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D8CC241C-FC06-4028-9145-F2DDD8DD58BB}" xr6:coauthVersionLast="47" xr6:coauthVersionMax="47" xr10:uidLastSave="{00000000-0000-0000-0000-000000000000}"/>
  <bookViews>
    <workbookView xWindow="-120" yWindow="-120" windowWidth="29040" windowHeight="15840" xr2:uid="{19D26B50-62A8-4D7D-A7CF-509674CEF306}"/>
  </bookViews>
  <sheets>
    <sheet name="Zał.Nr1" sheetId="19" r:id="rId1"/>
    <sheet name="Zał.Nr2" sheetId="21" r:id="rId2"/>
    <sheet name="Zał.Nr3" sheetId="20" r:id="rId3"/>
    <sheet name="Zał.Nr4" sheetId="25" r:id="rId4"/>
    <sheet name="Zał.Nr5" sheetId="26" r:id="rId5"/>
    <sheet name="Zał.Nr6" sheetId="28" r:id="rId6"/>
    <sheet name="Zał.Nr7" sheetId="27" r:id="rId7"/>
  </sheets>
  <definedNames>
    <definedName name="_xlnm._FilterDatabase" localSheetId="0" hidden="1">Zał.Nr1!$A$10:$H$389</definedName>
    <definedName name="_xlnm.Print_Area" localSheetId="0">Zał.Nr1!$A$1:$H$416</definedName>
    <definedName name="_xlnm.Print_Area" localSheetId="1">Zał.Nr2!$A$1:$M$27</definedName>
    <definedName name="_xlnm.Print_Area" localSheetId="6">Zał.Nr7!$A$1:$G$174</definedName>
    <definedName name="_xlnm.Print_Titles" localSheetId="0">Zał.Nr1!$7:$9</definedName>
    <definedName name="_xlnm.Print_Titles" localSheetId="1">Zał.Nr2!$7:$14</definedName>
    <definedName name="_xlnm.Print_Titles" localSheetId="4">Zał.Nr5!$9:$10</definedName>
    <definedName name="_xlnm.Print_Titles" localSheetId="6">Zał.Nr7!$10:$11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8" l="1"/>
  <c r="F33" i="28"/>
  <c r="E33" i="28"/>
  <c r="D33" i="28"/>
  <c r="G172" i="27" l="1"/>
  <c r="G170" i="27" s="1"/>
  <c r="G168" i="27" s="1"/>
  <c r="G171" i="27"/>
  <c r="G166" i="27"/>
  <c r="G165" i="27"/>
  <c r="G164" i="27"/>
  <c r="G163" i="27"/>
  <c r="G162" i="27"/>
  <c r="G161" i="27" s="1"/>
  <c r="G159" i="27" s="1"/>
  <c r="G157" i="27"/>
  <c r="G156" i="27"/>
  <c r="G154" i="27" s="1"/>
  <c r="G152" i="27"/>
  <c r="G151" i="27"/>
  <c r="G150" i="27"/>
  <c r="G147" i="27" s="1"/>
  <c r="G145" i="27" s="1"/>
  <c r="G149" i="27"/>
  <c r="G148" i="27"/>
  <c r="G143" i="27"/>
  <c r="G142" i="27"/>
  <c r="G140" i="27"/>
  <c r="G138" i="27"/>
  <c r="G137" i="27"/>
  <c r="G136" i="27"/>
  <c r="G135" i="27"/>
  <c r="G134" i="27"/>
  <c r="G132" i="27" s="1"/>
  <c r="G130" i="27"/>
  <c r="G129" i="27"/>
  <c r="G128" i="27"/>
  <c r="G125" i="27" s="1"/>
  <c r="G123" i="27" s="1"/>
  <c r="G127" i="27"/>
  <c r="G126" i="27"/>
  <c r="G121" i="27"/>
  <c r="G120" i="27"/>
  <c r="G119" i="27"/>
  <c r="G118" i="27"/>
  <c r="G116" i="27" s="1"/>
  <c r="G114" i="27" s="1"/>
  <c r="G117" i="27"/>
  <c r="G112" i="27"/>
  <c r="G111" i="27" s="1"/>
  <c r="G109" i="27" s="1"/>
  <c r="G107" i="27"/>
  <c r="G106" i="27"/>
  <c r="G105" i="27"/>
  <c r="G104" i="27"/>
  <c r="G103" i="27"/>
  <c r="G102" i="27"/>
  <c r="G100" i="27" s="1"/>
  <c r="G98" i="27"/>
  <c r="G97" i="27"/>
  <c r="G96" i="27"/>
  <c r="G93" i="27" s="1"/>
  <c r="G91" i="27" s="1"/>
  <c r="G95" i="27"/>
  <c r="G94" i="27"/>
  <c r="G89" i="27"/>
  <c r="G88" i="27"/>
  <c r="G86" i="27"/>
  <c r="G84" i="27"/>
  <c r="G83" i="27"/>
  <c r="G82" i="27"/>
  <c r="G81" i="27"/>
  <c r="G80" i="27"/>
  <c r="G78" i="27" s="1"/>
  <c r="G76" i="27" s="1"/>
  <c r="G79" i="27"/>
  <c r="F73" i="27"/>
  <c r="G71" i="27"/>
  <c r="G70" i="27"/>
  <c r="G69" i="27" s="1"/>
  <c r="G67" i="27" s="1"/>
  <c r="F66" i="27"/>
  <c r="G64" i="27"/>
  <c r="G63" i="27"/>
  <c r="G61" i="27" s="1"/>
  <c r="F60" i="27"/>
  <c r="G58" i="27"/>
  <c r="G57" i="27"/>
  <c r="G56" i="27"/>
  <c r="G55" i="27"/>
  <c r="G53" i="27" s="1"/>
  <c r="F52" i="27"/>
  <c r="G50" i="27"/>
  <c r="G49" i="27"/>
  <c r="G48" i="27" s="1"/>
  <c r="G46" i="27"/>
  <c r="G45" i="27" s="1"/>
  <c r="G43" i="27" s="1"/>
  <c r="F42" i="27"/>
  <c r="G40" i="27"/>
  <c r="G39" i="27"/>
  <c r="G38" i="27"/>
  <c r="G37" i="27" s="1"/>
  <c r="G35" i="27" s="1"/>
  <c r="F34" i="27"/>
  <c r="G32" i="27"/>
  <c r="G31" i="27"/>
  <c r="G30" i="27"/>
  <c r="G29" i="27" s="1"/>
  <c r="G27" i="27" s="1"/>
  <c r="F26" i="27"/>
  <c r="G24" i="27"/>
  <c r="G23" i="27"/>
  <c r="G22" i="27"/>
  <c r="G21" i="27" s="1"/>
  <c r="G19" i="27" s="1"/>
  <c r="F18" i="27"/>
  <c r="G16" i="27"/>
  <c r="F12" i="27"/>
  <c r="F174" i="27" s="1"/>
  <c r="F155" i="26"/>
  <c r="F152" i="26"/>
  <c r="F141" i="26"/>
  <c r="F139" i="26"/>
  <c r="F130" i="26"/>
  <c r="F127" i="26"/>
  <c r="F122" i="26"/>
  <c r="F109" i="26"/>
  <c r="F99" i="26"/>
  <c r="F95" i="26"/>
  <c r="F82" i="26"/>
  <c r="F64" i="26"/>
  <c r="F61" i="26"/>
  <c r="F54" i="26"/>
  <c r="F157" i="26" s="1"/>
  <c r="F158" i="26" s="1"/>
  <c r="F50" i="26"/>
  <c r="F51" i="26" s="1"/>
  <c r="F49" i="26"/>
  <c r="F48" i="26"/>
  <c r="F43" i="26"/>
  <c r="F41" i="26"/>
  <c r="F39" i="26"/>
  <c r="F35" i="26"/>
  <c r="F31" i="26"/>
  <c r="F28" i="26"/>
  <c r="F26" i="26"/>
  <c r="F19" i="26"/>
  <c r="F17" i="26"/>
  <c r="F15" i="26"/>
  <c r="F44" i="25"/>
  <c r="F43" i="25"/>
  <c r="F42" i="25"/>
  <c r="F41" i="25" s="1"/>
  <c r="F40" i="25"/>
  <c r="F39" i="25"/>
  <c r="F38" i="25"/>
  <c r="F37" i="25" s="1"/>
  <c r="F36" i="25"/>
  <c r="F35" i="25"/>
  <c r="F32" i="25"/>
  <c r="F30" i="25"/>
  <c r="F28" i="25"/>
  <c r="F26" i="25"/>
  <c r="F33" i="25" s="1"/>
  <c r="F24" i="25"/>
  <c r="F22" i="25"/>
  <c r="F21" i="25"/>
  <c r="F20" i="25"/>
  <c r="F14" i="25"/>
  <c r="I19" i="20"/>
  <c r="H19" i="20"/>
  <c r="F19" i="20"/>
  <c r="F18" i="20"/>
  <c r="E18" i="20"/>
  <c r="D18" i="20"/>
  <c r="E17" i="20"/>
  <c r="E16" i="20"/>
  <c r="G15" i="20"/>
  <c r="G19" i="20" s="1"/>
  <c r="F15" i="20"/>
  <c r="E15" i="20"/>
  <c r="D15" i="20"/>
  <c r="D19" i="20" s="1"/>
  <c r="E14" i="20"/>
  <c r="E19" i="20" s="1"/>
  <c r="H415" i="19"/>
  <c r="H414" i="19"/>
  <c r="H413" i="19"/>
  <c r="H412" i="19"/>
  <c r="G412" i="19"/>
  <c r="F412" i="19"/>
  <c r="H411" i="19"/>
  <c r="H410" i="19"/>
  <c r="G409" i="19"/>
  <c r="F409" i="19"/>
  <c r="H409" i="19" s="1"/>
  <c r="G408" i="19"/>
  <c r="G407" i="19" s="1"/>
  <c r="H406" i="19"/>
  <c r="H405" i="19"/>
  <c r="H404" i="19"/>
  <c r="G403" i="19"/>
  <c r="G402" i="19" s="1"/>
  <c r="G401" i="19" s="1"/>
  <c r="F403" i="19"/>
  <c r="H403" i="19" s="1"/>
  <c r="F400" i="19"/>
  <c r="H399" i="19"/>
  <c r="H398" i="19"/>
  <c r="H397" i="19"/>
  <c r="G396" i="19"/>
  <c r="G395" i="19" s="1"/>
  <c r="G394" i="19" s="1"/>
  <c r="H393" i="19"/>
  <c r="G392" i="19"/>
  <c r="G391" i="19" s="1"/>
  <c r="G390" i="19" s="1"/>
  <c r="F392" i="19"/>
  <c r="F391" i="19"/>
  <c r="H388" i="19"/>
  <c r="G387" i="19"/>
  <c r="F387" i="19"/>
  <c r="H387" i="19" s="1"/>
  <c r="G386" i="19"/>
  <c r="H385" i="19"/>
  <c r="H384" i="19"/>
  <c r="H383" i="19"/>
  <c r="G382" i="19"/>
  <c r="G381" i="19" s="1"/>
  <c r="G378" i="19" s="1"/>
  <c r="F382" i="19"/>
  <c r="H377" i="19"/>
  <c r="H376" i="19"/>
  <c r="H375" i="19"/>
  <c r="G374" i="19"/>
  <c r="G373" i="19" s="1"/>
  <c r="F374" i="19"/>
  <c r="G372" i="19"/>
  <c r="H371" i="19"/>
  <c r="H370" i="19"/>
  <c r="G369" i="19"/>
  <c r="F369" i="19"/>
  <c r="F368" i="19" s="1"/>
  <c r="H368" i="19" s="1"/>
  <c r="G368" i="19"/>
  <c r="H367" i="19"/>
  <c r="H366" i="19"/>
  <c r="H365" i="19"/>
  <c r="G364" i="19"/>
  <c r="F364" i="19"/>
  <c r="H362" i="19"/>
  <c r="H361" i="19"/>
  <c r="H360" i="19"/>
  <c r="G359" i="19"/>
  <c r="F359" i="19"/>
  <c r="F358" i="19" s="1"/>
  <c r="F357" i="19" s="1"/>
  <c r="H356" i="19"/>
  <c r="H355" i="19"/>
  <c r="G354" i="19"/>
  <c r="F354" i="19"/>
  <c r="H354" i="19" s="1"/>
  <c r="H353" i="19"/>
  <c r="G352" i="19"/>
  <c r="F352" i="19"/>
  <c r="H351" i="19"/>
  <c r="G350" i="19"/>
  <c r="F350" i="19"/>
  <c r="H346" i="19"/>
  <c r="H345" i="19"/>
  <c r="G344" i="19"/>
  <c r="G343" i="19" s="1"/>
  <c r="G342" i="19" s="1"/>
  <c r="F344" i="19"/>
  <c r="H341" i="19"/>
  <c r="H340" i="19"/>
  <c r="G339" i="19"/>
  <c r="G338" i="19" s="1"/>
  <c r="G337" i="19" s="1"/>
  <c r="F339" i="19"/>
  <c r="H335" i="19"/>
  <c r="H334" i="19"/>
  <c r="H333" i="19"/>
  <c r="H332" i="19"/>
  <c r="H331" i="19"/>
  <c r="G330" i="19"/>
  <c r="F330" i="19"/>
  <c r="F329" i="19"/>
  <c r="H328" i="19"/>
  <c r="H327" i="19"/>
  <c r="G326" i="19"/>
  <c r="F326" i="19"/>
  <c r="G325" i="19"/>
  <c r="F325" i="19"/>
  <c r="H324" i="19"/>
  <c r="G323" i="19"/>
  <c r="G322" i="19" s="1"/>
  <c r="F323" i="19"/>
  <c r="H320" i="19"/>
  <c r="H319" i="19"/>
  <c r="H318" i="19"/>
  <c r="G317" i="19"/>
  <c r="G316" i="19" s="1"/>
  <c r="G315" i="19" s="1"/>
  <c r="F317" i="19"/>
  <c r="H317" i="19" s="1"/>
  <c r="H314" i="19"/>
  <c r="H313" i="19"/>
  <c r="G312" i="19"/>
  <c r="G311" i="19" s="1"/>
  <c r="G310" i="19" s="1"/>
  <c r="F312" i="19"/>
  <c r="H309" i="19"/>
  <c r="H308" i="19"/>
  <c r="G307" i="19"/>
  <c r="G305" i="19" s="1"/>
  <c r="F307" i="19"/>
  <c r="F305" i="19"/>
  <c r="H304" i="19"/>
  <c r="H303" i="19"/>
  <c r="G302" i="19"/>
  <c r="G301" i="19" s="1"/>
  <c r="F302" i="19"/>
  <c r="H302" i="19" s="1"/>
  <c r="H299" i="19"/>
  <c r="G298" i="19"/>
  <c r="F298" i="19"/>
  <c r="G297" i="19"/>
  <c r="H296" i="19"/>
  <c r="H295" i="19"/>
  <c r="G294" i="19"/>
  <c r="F294" i="19"/>
  <c r="G293" i="19"/>
  <c r="H292" i="19"/>
  <c r="G291" i="19"/>
  <c r="F291" i="19"/>
  <c r="H291" i="19" s="1"/>
  <c r="G290" i="19"/>
  <c r="H287" i="19"/>
  <c r="H286" i="19"/>
  <c r="H285" i="19"/>
  <c r="H284" i="19"/>
  <c r="G283" i="19"/>
  <c r="F283" i="19"/>
  <c r="H283" i="19" s="1"/>
  <c r="H282" i="19"/>
  <c r="H281" i="19"/>
  <c r="H280" i="19"/>
  <c r="H279" i="19"/>
  <c r="G278" i="19"/>
  <c r="F278" i="19"/>
  <c r="H278" i="19" s="1"/>
  <c r="H276" i="19"/>
  <c r="H275" i="19"/>
  <c r="G274" i="19"/>
  <c r="F274" i="19"/>
  <c r="H273" i="19"/>
  <c r="H272" i="19"/>
  <c r="H271" i="19"/>
  <c r="G270" i="19"/>
  <c r="F270" i="19"/>
  <c r="H270" i="19" s="1"/>
  <c r="H269" i="19"/>
  <c r="G268" i="19"/>
  <c r="F268" i="19"/>
  <c r="H268" i="19" s="1"/>
  <c r="H267" i="19"/>
  <c r="G266" i="19"/>
  <c r="F266" i="19"/>
  <c r="H266" i="19" s="1"/>
  <c r="H264" i="19"/>
  <c r="H263" i="19"/>
  <c r="H262" i="19"/>
  <c r="H261" i="19"/>
  <c r="G260" i="19"/>
  <c r="G259" i="19" s="1"/>
  <c r="F260" i="19"/>
  <c r="F259" i="19" s="1"/>
  <c r="H251" i="19"/>
  <c r="G250" i="19"/>
  <c r="G249" i="19" s="1"/>
  <c r="F250" i="19"/>
  <c r="F249" i="19" s="1"/>
  <c r="H246" i="19"/>
  <c r="H245" i="19"/>
  <c r="H244" i="19"/>
  <c r="H243" i="19"/>
  <c r="H242" i="19"/>
  <c r="H241" i="19"/>
  <c r="H240" i="19"/>
  <c r="G239" i="19"/>
  <c r="G238" i="19" s="1"/>
  <c r="F239" i="19"/>
  <c r="H239" i="19" s="1"/>
  <c r="F238" i="19"/>
  <c r="H234" i="19"/>
  <c r="H233" i="19"/>
  <c r="G232" i="19"/>
  <c r="G231" i="19" s="1"/>
  <c r="F232" i="19"/>
  <c r="H232" i="19" s="1"/>
  <c r="F231" i="19"/>
  <c r="H231" i="19" s="1"/>
  <c r="H229" i="19"/>
  <c r="G228" i="19"/>
  <c r="G227" i="19" s="1"/>
  <c r="F228" i="19"/>
  <c r="F227" i="19" s="1"/>
  <c r="H227" i="19" s="1"/>
  <c r="H226" i="19"/>
  <c r="H225" i="19"/>
  <c r="H224" i="19"/>
  <c r="H223" i="19"/>
  <c r="G222" i="19"/>
  <c r="F222" i="19"/>
  <c r="H221" i="19"/>
  <c r="H220" i="19"/>
  <c r="H219" i="19"/>
  <c r="G218" i="19"/>
  <c r="G217" i="19" s="1"/>
  <c r="F218" i="19"/>
  <c r="H218" i="19" s="1"/>
  <c r="F217" i="19"/>
  <c r="H216" i="19"/>
  <c r="G215" i="19"/>
  <c r="F215" i="19"/>
  <c r="H214" i="19"/>
  <c r="H213" i="19"/>
  <c r="H212" i="19"/>
  <c r="H211" i="19"/>
  <c r="G210" i="19"/>
  <c r="F210" i="19"/>
  <c r="H210" i="19" s="1"/>
  <c r="H209" i="19"/>
  <c r="H208" i="19"/>
  <c r="G207" i="19"/>
  <c r="F207" i="19"/>
  <c r="F206" i="19" s="1"/>
  <c r="H205" i="19"/>
  <c r="G204" i="19"/>
  <c r="F204" i="19"/>
  <c r="H203" i="19"/>
  <c r="H202" i="19"/>
  <c r="H201" i="19"/>
  <c r="H200" i="19"/>
  <c r="G199" i="19"/>
  <c r="F199" i="19"/>
  <c r="H199" i="19" s="1"/>
  <c r="H198" i="19"/>
  <c r="H197" i="19"/>
  <c r="G197" i="19"/>
  <c r="F197" i="19"/>
  <c r="G196" i="19"/>
  <c r="H195" i="19"/>
  <c r="H194" i="19"/>
  <c r="H193" i="19"/>
  <c r="H192" i="19"/>
  <c r="H191" i="19"/>
  <c r="G190" i="19"/>
  <c r="F190" i="19"/>
  <c r="H190" i="19" s="1"/>
  <c r="G189" i="19"/>
  <c r="H188" i="19"/>
  <c r="G187" i="19"/>
  <c r="G186" i="19" s="1"/>
  <c r="F187" i="19"/>
  <c r="H185" i="19"/>
  <c r="G184" i="19"/>
  <c r="F184" i="19"/>
  <c r="G183" i="19"/>
  <c r="H182" i="19"/>
  <c r="H181" i="19"/>
  <c r="H180" i="19"/>
  <c r="H179" i="19"/>
  <c r="G178" i="19"/>
  <c r="G177" i="19" s="1"/>
  <c r="F178" i="19"/>
  <c r="F177" i="19"/>
  <c r="H176" i="19"/>
  <c r="G175" i="19"/>
  <c r="F175" i="19"/>
  <c r="H174" i="19"/>
  <c r="G173" i="19"/>
  <c r="F173" i="19"/>
  <c r="H173" i="19" s="1"/>
  <c r="H172" i="19"/>
  <c r="H171" i="19"/>
  <c r="H170" i="19"/>
  <c r="H169" i="19"/>
  <c r="H168" i="19"/>
  <c r="G167" i="19"/>
  <c r="F167" i="19"/>
  <c r="H166" i="19"/>
  <c r="H165" i="19"/>
  <c r="H164" i="19"/>
  <c r="H163" i="19"/>
  <c r="H162" i="19"/>
  <c r="H161" i="19"/>
  <c r="H160" i="19"/>
  <c r="G160" i="19"/>
  <c r="F160" i="19"/>
  <c r="H158" i="19"/>
  <c r="H157" i="19"/>
  <c r="H156" i="19"/>
  <c r="G155" i="19"/>
  <c r="F155" i="19"/>
  <c r="G154" i="19"/>
  <c r="H153" i="19"/>
  <c r="G152" i="19"/>
  <c r="F152" i="19"/>
  <c r="H152" i="19" s="1"/>
  <c r="H151" i="19"/>
  <c r="G150" i="19"/>
  <c r="F150" i="19"/>
  <c r="H150" i="19" s="1"/>
  <c r="H149" i="19"/>
  <c r="H148" i="19"/>
  <c r="H147" i="19"/>
  <c r="H146" i="19"/>
  <c r="H145" i="19"/>
  <c r="G144" i="19"/>
  <c r="F144" i="19"/>
  <c r="H144" i="19" s="1"/>
  <c r="G143" i="19"/>
  <c r="H142" i="19"/>
  <c r="H141" i="19"/>
  <c r="H140" i="19"/>
  <c r="H139" i="19"/>
  <c r="H138" i="19"/>
  <c r="F137" i="19"/>
  <c r="F136" i="19"/>
  <c r="H134" i="19"/>
  <c r="H133" i="19"/>
  <c r="H132" i="19"/>
  <c r="H131" i="19"/>
  <c r="G130" i="19"/>
  <c r="G129" i="19" s="1"/>
  <c r="G128" i="19" s="1"/>
  <c r="F130" i="19"/>
  <c r="H126" i="19"/>
  <c r="H125" i="19"/>
  <c r="H124" i="19"/>
  <c r="G123" i="19"/>
  <c r="G122" i="19" s="1"/>
  <c r="F123" i="19"/>
  <c r="H121" i="19"/>
  <c r="H120" i="19"/>
  <c r="H119" i="19"/>
  <c r="H118" i="19"/>
  <c r="H117" i="19"/>
  <c r="H116" i="19"/>
  <c r="G115" i="19"/>
  <c r="G114" i="19" s="1"/>
  <c r="F115" i="19"/>
  <c r="H112" i="19"/>
  <c r="H111" i="19"/>
  <c r="G110" i="19"/>
  <c r="F110" i="19"/>
  <c r="G109" i="19"/>
  <c r="G108" i="19"/>
  <c r="H107" i="19"/>
  <c r="H106" i="19"/>
  <c r="G105" i="19"/>
  <c r="G104" i="19" s="1"/>
  <c r="H104" i="19" s="1"/>
  <c r="F105" i="19"/>
  <c r="H105" i="19" s="1"/>
  <c r="F104" i="19"/>
  <c r="H103" i="19"/>
  <c r="G102" i="19"/>
  <c r="G101" i="19" s="1"/>
  <c r="F102" i="19"/>
  <c r="F101" i="19" s="1"/>
  <c r="H101" i="19" s="1"/>
  <c r="H100" i="19"/>
  <c r="G99" i="19"/>
  <c r="G98" i="19" s="1"/>
  <c r="F99" i="19"/>
  <c r="F98" i="19" s="1"/>
  <c r="H98" i="19" s="1"/>
  <c r="H97" i="19"/>
  <c r="H96" i="19"/>
  <c r="G95" i="19"/>
  <c r="F95" i="19"/>
  <c r="H95" i="19" s="1"/>
  <c r="G94" i="19"/>
  <c r="H90" i="19"/>
  <c r="G89" i="19"/>
  <c r="F89" i="19"/>
  <c r="G88" i="19"/>
  <c r="G87" i="19" s="1"/>
  <c r="H86" i="19"/>
  <c r="G85" i="19"/>
  <c r="F85" i="19"/>
  <c r="G84" i="19"/>
  <c r="G83" i="19" s="1"/>
  <c r="F82" i="19"/>
  <c r="G81" i="19"/>
  <c r="G80" i="19" s="1"/>
  <c r="G79" i="19" s="1"/>
  <c r="H77" i="19"/>
  <c r="G76" i="19"/>
  <c r="G75" i="19" s="1"/>
  <c r="G74" i="19" s="1"/>
  <c r="F76" i="19"/>
  <c r="H76" i="19" s="1"/>
  <c r="H72" i="19"/>
  <c r="G71" i="19"/>
  <c r="G70" i="19" s="1"/>
  <c r="F71" i="19"/>
  <c r="F70" i="19" s="1"/>
  <c r="H69" i="19"/>
  <c r="G68" i="19"/>
  <c r="H68" i="19" s="1"/>
  <c r="F68" i="19"/>
  <c r="F67" i="19" s="1"/>
  <c r="H65" i="19"/>
  <c r="G64" i="19"/>
  <c r="G63" i="19" s="1"/>
  <c r="G62" i="19" s="1"/>
  <c r="H62" i="19" s="1"/>
  <c r="F64" i="19"/>
  <c r="F63" i="19"/>
  <c r="F62" i="19" s="1"/>
  <c r="H61" i="19"/>
  <c r="G60" i="19"/>
  <c r="H60" i="19" s="1"/>
  <c r="F60" i="19"/>
  <c r="F59" i="19"/>
  <c r="H58" i="19"/>
  <c r="G57" i="19"/>
  <c r="G56" i="19" s="1"/>
  <c r="F57" i="19"/>
  <c r="H54" i="19"/>
  <c r="G53" i="19"/>
  <c r="G52" i="19" s="1"/>
  <c r="G51" i="19" s="1"/>
  <c r="F53" i="19"/>
  <c r="F52" i="19" s="1"/>
  <c r="H50" i="19"/>
  <c r="G49" i="19"/>
  <c r="H49" i="19" s="1"/>
  <c r="F49" i="19"/>
  <c r="F48" i="19" s="1"/>
  <c r="H46" i="19"/>
  <c r="H45" i="19"/>
  <c r="G45" i="19"/>
  <c r="F45" i="19"/>
  <c r="F44" i="19" s="1"/>
  <c r="G44" i="19"/>
  <c r="G43" i="19" s="1"/>
  <c r="H41" i="19"/>
  <c r="G40" i="19"/>
  <c r="F40" i="19"/>
  <c r="F39" i="19"/>
  <c r="H37" i="19"/>
  <c r="G36" i="19"/>
  <c r="F36" i="19"/>
  <c r="F35" i="19" s="1"/>
  <c r="H35" i="19" s="1"/>
  <c r="G35" i="19"/>
  <c r="H34" i="19"/>
  <c r="G33" i="19"/>
  <c r="G32" i="19" s="1"/>
  <c r="F33" i="19"/>
  <c r="F32" i="19" s="1"/>
  <c r="H29" i="19"/>
  <c r="H28" i="19"/>
  <c r="G27" i="19"/>
  <c r="G26" i="19" s="1"/>
  <c r="F27" i="19"/>
  <c r="H27" i="19" s="1"/>
  <c r="H25" i="19"/>
  <c r="G24" i="19"/>
  <c r="G23" i="19" s="1"/>
  <c r="F24" i="19"/>
  <c r="F23" i="19"/>
  <c r="H22" i="19"/>
  <c r="G21" i="19"/>
  <c r="F21" i="19"/>
  <c r="F20" i="19" s="1"/>
  <c r="G20" i="19"/>
  <c r="H20" i="19" s="1"/>
  <c r="H19" i="19"/>
  <c r="G18" i="19"/>
  <c r="G17" i="19" s="1"/>
  <c r="F18" i="19"/>
  <c r="F17" i="19"/>
  <c r="H17" i="19" s="1"/>
  <c r="F15" i="19"/>
  <c r="H15" i="19" s="1"/>
  <c r="G14" i="19"/>
  <c r="F14" i="19"/>
  <c r="H14" i="19" s="1"/>
  <c r="G13" i="19"/>
  <c r="G12" i="19" s="1"/>
  <c r="G74" i="27" l="1"/>
  <c r="G15" i="27"/>
  <c r="G13" i="27" s="1"/>
  <c r="F45" i="25"/>
  <c r="F46" i="25" s="1"/>
  <c r="H238" i="19"/>
  <c r="H32" i="19"/>
  <c r="F30" i="19"/>
  <c r="H70" i="19"/>
  <c r="H23" i="19"/>
  <c r="H33" i="19"/>
  <c r="H44" i="19"/>
  <c r="H222" i="19"/>
  <c r="F301" i="19"/>
  <c r="F300" i="19" s="1"/>
  <c r="G349" i="19"/>
  <c r="G348" i="19" s="1"/>
  <c r="H364" i="19"/>
  <c r="F386" i="19"/>
  <c r="H386" i="19" s="1"/>
  <c r="H392" i="19"/>
  <c r="G113" i="19"/>
  <c r="G16" i="19"/>
  <c r="H36" i="19"/>
  <c r="H40" i="19"/>
  <c r="H57" i="19"/>
  <c r="G159" i="19"/>
  <c r="F189" i="19"/>
  <c r="H189" i="19" s="1"/>
  <c r="H228" i="19"/>
  <c r="F290" i="19"/>
  <c r="H290" i="19" s="1"/>
  <c r="H305" i="19"/>
  <c r="H369" i="19"/>
  <c r="G93" i="19"/>
  <c r="G30" i="19"/>
  <c r="H52" i="19"/>
  <c r="H187" i="19"/>
  <c r="H312" i="19"/>
  <c r="F316" i="19"/>
  <c r="F315" i="19" s="1"/>
  <c r="H326" i="19"/>
  <c r="H352" i="19"/>
  <c r="F402" i="19"/>
  <c r="G73" i="19"/>
  <c r="H110" i="19"/>
  <c r="F109" i="19"/>
  <c r="H184" i="19"/>
  <c r="F183" i="19"/>
  <c r="H183" i="19" s="1"/>
  <c r="G288" i="19"/>
  <c r="H301" i="19"/>
  <c r="H382" i="19"/>
  <c r="F381" i="19"/>
  <c r="H18" i="19"/>
  <c r="H30" i="19"/>
  <c r="G67" i="19"/>
  <c r="G66" i="19" s="1"/>
  <c r="H178" i="19"/>
  <c r="G329" i="19"/>
  <c r="G321" i="19" s="1"/>
  <c r="H330" i="19"/>
  <c r="F349" i="19"/>
  <c r="H374" i="19"/>
  <c r="F373" i="19"/>
  <c r="H391" i="19"/>
  <c r="F390" i="19"/>
  <c r="F396" i="19"/>
  <c r="H400" i="19"/>
  <c r="F26" i="19"/>
  <c r="H26" i="19" s="1"/>
  <c r="G39" i="19"/>
  <c r="G38" i="19" s="1"/>
  <c r="F43" i="19"/>
  <c r="G48" i="19"/>
  <c r="G47" i="19" s="1"/>
  <c r="H53" i="19"/>
  <c r="F56" i="19"/>
  <c r="H63" i="19"/>
  <c r="F66" i="19"/>
  <c r="F75" i="19"/>
  <c r="H89" i="19"/>
  <c r="F88" i="19"/>
  <c r="F94" i="19"/>
  <c r="G137" i="19"/>
  <c r="H143" i="19"/>
  <c r="H177" i="19"/>
  <c r="G206" i="19"/>
  <c r="H217" i="19"/>
  <c r="H260" i="19"/>
  <c r="H323" i="19"/>
  <c r="F322" i="19"/>
  <c r="H402" i="19"/>
  <c r="F401" i="19"/>
  <c r="H401" i="19" s="1"/>
  <c r="G11" i="19"/>
  <c r="F84" i="19"/>
  <c r="H85" i="19"/>
  <c r="H123" i="19"/>
  <c r="F122" i="19"/>
  <c r="H122" i="19" s="1"/>
  <c r="H130" i="19"/>
  <c r="F129" i="19"/>
  <c r="H155" i="19"/>
  <c r="F154" i="19"/>
  <c r="H154" i="19" s="1"/>
  <c r="H206" i="19"/>
  <c r="H298" i="19"/>
  <c r="F297" i="19"/>
  <c r="H297" i="19" s="1"/>
  <c r="H344" i="19"/>
  <c r="F343" i="19"/>
  <c r="G59" i="19"/>
  <c r="G55" i="19" s="1"/>
  <c r="F159" i="19"/>
  <c r="H159" i="19" s="1"/>
  <c r="H167" i="19"/>
  <c r="F13" i="19"/>
  <c r="H21" i="19"/>
  <c r="H24" i="19"/>
  <c r="F38" i="19"/>
  <c r="H38" i="19" s="1"/>
  <c r="F47" i="19"/>
  <c r="F51" i="19"/>
  <c r="H51" i="19" s="1"/>
  <c r="H64" i="19"/>
  <c r="H71" i="19"/>
  <c r="H102" i="19"/>
  <c r="H115" i="19"/>
  <c r="F114" i="19"/>
  <c r="F186" i="19"/>
  <c r="H186" i="19" s="1"/>
  <c r="H215" i="19"/>
  <c r="H249" i="19"/>
  <c r="H259" i="19"/>
  <c r="G265" i="19"/>
  <c r="H294" i="19"/>
  <c r="F293" i="19"/>
  <c r="F311" i="19"/>
  <c r="G358" i="19"/>
  <c r="G357" i="19" s="1"/>
  <c r="G336" i="19" s="1"/>
  <c r="H359" i="19"/>
  <c r="H329" i="19"/>
  <c r="H339" i="19"/>
  <c r="F338" i="19"/>
  <c r="G389" i="19"/>
  <c r="H82" i="19"/>
  <c r="F81" i="19"/>
  <c r="H99" i="19"/>
  <c r="H175" i="19"/>
  <c r="H204" i="19"/>
  <c r="F196" i="19"/>
  <c r="H196" i="19" s="1"/>
  <c r="H207" i="19"/>
  <c r="H250" i="19"/>
  <c r="H274" i="19"/>
  <c r="F265" i="19"/>
  <c r="G300" i="19"/>
  <c r="H307" i="19"/>
  <c r="H325" i="19"/>
  <c r="H350" i="19"/>
  <c r="F408" i="19"/>
  <c r="G174" i="27" l="1"/>
  <c r="H316" i="19"/>
  <c r="H66" i="19"/>
  <c r="F16" i="19"/>
  <c r="H16" i="19" s="1"/>
  <c r="H39" i="19"/>
  <c r="H357" i="19"/>
  <c r="H358" i="19"/>
  <c r="G42" i="19"/>
  <c r="G10" i="19"/>
  <c r="H94" i="19"/>
  <c r="F93" i="19"/>
  <c r="H390" i="19"/>
  <c r="H349" i="19"/>
  <c r="F348" i="19"/>
  <c r="H348" i="19" s="1"/>
  <c r="F378" i="19"/>
  <c r="H378" i="19" s="1"/>
  <c r="H381" i="19"/>
  <c r="F108" i="19"/>
  <c r="H108" i="19" s="1"/>
  <c r="H109" i="19"/>
  <c r="H311" i="19"/>
  <c r="F310" i="19"/>
  <c r="H47" i="19"/>
  <c r="H13" i="19"/>
  <c r="F12" i="19"/>
  <c r="H88" i="19"/>
  <c r="F87" i="19"/>
  <c r="H87" i="19" s="1"/>
  <c r="H43" i="19"/>
  <c r="H300" i="19"/>
  <c r="H67" i="19"/>
  <c r="H408" i="19"/>
  <c r="F407" i="19"/>
  <c r="H407" i="19" s="1"/>
  <c r="F288" i="19"/>
  <c r="H293" i="19"/>
  <c r="F113" i="19"/>
  <c r="H114" i="19"/>
  <c r="H48" i="19"/>
  <c r="F128" i="19"/>
  <c r="H128" i="19" s="1"/>
  <c r="H129" i="19"/>
  <c r="G136" i="19"/>
  <c r="H137" i="19"/>
  <c r="H56" i="19"/>
  <c r="F55" i="19"/>
  <c r="H55" i="19" s="1"/>
  <c r="F395" i="19"/>
  <c r="H396" i="19"/>
  <c r="F372" i="19"/>
  <c r="H372" i="19" s="1"/>
  <c r="H373" i="19"/>
  <c r="H59" i="19"/>
  <c r="H265" i="19"/>
  <c r="F80" i="19"/>
  <c r="H81" i="19"/>
  <c r="F337" i="19"/>
  <c r="H338" i="19"/>
  <c r="H343" i="19"/>
  <c r="F342" i="19"/>
  <c r="H342" i="19" s="1"/>
  <c r="H84" i="19"/>
  <c r="F83" i="19"/>
  <c r="H83" i="19" s="1"/>
  <c r="H322" i="19"/>
  <c r="F321" i="19"/>
  <c r="H321" i="19" s="1"/>
  <c r="F135" i="19"/>
  <c r="H75" i="19"/>
  <c r="F74" i="19"/>
  <c r="H315" i="19"/>
  <c r="H395" i="19" l="1"/>
  <c r="F394" i="19"/>
  <c r="G135" i="19"/>
  <c r="G92" i="19" s="1"/>
  <c r="G91" i="19" s="1"/>
  <c r="H136" i="19"/>
  <c r="H93" i="19"/>
  <c r="F92" i="19"/>
  <c r="F73" i="19"/>
  <c r="H74" i="19"/>
  <c r="H80" i="19"/>
  <c r="F79" i="19"/>
  <c r="H79" i="19" s="1"/>
  <c r="H113" i="19"/>
  <c r="H310" i="19"/>
  <c r="H12" i="19"/>
  <c r="F11" i="19"/>
  <c r="H135" i="19"/>
  <c r="F336" i="19"/>
  <c r="H337" i="19"/>
  <c r="H288" i="19"/>
  <c r="F42" i="19"/>
  <c r="H42" i="19" l="1"/>
  <c r="H92" i="19"/>
  <c r="H394" i="19"/>
  <c r="F389" i="19"/>
  <c r="H336" i="19"/>
  <c r="H73" i="19"/>
  <c r="H11" i="19"/>
  <c r="F10" i="19"/>
  <c r="H389" i="19" l="1"/>
  <c r="H10" i="19"/>
  <c r="F91" i="19"/>
  <c r="H91" i="19" l="1"/>
</calcChain>
</file>

<file path=xl/sharedStrings.xml><?xml version="1.0" encoding="utf-8"?>
<sst xmlns="http://schemas.openxmlformats.org/spreadsheetml/2006/main" count="1140" uniqueCount="492">
  <si>
    <t>Załącznik Nr 1</t>
  </si>
  <si>
    <t xml:space="preserve">Prezydenta Miasta Włocławek </t>
  </si>
  <si>
    <t>Zmiany w budżecie miasta Włocławek na 2023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</si>
  <si>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</si>
  <si>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</si>
  <si>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</si>
  <si>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</si>
  <si>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</si>
  <si>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</si>
  <si>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</si>
  <si>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</si>
  <si>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</si>
  <si>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</si>
  <si>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DOCHODY OGÓŁEM:</t>
  </si>
  <si>
    <t>Dochody na zadania własne:</t>
  </si>
  <si>
    <t>Różne rozliczenia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</si>
  <si>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</si>
  <si>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</si>
  <si>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</si>
  <si>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</si>
  <si>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</si>
  <si>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Pomoc społeczna</t>
  </si>
  <si>
    <t xml:space="preserve">Zasiłki okresowe, celowe i pomoc w naturze oraz składki </t>
  </si>
  <si>
    <t>na ubezpieczenia emerytalne i rentowe</t>
  </si>
  <si>
    <t>Organ - Fundusz Pomocy (zasiłki okresowe)</t>
  </si>
  <si>
    <t>Pomoc w zakresie dożywiania</t>
  </si>
  <si>
    <t>Organ - Fundusz Pomocy (zapewnienie posiłku dzieciom i młodzieży)</t>
  </si>
  <si>
    <t>Pozostała działalność</t>
  </si>
  <si>
    <t>854</t>
  </si>
  <si>
    <t>Edukacyjna opieka wychowawcza</t>
  </si>
  <si>
    <t>Rodzina</t>
  </si>
  <si>
    <t>Organ - Fundusz Pomocy (świadczenia rodzinne)</t>
  </si>
  <si>
    <t>Dochody na zadania zlecone:</t>
  </si>
  <si>
    <t>Bezpieczeństwo publiczne i ochrona przeciwpożarowa</t>
  </si>
  <si>
    <t>Organ - Fundusz Pomocy (świadczenie pieniężne - 40 zł za osobę dziennie)</t>
  </si>
  <si>
    <t>Pozostałe zadania w zakresie polityki społecznej</t>
  </si>
  <si>
    <t>Organ - Fundusz Pomocy (świadczenie pieniężne w wysokości 300 zł)</t>
  </si>
  <si>
    <t>Organ</t>
  </si>
  <si>
    <t>Dochody na zadania rządowe:</t>
  </si>
  <si>
    <t>WYDATKI OGÓŁEM:</t>
  </si>
  <si>
    <t>Wydatki na zadania własne:</t>
  </si>
  <si>
    <t>Transport i łączność</t>
  </si>
  <si>
    <t>Drogi publiczne w miastach na prawach powiatu</t>
  </si>
  <si>
    <t>Miejski Zarząd Infrastruktury Drogowej i Transportu</t>
  </si>
  <si>
    <t>zakup usług remontowych</t>
  </si>
  <si>
    <t>zakup usług pozostałych</t>
  </si>
  <si>
    <t xml:space="preserve">różne opłaty i składki </t>
  </si>
  <si>
    <t>Administracja publiczna</t>
  </si>
  <si>
    <t>75095</t>
  </si>
  <si>
    <t>dodatkowe wynagrodzenie roczne</t>
  </si>
  <si>
    <t>wynagrodzenia bezosobowe</t>
  </si>
  <si>
    <t>Oświata i wychowanie</t>
  </si>
  <si>
    <t>Szkoły podstawowe</t>
  </si>
  <si>
    <t>Jednostki oświatowe zbiorczo</t>
  </si>
  <si>
    <t>4210</t>
  </si>
  <si>
    <t>zakup materiałów i wyposażenia</t>
  </si>
  <si>
    <t>podatek od nieruchomości</t>
  </si>
  <si>
    <t>wpłaty na PPK finansowane przez podmiot zatrudniający</t>
  </si>
  <si>
    <t>dodatkowe wynagrodzenie roczne nauczycieli</t>
  </si>
  <si>
    <t>Jednostki oświatowe zbiorczo - Fundusz Pomocy (realizacja dodatkowych zadań oświatowych)</t>
  </si>
  <si>
    <t>wynagrodzenia nauczycieli wypłacane w związku z pomocą obywatelom Ukrainy</t>
  </si>
  <si>
    <t>składki i inne pochodne od wynagrodzeń pracowników wypłacanych w związku z pomocą obywatelom Ukrainy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</si>
  <si>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</si>
  <si>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</si>
  <si>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</si>
  <si>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Szkoły podstawowe specjalne</t>
  </si>
  <si>
    <t>wydatki osobowe niezaliczone do wynagrodzeń</t>
  </si>
  <si>
    <t>4190</t>
  </si>
  <si>
    <t>nagrody konkursowe</t>
  </si>
  <si>
    <t>Przedszkola</t>
  </si>
  <si>
    <t>Przedszkola specjalne</t>
  </si>
  <si>
    <t>Technika</t>
  </si>
  <si>
    <t>Branżowe szkoły I i II stopnia</t>
  </si>
  <si>
    <t>Licea ogólnokształcące</t>
  </si>
  <si>
    <t>zakup usług zdrowotnych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</si>
  <si>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</si>
  <si>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</si>
  <si>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</si>
  <si>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</si>
  <si>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</si>
  <si>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</si>
  <si>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</si>
  <si>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</si>
  <si>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</si>
  <si>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</si>
  <si>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 xml:space="preserve">składki na Fundusz Pracy oraz Fundusz Solidarnościowy </t>
  </si>
  <si>
    <t xml:space="preserve">składki na ubezpieczenia społeczne </t>
  </si>
  <si>
    <t>wynagrodzenie osobowe nauczycieli</t>
  </si>
  <si>
    <t>zakup środków dydaktycznych i książek</t>
  </si>
  <si>
    <t>852</t>
  </si>
  <si>
    <t>Wydział Polityki Społecznej i Zdrowia Publicznego</t>
  </si>
  <si>
    <t>Miejski Ośrodek Pomocy Rodzinie - Fundusz Pomocy (zasiłki okresowe)</t>
  </si>
  <si>
    <t>świadczenia społeczne wypłacane obywatelom Ukrainy przebywającym na terytorium RP</t>
  </si>
  <si>
    <t>Miejski Ośrodek Pomocy Rodzinie - Fundusz Pomocy (zapewnienie posiłku dzieciom i młodzieży)</t>
  </si>
  <si>
    <t>Miejski Ośrodek Pomocy Rodzinie</t>
  </si>
  <si>
    <t>świadczenia społeczne</t>
  </si>
  <si>
    <t>zakup środków żywności</t>
  </si>
  <si>
    <t>Internaty i bursy szkolne</t>
  </si>
  <si>
    <t>4350</t>
  </si>
  <si>
    <t>zakup towarów (w szczególności materiałów, leków, żywności) w związku z pomocą obywatelom Ukrainy</t>
  </si>
  <si>
    <t>Młodzieżowe ośrodki wychowawcze</t>
  </si>
  <si>
    <t>Działalność placówek opiekuńczo - wychowawczych</t>
  </si>
  <si>
    <t>Miejski Ośrodek Pomocy Rodzinie - Fundusz Pomocy (świadczenia rodzinne)</t>
  </si>
  <si>
    <t>wynagrodzenia i uposażenia wypłacane w związku z pomocą obywatelom Ukrainy</t>
  </si>
  <si>
    <t xml:space="preserve">Kultura i ochrona dziedzictwa narodowego </t>
  </si>
  <si>
    <t>Centra kultury i sztuki</t>
  </si>
  <si>
    <t>Wydział Kultury, Promocji i Komunikacji Społecznej</t>
  </si>
  <si>
    <t>Wydatki na zadania zlecone:</t>
  </si>
  <si>
    <t>Urzędy wojewódzkie</t>
  </si>
  <si>
    <t>Wydział Organizacyjno - Prawny i Kadr</t>
  </si>
  <si>
    <t>wynagrodzenia osobowe pracowników</t>
  </si>
  <si>
    <t xml:space="preserve">Bezpieczeństwo publiczne i ochrona </t>
  </si>
  <si>
    <t>przeciwpożarowa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</si>
  <si>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</si>
  <si>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</si>
  <si>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</si>
  <si>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zakup usług związanych z pomocą obywatelom Ukrainy</t>
  </si>
  <si>
    <t>Administracja Zasobów Komunalnych - Fundusz Pomocy (zapewnienie zakwaterowania i wyżywienia obywatelom Ukrainy)</t>
  </si>
  <si>
    <t>pozostałe wydatki bieżące na zadania związane z pomocą obywatelom Ukrainy</t>
  </si>
  <si>
    <t>Miejski Ośrodek Pomocy Rodzinie - Fundusz Pomocy (świadczenie pieniężne w wysokości 300 zł)</t>
  </si>
  <si>
    <t>Świadczenia rodzinne, świadczenie z funduszu</t>
  </si>
  <si>
    <t>alimentacyjnego oraz składki na ubezpieczenia</t>
  </si>
  <si>
    <t>emerytalne i rentowe z ubezpieczenia społecznego</t>
  </si>
  <si>
    <t>Wydatki na zadania rządowe:</t>
  </si>
  <si>
    <t xml:space="preserve">Gospodarka mieszkaniowa </t>
  </si>
  <si>
    <t>Gospodarka gruntami i nieruchomościami</t>
  </si>
  <si>
    <t>Załącznik Nr 2</t>
  </si>
  <si>
    <t>Dział</t>
  </si>
  <si>
    <t>x</t>
  </si>
  <si>
    <t>Załącznik Nr 3</t>
  </si>
  <si>
    <t>w tym:</t>
  </si>
  <si>
    <t>Lp.</t>
  </si>
  <si>
    <t>Załącznik Nr 4</t>
  </si>
  <si>
    <t>z tego:</t>
  </si>
  <si>
    <t>Wydatki</t>
  </si>
  <si>
    <t>wynagrodzenia i składki od nich naliczane</t>
  </si>
  <si>
    <t>świadczenia na rzecz osób fizycznych</t>
  </si>
  <si>
    <t>Ogółem:</t>
  </si>
  <si>
    <t>Załącznik Nr 5</t>
  </si>
  <si>
    <t xml:space="preserve">Dotacje udzielane z budżetu jednostki samorządu terytorialnego </t>
  </si>
  <si>
    <t>dla jednostek sektora finansów publicznych na 2023 rok</t>
  </si>
  <si>
    <t>Rozdział</t>
  </si>
  <si>
    <t xml:space="preserve">§ </t>
  </si>
  <si>
    <t>Nazwa zadania</t>
  </si>
  <si>
    <t>Kwota dotacji</t>
  </si>
  <si>
    <t>dotacje celowe</t>
  </si>
  <si>
    <t>Urzędy gmin (miast i miast na prawach powiatu) - realizacja projektu "Infostrada Kujaw i Pomorza 2.0"</t>
  </si>
  <si>
    <t>Działalność informacyjna i kulturalna prowadzona za granicą - realizacja projektu "Invest in Bit CITY 2 - Promocja potencjału gospodarczego oraz promocja atrakcyjności inwestycyjnej miast prezydenckich województwa Kujawsko-Pomorskiego"</t>
  </si>
  <si>
    <t>Programy polityki zdrowotnej</t>
  </si>
  <si>
    <t>Przeciwdziałanie alkoholizmowi (dofinansowanie "Niebieskiej linii")</t>
  </si>
  <si>
    <t xml:space="preserve">Powiatowe urzędy pracy </t>
  </si>
  <si>
    <t>2006          2007</t>
  </si>
  <si>
    <t>Centra kultury i sztuki (dotacja na inwestycje)</t>
  </si>
  <si>
    <t xml:space="preserve"> - Centrum Kultury Browar B  (realizacja projektu pn. "Włocławek -Miasto Nowych Możliwości. Tutaj mieszkam, pracuję, inwestuję i tu wypoczywam"</t>
  </si>
  <si>
    <t>Pozostałe instytucje kultury (dotacja na inwestycje)</t>
  </si>
  <si>
    <t xml:space="preserve"> - Teatr Impresaryjny</t>
  </si>
  <si>
    <t>Biblioteki</t>
  </si>
  <si>
    <t xml:space="preserve"> - Miejska Biblioteka Publiczna</t>
  </si>
  <si>
    <t>Biblioteki (dotacja na inwestycje)</t>
  </si>
  <si>
    <t>Razem:</t>
  </si>
  <si>
    <t>dotacje podmiotowe</t>
  </si>
  <si>
    <t xml:space="preserve"> - Zakład Aktywności Zawodowej</t>
  </si>
  <si>
    <t>Galerie i biura wystaw artystycznych</t>
  </si>
  <si>
    <t xml:space="preserve"> - Galeria Sztuki Współczesnej</t>
  </si>
  <si>
    <t xml:space="preserve"> - Centrum Kultury Browar B</t>
  </si>
  <si>
    <t>Pozostałe instytucje kultury</t>
  </si>
  <si>
    <t>Załącznik Nr 6</t>
  </si>
  <si>
    <t>dla jednostek spoza sektora finansów publicznych na 2023 rok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</si>
  <si>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</si>
  <si>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</si>
  <si>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</si>
  <si>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Akademicka Szkoła Podstawowa Mistrzostwa Sportowego Nr 1          im. Obrońców Wisły 1920 roku we Włocławku</t>
  </si>
  <si>
    <t>Przedszkole Niepubliczne "Chatka Puchatka"</t>
  </si>
  <si>
    <t>Niepubliczne Przedszkole "Smerfna Chata"</t>
  </si>
  <si>
    <t>Niepubliczne Przedszkole "Skakanka"</t>
  </si>
  <si>
    <t>Przedszkole Niepubliczne "Kujawiaczek"</t>
  </si>
  <si>
    <t>Niepubliczne Przedszkole "Domowe Przedszkole"</t>
  </si>
  <si>
    <t>Niepubliczne Przedszkole "Wesoła Biedronka"</t>
  </si>
  <si>
    <t>Branżowa Szkoła I Stopnia IMPULS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</si>
  <si>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</si>
  <si>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</si>
  <si>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Realizacja projektu unijnego  "Zawodowcy z Włocławka"- podniesienie jakości nauczania i zwiększenie szans na zatrudnienie uczniów ZSS we Włocławku"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</si>
  <si>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</si>
  <si>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</si>
  <si>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</si>
  <si>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ogółem, z tego:</t>
  </si>
  <si>
    <t xml:space="preserve"> - zadania własne</t>
  </si>
  <si>
    <t xml:space="preserve">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</si>
  <si>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</si>
  <si>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</si>
  <si>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Pozostała działalność (aktywizacja społeczna seniorów, poprawa warunków funkcjonowania seniorów)</t>
  </si>
  <si>
    <t>Pozostała działalność - SENIORALIA (BUDŻET OBYWATELSKI)</t>
  </si>
  <si>
    <t>2826        2827</t>
  </si>
  <si>
    <t xml:space="preserve">Realizacja projektu unijnego "WŁOCŁAWEK - MIASTO NOWYCH MOŻLIWOŚCI. Tutaj mieszkam, pracuję, inwestuję i tu wypoczywam" </t>
  </si>
  <si>
    <t>Wymiana źródeł ciepła zasilanych paliwami stałymi ogółem, z tego:</t>
  </si>
  <si>
    <t>- program dla osób fizycznych (dotacja na inwestycje)</t>
  </si>
  <si>
    <t>- wymiana w budynkach wielorodzinnych (dotacja na inwestycje)</t>
  </si>
  <si>
    <t>Ochrona zabytków i opieka nad zabytkami</t>
  </si>
  <si>
    <t xml:space="preserve">2810        2820       </t>
  </si>
  <si>
    <t>Upowszechnianie kultury, sztuki, ochrony dóbr kultury i tradycji przez organizacje prowadzące działalność pożytku publicznego (pozostała działalność)</t>
  </si>
  <si>
    <t xml:space="preserve">Realizacja projektu "WŁOCŁAWEK - MIASTO NOWYCH MOŻLIWOŚCI. Tutaj mieszkam, pracuję, inwestuję i tu wypoczywam" </t>
  </si>
  <si>
    <t>2810        2820        2830</t>
  </si>
  <si>
    <t>Zadania w zakresie kultury fizycznej</t>
  </si>
  <si>
    <t xml:space="preserve">Zadania w zakresie kultury fizycznej - realizacja projektu pn. "WŁOCŁAWEK - MIASTO NOWYCH MOŻLIWOŚCI. Tutaj mieszkam, pracuję, inwestuję i tu wypoczywam" </t>
  </si>
  <si>
    <t>Razem</t>
  </si>
  <si>
    <t>Nazwa placówki/nazwa podmiotu</t>
  </si>
  <si>
    <t>2540        2590</t>
  </si>
  <si>
    <t>Publiczna Szkoła Podstawowa im. Ks. J. Długosza</t>
  </si>
  <si>
    <t xml:space="preserve">Szkoła Podstawowa Nr 24 w Zespole Szkół WSO "Cogito" </t>
  </si>
  <si>
    <t>Akademicka Szkoła Podstawowa Nr 1 im. Obrońców Wisły 1920 roku we Włocławku</t>
  </si>
  <si>
    <t>Prywatna Szkoła Podstawowa Zespołu Edukacji "Wiedza"</t>
  </si>
  <si>
    <t>Szkoła Podstawowa z oddziałami dwujęzycznymi Monttessori-     Schule</t>
  </si>
  <si>
    <t>Oddziały przedszkolne w szkołach podstawowych</t>
  </si>
  <si>
    <t>Przedszkole Akademickie przy Państwowej Akademii Nauk Stosowanych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</si>
  <si>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</si>
  <si>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</si>
  <si>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</si>
  <si>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"Bajeczka"</t>
  </si>
  <si>
    <t>Przedszkole Niepubliczne "Happy Kids"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</si>
  <si>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</si>
  <si>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</si>
  <si>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</si>
  <si>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</si>
  <si>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</si>
  <si>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</si>
  <si>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</si>
  <si>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dla dorosłych "Cosinus Plus" we Włocławku</t>
  </si>
  <si>
    <t>Policealna Szkoła Techników Ochrony Fizycznej Osób i Mienia Elitarne Studium Służb Ochrony "Delta"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</si>
  <si>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</si>
  <si>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</si>
  <si>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</si>
  <si>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</si>
  <si>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</si>
  <si>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</si>
  <si>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</si>
  <si>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</si>
  <si>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>Branżowa Szkoła I Stopnia (Stowarzyszenie Szkoła dla Włocławka)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</si>
  <si>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</si>
  <si>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</si>
  <si>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</si>
  <si>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</si>
  <si>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</si>
  <si>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</si>
  <si>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</si>
  <si>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</si>
  <si>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</si>
  <si>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</si>
  <si>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Przedszkole Akademickie przy Państwowej  Akademii Nauk Stosowanych we Włocławku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</si>
  <si>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</si>
  <si>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</si>
  <si>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</si>
  <si>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</si>
  <si>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</si>
  <si>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</si>
  <si>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Szkoła Policealna dla dorosłych "Cosinus Plus" we Włocławku</t>
  </si>
  <si>
    <t>Policealna Szkoła Centrum Nauki i Biznesu "Żak"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</si>
  <si>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</si>
  <si>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 xml:space="preserve">Branżowa Szkoła I Stopnia Start we Włocławku </t>
  </si>
  <si>
    <t>Rehabilitacja zawodowa i społeczna osób niepełnosprawnych</t>
  </si>
  <si>
    <t>Warsztaty Terapii Zajęciowej</t>
  </si>
  <si>
    <t>Specjalne ośrodki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</si>
  <si>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</si>
  <si>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</si>
  <si>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</si>
  <si>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</si>
  <si>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Niepubliczna Poradnia Psychologiczno - Pedagogiczna "Centrum Diagnozy, Terapii i Wspomagania Rozwoju" (Elżbieta Złowodzka Jetter)</t>
  </si>
  <si>
    <t>Internat Zespołu Szkół Katolickich im. Ks. J. Długosza</t>
  </si>
  <si>
    <t xml:space="preserve">Plan </t>
  </si>
  <si>
    <t xml:space="preserve"> dochodów i wydatków wydzielonych rachunków dochodów oświatowych jednostek budżetowych na 2023 rok</t>
  </si>
  <si>
    <t>(zbiorczo)</t>
  </si>
  <si>
    <t>Stan środków</t>
  </si>
  <si>
    <t xml:space="preserve">Stan środków </t>
  </si>
  <si>
    <t>Wyszczególnienie</t>
  </si>
  <si>
    <t>pieniężnych</t>
  </si>
  <si>
    <t>na początek roku</t>
  </si>
  <si>
    <t>Dochody</t>
  </si>
  <si>
    <t>na koniec roku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</si>
  <si>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</si>
  <si>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</si>
  <si>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</si>
  <si>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</si>
  <si>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</si>
  <si>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</si>
  <si>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</si>
  <si>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</si>
  <si>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8.</t>
  </si>
  <si>
    <t>Placówki kształcenia ustawicznego i centra kształcenia zawodowego</t>
  </si>
  <si>
    <t>9.</t>
  </si>
  <si>
    <t>Ośrodki szkolenia, dokształcania i doskonalenia kadr</t>
  </si>
  <si>
    <t>10.</t>
  </si>
  <si>
    <t>Inne formy kształcenia osobno niewymienione</t>
  </si>
  <si>
    <t>11.</t>
  </si>
  <si>
    <t>Stołówki szkolne i przedszkolne</t>
  </si>
  <si>
    <t>Kolonie i obozy oraz inne formy wypoczynku dzieci</t>
  </si>
  <si>
    <t xml:space="preserve">i młodzieży szkolnej, a także szkolenia młodzieży </t>
  </si>
  <si>
    <t>Szkolne schroniska młodzieżowe</t>
  </si>
  <si>
    <t xml:space="preserve">Ogółem </t>
  </si>
  <si>
    <t>Plan dochodów i wydatków na wydzielonym rachunku Funduszu Pomocy</t>
  </si>
  <si>
    <t>dotyczącym realizacji zadań na rzecz pomocy Ukrainie</t>
  </si>
  <si>
    <t xml:space="preserve">Dział </t>
  </si>
  <si>
    <t>Dochody na 2023 rok</t>
  </si>
  <si>
    <t>Wydatki na 2023 rok</t>
  </si>
  <si>
    <t>Zapewnienie posiłku dzieciom i młodzieży</t>
  </si>
  <si>
    <t>85230</t>
  </si>
  <si>
    <t>Miejski Ośrodek Pomocy Rodznie</t>
  </si>
  <si>
    <t>3290</t>
  </si>
  <si>
    <t>Świadczenia rodzinne</t>
  </si>
  <si>
    <t>855</t>
  </si>
  <si>
    <t>85595</t>
  </si>
  <si>
    <t>4740</t>
  </si>
  <si>
    <t>4850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</si>
  <si>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</si>
  <si>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</si>
  <si>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</si>
  <si>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</si>
  <si>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</si>
  <si>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</si>
  <si>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</si>
  <si>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</si>
  <si>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Wydział Zarządzania Kryzysowego i Bezpieczeństwa</t>
  </si>
  <si>
    <t>4370</t>
  </si>
  <si>
    <t>Administracja Zasobów Komunalnych</t>
  </si>
  <si>
    <t>4860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</si>
  <si>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</si>
  <si>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</si>
  <si>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</si>
  <si>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</si>
  <si>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</si>
  <si>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750</t>
  </si>
  <si>
    <t>75011</t>
  </si>
  <si>
    <t>758</t>
  </si>
  <si>
    <t>Realizacja dodatkowych zadań oświatowych</t>
  </si>
  <si>
    <t>801</t>
  </si>
  <si>
    <t>80101</t>
  </si>
  <si>
    <t>4750</t>
  </si>
  <si>
    <t>Wydział Edukacji</t>
  </si>
  <si>
    <t>80102</t>
  </si>
  <si>
    <t>80104</t>
  </si>
  <si>
    <t>80105</t>
  </si>
  <si>
    <t>80115</t>
  </si>
  <si>
    <t>80117</t>
  </si>
  <si>
    <t>80120</t>
  </si>
  <si>
    <t>80132</t>
  </si>
  <si>
    <t>85410</t>
  </si>
  <si>
    <t>dotacje celowe otrzymane z budżetu państwa na zadania bieżące realizowane przez powiat na podstawie porozumień z organami administracji rządowej</t>
  </si>
  <si>
    <t>2130</t>
  </si>
  <si>
    <t>dotacje celowe otrzymane z budżetu państwa na realizację bieżących zadań własnych powiatu</t>
  </si>
  <si>
    <t>Ośrodki pomocy społecznej</t>
  </si>
  <si>
    <t>2030</t>
  </si>
  <si>
    <t>dotacje celowe otrzymane z budżetu państwa na realizację własnych zadań bieżących gmin (związków gmin, związków powiatowo-gminnych)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</si>
  <si>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</si>
  <si>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</si>
  <si>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Organ - Fundusz Pomocy (nadanie numeru PESEL i zarządzanie statusem UKR)</t>
  </si>
  <si>
    <t>Ośrodki wsparcia</t>
  </si>
  <si>
    <t>Karta Dużej Rodziny</t>
  </si>
  <si>
    <t>010</t>
  </si>
  <si>
    <t>Rolnictwo i łowiectwo</t>
  </si>
  <si>
    <t>dotacje celowe otrzymane z budżetu państwa na zadania bieżące z zakresu administracji rządowej oraz inne zadania zlecone ustawami realizowane przez powiat</t>
  </si>
  <si>
    <t>Gospodarka mieszkaniowa</t>
  </si>
  <si>
    <t>Komendy powiatowe Państwowej Straży Pożarnej</t>
  </si>
  <si>
    <t>Zadania w zakresie przeciwdziałania przemocy w rodzinie</t>
  </si>
  <si>
    <t>Lokalny transport zbiorowy</t>
  </si>
  <si>
    <t>opłaty za administrowanie i czynsze za budynki, lokale i pomieszczenia garażowe</t>
  </si>
  <si>
    <t>Wydział Gospodarowania Mieniem Komunalnym</t>
  </si>
  <si>
    <t>Wydział Rewitalizacji</t>
  </si>
  <si>
    <t>dotacja celowa z budżetu na finansowanie lub dofinansowanie zadań zleconych do realizacji fundacjom</t>
  </si>
  <si>
    <t>2820</t>
  </si>
  <si>
    <t>dotacja celowa z budżetu na finansowanie lub dofinansowanie zadań zleconych do realizacji stowarzyszeniom</t>
  </si>
  <si>
    <t>2827</t>
  </si>
  <si>
    <t>Bezpieczeństwo publiczne i ochrona</t>
  </si>
  <si>
    <t xml:space="preserve">szkolenia pracowników niebędących członkami korpusu służby cywilnej </t>
  </si>
  <si>
    <t>Świetlice szkolne</t>
  </si>
  <si>
    <t>80113</t>
  </si>
  <si>
    <t>Dowożenie uczniów do szkół</t>
  </si>
  <si>
    <t>zakup energii</t>
  </si>
  <si>
    <t>podróże służbowe krajowe</t>
  </si>
  <si>
    <t>odpisy na zakładowy fundusz świadczeń socjalnych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</si>
  <si>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</si>
  <si>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</si>
  <si>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</si>
  <si>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</si>
  <si>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</si>
  <si>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</si>
  <si>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Szkoła Podstawowa nr 23 - projekt: Erasmus+</t>
  </si>
  <si>
    <t>Akcja KA2 pn."Cegiełka pokoju - Bricks of Peace"</t>
  </si>
  <si>
    <t xml:space="preserve">zakup usług pozostałych </t>
  </si>
  <si>
    <t xml:space="preserve">podróże służbowe zagraniczne </t>
  </si>
  <si>
    <t xml:space="preserve">zakup materiałów i wyposażenia </t>
  </si>
  <si>
    <t>2800</t>
  </si>
  <si>
    <t>dotacja celowa z budżetu dla pozostałych jednostek zaliczanych do sektora finansów publicznych</t>
  </si>
  <si>
    <t>Wydział Organizacyjno - Prawny i Kadr - Fundusz Pomocy (nadanie numeru PESEL i zarządzanie statusem UKR)</t>
  </si>
  <si>
    <t xml:space="preserve">Środowiskowy Dom Samopomocy </t>
  </si>
  <si>
    <t>zakup materiałow i wyposażenia</t>
  </si>
  <si>
    <t>Komenda Miejska Państwowej Straży Pożarnej</t>
  </si>
  <si>
    <t>Dochody i wydatki związane z realizacją zadań z zakresu administracji rządowej wykonywanych na podstawie porozumień z organami administracji rządowej na 2023 rok</t>
  </si>
  <si>
    <t>Dotacje
ogółem</t>
  </si>
  <si>
    <t>Wydatki
ogółem
(6+9)</t>
  </si>
  <si>
    <t>Wydatki
bieżące</t>
  </si>
  <si>
    <t>Wydatki
majątkowe</t>
  </si>
  <si>
    <t>Nadanie numeru PESEL, potwierdzenie tożsamości obywateli Ukrainy i wprowadzenie danych do rejestru danych kontaktowych na wniosek oraz zarządzanie statusem UKR</t>
  </si>
  <si>
    <t>80195</t>
  </si>
  <si>
    <t>Organ - "Poznaj Polskę"</t>
  </si>
  <si>
    <t>2020</t>
  </si>
  <si>
    <t>dotacje celowe otrzymane z budżetu państwa na zadania bieżące realizowane przez gminę na podstawie porozumień z organami administracji rządowej</t>
  </si>
  <si>
    <t>01095</t>
  </si>
  <si>
    <t xml:space="preserve">Pozostała działalność </t>
  </si>
  <si>
    <t>Świadczenia rodzinne, świadczenie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</si>
  <si>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</si>
  <si>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>Zespoły do spraw orzekania o niepełnosprawności</t>
  </si>
  <si>
    <t>Organ - Fundusz Pomocy (realizacja zadań przez Miejski Zespół do Spraw Orzekania o Niepełnosprawności na rzecz obywateli Ukrainy)</t>
  </si>
  <si>
    <t>wydatki inwestycyjne jednostek budżetowych</t>
  </si>
  <si>
    <t>Drogi publiczne gminne</t>
  </si>
  <si>
    <t>Turystyka</t>
  </si>
  <si>
    <t>Zadania w zakresie upowszechniania turystyki</t>
  </si>
  <si>
    <t>Ośrodek Sportu i Rekreacji</t>
  </si>
  <si>
    <t>75023</t>
  </si>
  <si>
    <t>Urzędy gmin (miast i miast na prawach powiatu)</t>
  </si>
  <si>
    <t>Wydział Organizacyjno-Prawny i Kadr</t>
  </si>
  <si>
    <t>koszty postępowania sądowego i prokuratorskiego</t>
  </si>
  <si>
    <t>Straż gminna (miejska)</t>
  </si>
  <si>
    <t>Straż Miejska</t>
  </si>
  <si>
    <t>Wydział Inwestycji</t>
  </si>
  <si>
    <t>Jednostki oświatowe zbiorczo - "Poznaj Polskę"</t>
  </si>
  <si>
    <t>Wydział Edukacji - projekt pn. "Zawodowcy z Włocławka - podniesienie jakości nauczania i zwiększenie szans na zatrudnienie uczniów ZSS we Włocławku"</t>
  </si>
  <si>
    <t>Zespół Szkół Technicznych - program: Erasmus + Akcja KA1 pn. „Zawodowo szkolimy techników z programem Erasmus+. Zagraniczne staże ZST"</t>
  </si>
  <si>
    <t>wpłaty na Państwowy Fundusz Rehabilitacji Osób Niepełnosprawnych</t>
  </si>
  <si>
    <t>Włocławskie Centrum Organizacji Pozarządowych</t>
  </si>
  <si>
    <t xml:space="preserve">i Wolontariatu </t>
  </si>
  <si>
    <t>2480</t>
  </si>
  <si>
    <t>dotacja podmiotowa z budżetu dla samorządowej instytucji kultury</t>
  </si>
  <si>
    <t>nagrody o charakterze szczególnym  niezaliczone do wynagrodzeń</t>
  </si>
  <si>
    <t>Wydział Finansów</t>
  </si>
  <si>
    <t>różne opłaty i składki</t>
  </si>
  <si>
    <t>Środowiskowy Dom Samopomocy - Klub Samopomocy</t>
  </si>
  <si>
    <t>"Rozumiem i wspieram"</t>
  </si>
  <si>
    <t>Miejski Ośrodek Pomocy Rodzinie - świadczenie wychowawcze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</si>
  <si>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</si>
  <si>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</si>
  <si>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</si>
  <si>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równoważniki pieniężne i ekwiwalenty dla żołnierzy i funkcjonariuszy oraz pozostałe należności</t>
  </si>
  <si>
    <t>Miejski Ośrodek Pomocy Rodzinie - program oddziaływań korekcyjno - edukacyjnych i program psychologiczno - terapeutyczny</t>
  </si>
  <si>
    <t>Miejski Zespół do Spraw Orzekania o Niepełnosprawności - Fundusz Pomocy (realizacja zadań przez Miejski Zespół do Spraw Orzekania o Niepełnosprawności na rzecz obywateli Ukrainy)</t>
  </si>
  <si>
    <t>z dnia 28 kwietnia 2023 r.</t>
  </si>
  <si>
    <t>Zmiana planu wydatków majątkowych na 2023 rok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</si>
  <si>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</si>
  <si>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</si>
  <si>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</si>
  <si>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</si>
  <si>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</si>
  <si>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</si>
  <si>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</si>
  <si>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</si>
  <si>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Nazwa zadania inwestycyjnego</t>
  </si>
  <si>
    <t>koszty</t>
  </si>
  <si>
    <t>budżetowy</t>
  </si>
  <si>
    <t>środki</t>
  </si>
  <si>
    <t>wydzielone</t>
  </si>
  <si>
    <t>realizująca</t>
  </si>
  <si>
    <t>finansowe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</si>
  <si>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</si>
  <si>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</si>
  <si>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</si>
  <si>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</si>
  <si>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</si>
  <si>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</si>
  <si>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</si>
  <si>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</si>
  <si>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</si>
  <si>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</si>
  <si>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</si>
  <si>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</si>
  <si>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</si>
  <si>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</si>
  <si>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</si>
  <si>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</si>
  <si>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TRANSPORT I  ŁĄCZNOŚĆ</t>
  </si>
  <si>
    <t>Rekonstrukcja jezdni na drogach powiatu</t>
  </si>
  <si>
    <t xml:space="preserve"> - </t>
  </si>
  <si>
    <t>Rekonstrukcja jezdni na drogach gminnych</t>
  </si>
  <si>
    <t>ADMINISTRACJA PUBLICZNA</t>
  </si>
  <si>
    <t>OŚWIATA I WYCHOWANIE</t>
  </si>
  <si>
    <t>Przebudowa placu zabaw przy Szkole Podstawowej nr 12</t>
  </si>
  <si>
    <t>Urząd Miasta /Wydział Inwestycji/</t>
  </si>
  <si>
    <t>§ 6050</t>
  </si>
  <si>
    <t>*  - łączne koszty finansowe obejmują wydatki majątkowe i wydatki bieżące</t>
  </si>
  <si>
    <t>Dotacja na dofinansowanie do zakupu rowerów przez mieszkańców Włocławka</t>
  </si>
  <si>
    <t>14.1</t>
  </si>
  <si>
    <t>14.2</t>
  </si>
  <si>
    <t>20.1</t>
  </si>
  <si>
    <t>20.2</t>
  </si>
  <si>
    <t>Załącznik Nr 7</t>
  </si>
  <si>
    <t>do Zarządzenia NR 190/2023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</si>
</sst>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6"/>
      <name val="Arial CE"/>
      <family val="2"/>
      <charset val="238"/>
    </font>
    <font>
      <sz val="7"/>
      <name val="Arial CE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6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 CE"/>
      <family val="2"/>
      <charset val="238"/>
    </font>
    <font>
      <b/>
      <u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CE"/>
      <charset val="238"/>
    </font>
    <font>
      <u/>
      <sz val="8"/>
      <name val="Arial CE"/>
      <family val="2"/>
      <charset val="238"/>
    </font>
    <font>
      <b/>
      <sz val="6"/>
      <name val="Arial CE"/>
      <charset val="238"/>
    </font>
    <font>
      <sz val="6"/>
      <name val="Arial CE"/>
      <charset val="238"/>
    </font>
    <font>
      <b/>
      <sz val="10"/>
      <name val="Arial"/>
      <family val="2"/>
      <charset val="238"/>
    </font>
    <font>
      <u/>
      <sz val="9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12" fillId="0" borderId="0"/>
    <xf numFmtId="0" fontId="13" fillId="0" borderId="0"/>
    <xf numFmtId="43" fontId="14" fillId="0" borderId="0" applyFill="0" applyBorder="0" applyAlignment="0" applyProtection="0"/>
    <xf numFmtId="43" fontId="12" fillId="0" borderId="0" applyFont="0" applyFill="0" applyBorder="0" applyAlignment="0" applyProtection="0"/>
    <xf numFmtId="0" fontId="14" fillId="0" borderId="0"/>
    <xf numFmtId="0" fontId="14" fillId="0" borderId="0"/>
    <xf numFmtId="0" fontId="21" fillId="0" borderId="0"/>
    <xf numFmtId="0" fontId="31" fillId="0" borderId="0"/>
    <xf numFmtId="43" fontId="37" fillId="0" borderId="0" applyFill="0" applyBorder="0" applyAlignment="0" applyProtection="0"/>
    <xf numFmtId="0" fontId="37" fillId="0" borderId="0"/>
  </cellStyleXfs>
  <cellXfs count="62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0" fontId="5" fillId="0" borderId="3" xfId="0" applyFont="1" applyBorder="1"/>
    <xf numFmtId="0" fontId="5" fillId="0" borderId="4" xfId="0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0" fontId="2" fillId="0" borderId="3" xfId="0" applyFont="1" applyBorder="1"/>
    <xf numFmtId="3" fontId="2" fillId="0" borderId="4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Border="1" applyAlignment="1">
      <alignment horizontal="right"/>
    </xf>
    <xf numFmtId="3" fontId="8" fillId="0" borderId="6" xfId="0" applyNumberFormat="1" applyFont="1" applyBorder="1"/>
    <xf numFmtId="3" fontId="5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4" fontId="8" fillId="0" borderId="3" xfId="0" applyNumberFormat="1" applyFont="1" applyBorder="1"/>
    <xf numFmtId="3" fontId="2" fillId="0" borderId="6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top"/>
    </xf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4" fontId="8" fillId="0" borderId="3" xfId="0" applyNumberFormat="1" applyFont="1" applyBorder="1" applyAlignment="1">
      <alignment horizontal="right"/>
    </xf>
    <xf numFmtId="4" fontId="8" fillId="0" borderId="5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5" xfId="0" applyFont="1" applyBorder="1"/>
    <xf numFmtId="3" fontId="5" fillId="0" borderId="5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4" fontId="11" fillId="0" borderId="10" xfId="0" applyNumberFormat="1" applyFont="1" applyBorder="1"/>
    <xf numFmtId="0" fontId="8" fillId="0" borderId="3" xfId="2" applyFont="1" applyBorder="1" applyAlignment="1">
      <alignment horizontal="right"/>
    </xf>
    <xf numFmtId="0" fontId="8" fillId="0" borderId="5" xfId="2" applyFont="1" applyBorder="1"/>
    <xf numFmtId="0" fontId="8" fillId="0" borderId="3" xfId="2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4" xfId="0" applyFont="1" applyBorder="1"/>
    <xf numFmtId="49" fontId="8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wrapText="1"/>
    </xf>
    <xf numFmtId="0" fontId="9" fillId="0" borderId="0" xfId="0" applyFont="1"/>
    <xf numFmtId="49" fontId="8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right" vertical="top"/>
    </xf>
    <xf numFmtId="3" fontId="8" fillId="0" borderId="4" xfId="0" applyNumberFormat="1" applyFont="1" applyBorder="1"/>
    <xf numFmtId="0" fontId="8" fillId="0" borderId="3" xfId="2" applyFont="1" applyBorder="1"/>
    <xf numFmtId="49" fontId="5" fillId="0" borderId="5" xfId="0" applyNumberFormat="1" applyFont="1" applyBorder="1" applyAlignment="1">
      <alignment horizontal="right"/>
    </xf>
    <xf numFmtId="0" fontId="9" fillId="0" borderId="0" xfId="2" applyFont="1"/>
    <xf numFmtId="49" fontId="8" fillId="0" borderId="3" xfId="0" applyNumberFormat="1" applyFont="1" applyBorder="1" applyAlignment="1">
      <alignment horizontal="center"/>
    </xf>
    <xf numFmtId="0" fontId="8" fillId="0" borderId="6" xfId="0" applyFont="1" applyBorder="1"/>
    <xf numFmtId="3" fontId="8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3" xfId="0" applyFont="1" applyBorder="1"/>
    <xf numFmtId="4" fontId="8" fillId="0" borderId="3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right"/>
    </xf>
    <xf numFmtId="49" fontId="5" fillId="0" borderId="3" xfId="0" applyNumberFormat="1" applyFont="1" applyBorder="1"/>
    <xf numFmtId="0" fontId="5" fillId="0" borderId="3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2" fillId="0" borderId="3" xfId="2" applyNumberFormat="1" applyFont="1" applyBorder="1" applyAlignment="1">
      <alignment horizontal="center"/>
    </xf>
    <xf numFmtId="0" fontId="2" fillId="0" borderId="5" xfId="2" applyFont="1" applyBorder="1"/>
    <xf numFmtId="0" fontId="11" fillId="0" borderId="3" xfId="2" applyFont="1" applyBorder="1" applyAlignment="1">
      <alignment horizontal="center"/>
    </xf>
    <xf numFmtId="4" fontId="8" fillId="0" borderId="3" xfId="2" applyNumberFormat="1" applyFont="1" applyBorder="1" applyAlignment="1">
      <alignment horizontal="right"/>
    </xf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19" fillId="0" borderId="0" xfId="7" applyFont="1"/>
    <xf numFmtId="0" fontId="19" fillId="0" borderId="0" xfId="7" applyFont="1" applyAlignment="1">
      <alignment horizontal="center" vertical="top"/>
    </xf>
    <xf numFmtId="0" fontId="20" fillId="0" borderId="0" xfId="7" applyFont="1" applyAlignment="1">
      <alignment horizontal="left"/>
    </xf>
    <xf numFmtId="0" fontId="18" fillId="0" borderId="0" xfId="7" applyFont="1" applyAlignment="1">
      <alignment horizontal="center" vertical="center"/>
    </xf>
    <xf numFmtId="0" fontId="19" fillId="0" borderId="0" xfId="7" applyFont="1" applyAlignment="1">
      <alignment vertical="center"/>
    </xf>
    <xf numFmtId="0" fontId="6" fillId="0" borderId="0" xfId="7" applyFont="1" applyAlignment="1">
      <alignment horizontal="right"/>
    </xf>
    <xf numFmtId="0" fontId="18" fillId="3" borderId="17" xfId="7" applyFont="1" applyFill="1" applyBorder="1" applyAlignment="1">
      <alignment horizontal="center" vertical="center"/>
    </xf>
    <xf numFmtId="0" fontId="18" fillId="0" borderId="17" xfId="7" applyFont="1" applyBorder="1" applyAlignment="1">
      <alignment horizontal="center" vertical="center"/>
    </xf>
    <xf numFmtId="0" fontId="22" fillId="0" borderId="14" xfId="7" applyFont="1" applyBorder="1" applyAlignment="1">
      <alignment horizontal="left" vertical="center"/>
    </xf>
    <xf numFmtId="0" fontId="22" fillId="0" borderId="16" xfId="7" applyFont="1" applyBorder="1" applyAlignment="1">
      <alignment horizontal="left" vertical="center"/>
    </xf>
    <xf numFmtId="0" fontId="22" fillId="0" borderId="16" xfId="7" applyFont="1" applyBorder="1" applyAlignment="1">
      <alignment horizontal="center" vertical="top"/>
    </xf>
    <xf numFmtId="0" fontId="22" fillId="0" borderId="15" xfId="7" applyFont="1" applyBorder="1" applyAlignment="1">
      <alignment horizontal="left" vertical="center"/>
    </xf>
    <xf numFmtId="0" fontId="23" fillId="0" borderId="17" xfId="7" applyFont="1" applyBorder="1" applyAlignment="1">
      <alignment horizontal="center" vertical="center"/>
    </xf>
    <xf numFmtId="0" fontId="23" fillId="0" borderId="17" xfId="7" applyFont="1" applyBorder="1" applyAlignment="1">
      <alignment horizontal="left" vertical="center" wrapText="1"/>
    </xf>
    <xf numFmtId="4" fontId="20" fillId="0" borderId="17" xfId="7" applyNumberFormat="1" applyFont="1" applyBorder="1" applyAlignment="1">
      <alignment vertical="center"/>
    </xf>
    <xf numFmtId="0" fontId="23" fillId="0" borderId="17" xfId="7" applyFont="1" applyBorder="1" applyAlignment="1">
      <alignment horizontal="center" vertical="top"/>
    </xf>
    <xf numFmtId="0" fontId="20" fillId="0" borderId="17" xfId="7" applyFont="1" applyBorder="1" applyAlignment="1">
      <alignment vertical="top" wrapText="1"/>
    </xf>
    <xf numFmtId="4" fontId="19" fillId="0" borderId="0" xfId="7" applyNumberFormat="1" applyFont="1"/>
    <xf numFmtId="0" fontId="23" fillId="0" borderId="1" xfId="7" applyFont="1" applyBorder="1" applyAlignment="1">
      <alignment horizontal="center" vertical="top"/>
    </xf>
    <xf numFmtId="0" fontId="20" fillId="0" borderId="1" xfId="7" applyFont="1" applyBorder="1" applyAlignment="1">
      <alignment horizontal="center" vertical="top"/>
    </xf>
    <xf numFmtId="0" fontId="20" fillId="0" borderId="17" xfId="7" applyFont="1" applyBorder="1" applyAlignment="1">
      <alignment horizontal="center" vertical="top"/>
    </xf>
    <xf numFmtId="0" fontId="23" fillId="0" borderId="1" xfId="7" applyFont="1" applyBorder="1" applyAlignment="1">
      <alignment horizontal="center"/>
    </xf>
    <xf numFmtId="0" fontId="20" fillId="0" borderId="1" xfId="7" applyFont="1" applyBorder="1" applyAlignment="1">
      <alignment horizontal="center"/>
    </xf>
    <xf numFmtId="0" fontId="20" fillId="0" borderId="17" xfId="7" applyFont="1" applyBorder="1"/>
    <xf numFmtId="4" fontId="20" fillId="0" borderId="17" xfId="7" applyNumberFormat="1" applyFont="1" applyBorder="1"/>
    <xf numFmtId="0" fontId="23" fillId="0" borderId="1" xfId="7" applyFont="1" applyBorder="1" applyAlignment="1">
      <alignment horizontal="center" vertical="center"/>
    </xf>
    <xf numFmtId="0" fontId="20" fillId="0" borderId="17" xfId="7" applyFont="1" applyBorder="1" applyAlignment="1">
      <alignment wrapText="1"/>
    </xf>
    <xf numFmtId="0" fontId="20" fillId="0" borderId="17" xfId="7" applyFont="1" applyBorder="1" applyAlignment="1">
      <alignment horizontal="center" vertical="center"/>
    </xf>
    <xf numFmtId="3" fontId="20" fillId="0" borderId="17" xfId="7" applyNumberFormat="1" applyFont="1" applyBorder="1" applyAlignment="1">
      <alignment horizontal="center" vertical="center" wrapText="1"/>
    </xf>
    <xf numFmtId="0" fontId="20" fillId="0" borderId="17" xfId="7" applyFont="1" applyBorder="1" applyAlignment="1">
      <alignment horizontal="left" vertical="center"/>
    </xf>
    <xf numFmtId="4" fontId="20" fillId="0" borderId="17" xfId="7" applyNumberFormat="1" applyFont="1" applyBorder="1" applyAlignment="1">
      <alignment horizontal="right" vertical="center"/>
    </xf>
    <xf numFmtId="0" fontId="23" fillId="0" borderId="6" xfId="7" applyFont="1" applyBorder="1" applyAlignment="1">
      <alignment horizontal="center"/>
    </xf>
    <xf numFmtId="0" fontId="20" fillId="0" borderId="22" xfId="7" applyFont="1" applyBorder="1" applyAlignment="1">
      <alignment horizontal="center"/>
    </xf>
    <xf numFmtId="0" fontId="20" fillId="0" borderId="16" xfId="7" applyFont="1" applyBorder="1" applyAlignment="1">
      <alignment horizontal="center"/>
    </xf>
    <xf numFmtId="0" fontId="20" fillId="0" borderId="15" xfId="7" applyFont="1" applyBorder="1" applyAlignment="1">
      <alignment horizontal="center" vertical="top"/>
    </xf>
    <xf numFmtId="4" fontId="2" fillId="0" borderId="23" xfId="7" applyNumberFormat="1" applyFont="1" applyBorder="1" applyAlignment="1">
      <alignment horizontal="right" vertical="center"/>
    </xf>
    <xf numFmtId="0" fontId="23" fillId="0" borderId="17" xfId="7" applyFont="1" applyBorder="1" applyAlignment="1">
      <alignment horizontal="center"/>
    </xf>
    <xf numFmtId="0" fontId="20" fillId="0" borderId="17" xfId="7" applyFont="1" applyBorder="1" applyAlignment="1">
      <alignment horizontal="center"/>
    </xf>
    <xf numFmtId="0" fontId="20" fillId="0" borderId="22" xfId="7" applyFont="1" applyBorder="1" applyAlignment="1">
      <alignment horizontal="center" vertical="top"/>
    </xf>
    <xf numFmtId="4" fontId="2" fillId="0" borderId="23" xfId="7" applyNumberFormat="1" applyFont="1" applyBorder="1"/>
    <xf numFmtId="0" fontId="20" fillId="0" borderId="15" xfId="7" applyFont="1" applyBorder="1" applyAlignment="1">
      <alignment horizontal="center" vertical="top" wrapText="1"/>
    </xf>
    <xf numFmtId="0" fontId="20" fillId="0" borderId="17" xfId="7" applyFont="1" applyBorder="1" applyAlignment="1">
      <alignment horizontal="left" vertical="top"/>
    </xf>
    <xf numFmtId="0" fontId="20" fillId="0" borderId="17" xfId="7" applyFont="1" applyBorder="1" applyAlignment="1">
      <alignment vertical="center"/>
    </xf>
    <xf numFmtId="0" fontId="20" fillId="0" borderId="15" xfId="7" applyFont="1" applyBorder="1"/>
    <xf numFmtId="4" fontId="20" fillId="0" borderId="15" xfId="7" applyNumberFormat="1" applyFont="1" applyBorder="1" applyAlignment="1">
      <alignment vertical="center"/>
    </xf>
    <xf numFmtId="0" fontId="20" fillId="0" borderId="15" xfId="7" applyFont="1" applyBorder="1" applyAlignment="1">
      <alignment horizontal="center"/>
    </xf>
    <xf numFmtId="0" fontId="20" fillId="0" borderId="23" xfId="7" applyFont="1" applyBorder="1"/>
    <xf numFmtId="0" fontId="23" fillId="0" borderId="14" xfId="7" applyFont="1" applyBorder="1" applyAlignment="1">
      <alignment horizontal="center"/>
    </xf>
    <xf numFmtId="4" fontId="2" fillId="0" borderId="15" xfId="7" applyNumberFormat="1" applyFont="1" applyBorder="1"/>
    <xf numFmtId="0" fontId="20" fillId="0" borderId="22" xfId="7" applyFont="1" applyBorder="1"/>
    <xf numFmtId="0" fontId="19" fillId="4" borderId="14" xfId="1" applyFont="1" applyFill="1" applyBorder="1" applyAlignment="1">
      <alignment horizontal="center" vertical="center"/>
    </xf>
    <xf numFmtId="0" fontId="16" fillId="4" borderId="14" xfId="1" applyFont="1" applyFill="1" applyBorder="1" applyAlignment="1">
      <alignment horizontal="center" vertical="top"/>
    </xf>
    <xf numFmtId="0" fontId="19" fillId="4" borderId="16" xfId="1" applyFont="1" applyFill="1" applyBorder="1" applyAlignment="1">
      <alignment horizontal="center" vertical="top"/>
    </xf>
    <xf numFmtId="0" fontId="19" fillId="4" borderId="17" xfId="1" applyFont="1" applyFill="1" applyBorder="1" applyAlignment="1">
      <alignment horizontal="center" vertical="center"/>
    </xf>
    <xf numFmtId="0" fontId="20" fillId="0" borderId="14" xfId="7" applyFont="1" applyBorder="1"/>
    <xf numFmtId="0" fontId="20" fillId="0" borderId="2" xfId="7" applyFont="1" applyBorder="1"/>
    <xf numFmtId="0" fontId="20" fillId="0" borderId="18" xfId="7" applyFont="1" applyBorder="1"/>
    <xf numFmtId="0" fontId="20" fillId="0" borderId="19" xfId="7" applyFont="1" applyBorder="1"/>
    <xf numFmtId="0" fontId="19" fillId="4" borderId="17" xfId="1" applyFont="1" applyFill="1" applyBorder="1" applyAlignment="1">
      <alignment horizontal="center" vertical="top"/>
    </xf>
    <xf numFmtId="4" fontId="20" fillId="0" borderId="13" xfId="7" applyNumberFormat="1" applyFont="1" applyBorder="1"/>
    <xf numFmtId="0" fontId="19" fillId="4" borderId="1" xfId="1" applyFont="1" applyFill="1" applyBorder="1" applyAlignment="1">
      <alignment horizontal="center" vertical="top"/>
    </xf>
    <xf numFmtId="0" fontId="20" fillId="0" borderId="24" xfId="7" applyFont="1" applyBorder="1" applyAlignment="1">
      <alignment vertical="center" wrapText="1"/>
    </xf>
    <xf numFmtId="0" fontId="20" fillId="0" borderId="4" xfId="7" applyFont="1" applyBorder="1"/>
    <xf numFmtId="0" fontId="20" fillId="0" borderId="0" xfId="7" applyFont="1"/>
    <xf numFmtId="0" fontId="20" fillId="0" borderId="20" xfId="7" applyFont="1" applyBorder="1"/>
    <xf numFmtId="0" fontId="20" fillId="0" borderId="25" xfId="7" applyFont="1" applyBorder="1" applyAlignment="1">
      <alignment vertical="center" wrapText="1"/>
    </xf>
    <xf numFmtId="4" fontId="20" fillId="0" borderId="26" xfId="7" applyNumberFormat="1" applyFont="1" applyBorder="1"/>
    <xf numFmtId="0" fontId="20" fillId="0" borderId="26" xfId="7" applyFont="1" applyBorder="1"/>
    <xf numFmtId="0" fontId="20" fillId="0" borderId="11" xfId="7" applyFont="1" applyBorder="1" applyAlignment="1">
      <alignment wrapText="1"/>
    </xf>
    <xf numFmtId="0" fontId="20" fillId="0" borderId="6" xfId="7" applyFont="1" applyBorder="1"/>
    <xf numFmtId="0" fontId="20" fillId="0" borderId="11" xfId="7" applyFont="1" applyBorder="1"/>
    <xf numFmtId="4" fontId="20" fillId="0" borderId="5" xfId="7" applyNumberFormat="1" applyFont="1" applyBorder="1"/>
    <xf numFmtId="0" fontId="20" fillId="0" borderId="16" xfId="7" applyFont="1" applyBorder="1"/>
    <xf numFmtId="0" fontId="20" fillId="0" borderId="11" xfId="7" applyFont="1" applyBorder="1" applyAlignment="1">
      <alignment horizontal="left" vertical="center" wrapText="1"/>
    </xf>
    <xf numFmtId="0" fontId="20" fillId="0" borderId="27" xfId="7" applyFont="1" applyBorder="1" applyAlignment="1">
      <alignment horizontal="left" vertical="center" wrapText="1"/>
    </xf>
    <xf numFmtId="0" fontId="20" fillId="4" borderId="14" xfId="7" applyFont="1" applyFill="1" applyBorder="1" applyAlignment="1">
      <alignment vertical="top" wrapText="1"/>
    </xf>
    <xf numFmtId="0" fontId="20" fillId="4" borderId="14" xfId="7" applyFont="1" applyFill="1" applyBorder="1" applyAlignment="1">
      <alignment wrapText="1"/>
    </xf>
    <xf numFmtId="0" fontId="19" fillId="4" borderId="5" xfId="1" applyFont="1" applyFill="1" applyBorder="1" applyAlignment="1">
      <alignment horizontal="center" vertical="top"/>
    </xf>
    <xf numFmtId="0" fontId="19" fillId="4" borderId="17" xfId="1" applyFont="1" applyFill="1" applyBorder="1" applyAlignment="1">
      <alignment horizontal="center"/>
    </xf>
    <xf numFmtId="0" fontId="20" fillId="4" borderId="16" xfId="7" applyFont="1" applyFill="1" applyBorder="1"/>
    <xf numFmtId="0" fontId="4" fillId="0" borderId="0" xfId="0" applyFont="1" applyAlignment="1">
      <alignment horizontal="centerContinuous" vertical="center"/>
    </xf>
    <xf numFmtId="0" fontId="14" fillId="0" borderId="0" xfId="0" applyFo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0" fillId="0" borderId="0" xfId="0" applyFont="1"/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3" fontId="27" fillId="0" borderId="21" xfId="0" applyNumberFormat="1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28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4" fontId="28" fillId="0" borderId="1" xfId="0" applyNumberFormat="1" applyFont="1" applyBorder="1" applyAlignment="1">
      <alignment vertical="center"/>
    </xf>
    <xf numFmtId="0" fontId="19" fillId="0" borderId="3" xfId="0" applyFont="1" applyBorder="1" applyAlignment="1">
      <alignment horizontal="left" vertical="center" indent="2"/>
    </xf>
    <xf numFmtId="4" fontId="28" fillId="0" borderId="3" xfId="0" applyNumberFormat="1" applyFont="1" applyBorder="1" applyAlignment="1">
      <alignment vertical="center"/>
    </xf>
    <xf numFmtId="4" fontId="28" fillId="0" borderId="3" xfId="0" applyNumberFormat="1" applyFont="1" applyBorder="1" applyAlignment="1">
      <alignment vertical="top"/>
    </xf>
    <xf numFmtId="4" fontId="28" fillId="0" borderId="3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top"/>
    </xf>
    <xf numFmtId="0" fontId="28" fillId="0" borderId="3" xfId="0" applyFont="1" applyBorder="1" applyAlignment="1">
      <alignment horizontal="center" vertical="top"/>
    </xf>
    <xf numFmtId="0" fontId="19" fillId="0" borderId="3" xfId="0" applyFont="1" applyBorder="1" applyAlignment="1">
      <alignment horizontal="left" vertical="top" wrapText="1" indent="2"/>
    </xf>
    <xf numFmtId="0" fontId="28" fillId="0" borderId="17" xfId="0" applyFont="1" applyBorder="1" applyAlignment="1">
      <alignment horizontal="right" vertical="center"/>
    </xf>
    <xf numFmtId="0" fontId="24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left" vertical="center" indent="2"/>
    </xf>
    <xf numFmtId="4" fontId="28" fillId="0" borderId="17" xfId="0" applyNumberFormat="1" applyFont="1" applyBorder="1" applyAlignment="1">
      <alignment vertical="center"/>
    </xf>
    <xf numFmtId="0" fontId="19" fillId="0" borderId="3" xfId="0" applyFont="1" applyBorder="1" applyAlignment="1">
      <alignment horizontal="left" vertical="center" wrapText="1" indent="2"/>
    </xf>
    <xf numFmtId="0" fontId="2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 indent="2"/>
    </xf>
    <xf numFmtId="4" fontId="28" fillId="0" borderId="5" xfId="0" applyNumberFormat="1" applyFont="1" applyBorder="1" applyAlignment="1">
      <alignment vertical="center"/>
    </xf>
    <xf numFmtId="4" fontId="28" fillId="0" borderId="5" xfId="0" applyNumberFormat="1" applyFont="1" applyBorder="1" applyAlignment="1">
      <alignment horizontal="right" vertical="center"/>
    </xf>
    <xf numFmtId="0" fontId="28" fillId="4" borderId="5" xfId="0" applyFont="1" applyFill="1" applyBorder="1" applyAlignment="1">
      <alignment horizontal="right" vertical="center"/>
    </xf>
    <xf numFmtId="0" fontId="28" fillId="4" borderId="5" xfId="0" applyFont="1" applyFill="1" applyBorder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vertical="center"/>
    </xf>
    <xf numFmtId="4" fontId="19" fillId="0" borderId="5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9" fillId="0" borderId="0" xfId="0" applyFont="1" applyAlignment="1">
      <alignment wrapText="1"/>
    </xf>
    <xf numFmtId="49" fontId="19" fillId="0" borderId="17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0" fontId="29" fillId="0" borderId="0" xfId="0" applyFont="1"/>
    <xf numFmtId="4" fontId="19" fillId="0" borderId="3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49" fontId="19" fillId="0" borderId="23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vertical="center"/>
    </xf>
    <xf numFmtId="0" fontId="29" fillId="0" borderId="0" xfId="0" applyFont="1" applyAlignment="1">
      <alignment vertical="center" wrapText="1"/>
    </xf>
    <xf numFmtId="49" fontId="19" fillId="0" borderId="20" xfId="0" applyNumberFormat="1" applyFont="1" applyBorder="1" applyAlignment="1">
      <alignment horizontal="center" vertical="center"/>
    </xf>
    <xf numFmtId="4" fontId="30" fillId="0" borderId="0" xfId="0" applyNumberFormat="1" applyFont="1"/>
    <xf numFmtId="3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49" fontId="11" fillId="0" borderId="4" xfId="0" applyNumberFormat="1" applyFont="1" applyBorder="1" applyAlignment="1">
      <alignment horizontal="center"/>
    </xf>
    <xf numFmtId="44" fontId="11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4" fontId="8" fillId="0" borderId="33" xfId="0" applyNumberFormat="1" applyFont="1" applyBorder="1" applyAlignment="1">
      <alignment horizontal="right"/>
    </xf>
    <xf numFmtId="4" fontId="2" fillId="0" borderId="33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8" fillId="0" borderId="12" xfId="0" applyNumberFormat="1" applyFont="1" applyBorder="1"/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4" xfId="0" applyFont="1" applyBorder="1"/>
    <xf numFmtId="0" fontId="8" fillId="0" borderId="4" xfId="0" applyFont="1" applyBorder="1" applyAlignment="1">
      <alignment vertical="top" wrapText="1"/>
    </xf>
    <xf numFmtId="0" fontId="11" fillId="0" borderId="3" xfId="2" applyFont="1" applyBorder="1"/>
    <xf numFmtId="0" fontId="11" fillId="0" borderId="3" xfId="2" applyFont="1" applyBorder="1" applyAlignment="1">
      <alignment horizontal="right"/>
    </xf>
    <xf numFmtId="0" fontId="8" fillId="0" borderId="3" xfId="2" applyFont="1" applyBorder="1" applyAlignment="1">
      <alignment horizontal="right" vertical="top"/>
    </xf>
    <xf numFmtId="0" fontId="5" fillId="0" borderId="3" xfId="2" applyFont="1" applyBorder="1"/>
    <xf numFmtId="0" fontId="8" fillId="0" borderId="3" xfId="2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0" fontId="20" fillId="0" borderId="0" xfId="6" applyFont="1"/>
    <xf numFmtId="0" fontId="19" fillId="4" borderId="17" xfId="1" applyFont="1" applyFill="1" applyBorder="1" applyAlignment="1">
      <alignment horizontal="center" vertical="top" wrapText="1"/>
    </xf>
    <xf numFmtId="0" fontId="19" fillId="4" borderId="5" xfId="1" applyFont="1" applyFill="1" applyBorder="1" applyAlignment="1">
      <alignment horizontal="center" vertical="center"/>
    </xf>
    <xf numFmtId="0" fontId="19" fillId="4" borderId="17" xfId="1" applyFont="1" applyFill="1" applyBorder="1" applyAlignment="1">
      <alignment horizontal="center" vertical="center" wrapText="1"/>
    </xf>
    <xf numFmtId="0" fontId="20" fillId="0" borderId="34" xfId="7" applyFont="1" applyBorder="1" applyAlignment="1">
      <alignment horizontal="left" vertical="center" wrapText="1"/>
    </xf>
    <xf numFmtId="0" fontId="20" fillId="0" borderId="32" xfId="7" applyFont="1" applyBorder="1" applyAlignment="1">
      <alignment horizontal="left" vertical="center" wrapText="1"/>
    </xf>
    <xf numFmtId="0" fontId="20" fillId="0" borderId="31" xfId="7" applyFont="1" applyBorder="1" applyAlignment="1">
      <alignment horizontal="left" vertical="center" wrapText="1"/>
    </xf>
    <xf numFmtId="4" fontId="28" fillId="0" borderId="3" xfId="0" applyNumberFormat="1" applyFont="1" applyBorder="1"/>
    <xf numFmtId="0" fontId="19" fillId="0" borderId="5" xfId="0" applyFont="1" applyBorder="1" applyAlignment="1">
      <alignment horizontal="right" vertical="center"/>
    </xf>
    <xf numFmtId="0" fontId="23" fillId="0" borderId="3" xfId="0" applyFont="1" applyBorder="1" applyAlignment="1">
      <alignment horizontal="right"/>
    </xf>
    <xf numFmtId="49" fontId="23" fillId="0" borderId="3" xfId="0" applyNumberFormat="1" applyFont="1" applyBorder="1" applyAlignment="1">
      <alignment horizontal="right"/>
    </xf>
    <xf numFmtId="0" fontId="23" fillId="0" borderId="3" xfId="0" applyFont="1" applyBorder="1"/>
    <xf numFmtId="49" fontId="11" fillId="0" borderId="4" xfId="0" applyNumberFormat="1" applyFont="1" applyBorder="1"/>
    <xf numFmtId="44" fontId="11" fillId="0" borderId="0" xfId="0" applyNumberFormat="1" applyFont="1"/>
    <xf numFmtId="0" fontId="2" fillId="0" borderId="4" xfId="0" applyFont="1" applyBorder="1" applyAlignment="1">
      <alignment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vertical="top" wrapText="1"/>
    </xf>
    <xf numFmtId="0" fontId="11" fillId="0" borderId="3" xfId="0" applyFont="1" applyBorder="1" applyAlignment="1">
      <alignment horizontal="center"/>
    </xf>
    <xf numFmtId="0" fontId="11" fillId="0" borderId="10" xfId="0" applyFont="1" applyBorder="1"/>
    <xf numFmtId="0" fontId="2" fillId="0" borderId="5" xfId="0" applyFont="1" applyBorder="1" applyAlignment="1">
      <alignment wrapText="1"/>
    </xf>
    <xf numFmtId="0" fontId="15" fillId="0" borderId="3" xfId="0" applyFont="1" applyBorder="1"/>
    <xf numFmtId="4" fontId="8" fillId="0" borderId="3" xfId="0" applyNumberFormat="1" applyFont="1" applyBorder="1" applyAlignment="1">
      <alignment horizontal="right" vertical="center"/>
    </xf>
    <xf numFmtId="0" fontId="8" fillId="0" borderId="3" xfId="2" applyFont="1" applyBorder="1" applyAlignment="1">
      <alignment wrapText="1"/>
    </xf>
    <xf numFmtId="0" fontId="8" fillId="0" borderId="3" xfId="0" applyFont="1" applyBorder="1" applyAlignment="1">
      <alignment horizontal="right" vertical="top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2" fillId="0" borderId="0" xfId="6" applyFont="1"/>
    <xf numFmtId="0" fontId="2" fillId="0" borderId="0" xfId="6" applyFont="1" applyAlignment="1">
      <alignment horizontal="left"/>
    </xf>
    <xf numFmtId="0" fontId="4" fillId="0" borderId="0" xfId="6" applyFont="1" applyAlignment="1">
      <alignment horizontal="centerContinuous" vertical="center" wrapText="1"/>
    </xf>
    <xf numFmtId="0" fontId="4" fillId="0" borderId="0" xfId="6" applyFont="1" applyAlignment="1">
      <alignment horizontal="center" vertical="center" wrapText="1"/>
    </xf>
    <xf numFmtId="0" fontId="15" fillId="0" borderId="0" xfId="6" applyFont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 wrapText="1"/>
    </xf>
    <xf numFmtId="0" fontId="18" fillId="3" borderId="14" xfId="6" applyFont="1" applyFill="1" applyBorder="1" applyAlignment="1">
      <alignment horizontal="centerContinuous" vertical="center" wrapText="1"/>
    </xf>
    <xf numFmtId="0" fontId="18" fillId="3" borderId="16" xfId="6" applyFont="1" applyFill="1" applyBorder="1" applyAlignment="1">
      <alignment horizontal="centerContinuous" vertical="center" wrapText="1"/>
    </xf>
    <xf numFmtId="0" fontId="18" fillId="3" borderId="15" xfId="6" applyFont="1" applyFill="1" applyBorder="1" applyAlignment="1">
      <alignment horizontal="centerContinuous" vertical="center" wrapText="1"/>
    </xf>
    <xf numFmtId="0" fontId="18" fillId="3" borderId="3" xfId="6" applyFont="1" applyFill="1" applyBorder="1" applyAlignment="1">
      <alignment horizontal="center" vertical="center"/>
    </xf>
    <xf numFmtId="0" fontId="18" fillId="3" borderId="3" xfId="6" applyFont="1" applyFill="1" applyBorder="1" applyAlignment="1">
      <alignment horizontal="center" vertical="center" wrapText="1"/>
    </xf>
    <xf numFmtId="0" fontId="18" fillId="3" borderId="5" xfId="6" applyFont="1" applyFill="1" applyBorder="1" applyAlignment="1">
      <alignment horizontal="center" vertical="center"/>
    </xf>
    <xf numFmtId="0" fontId="18" fillId="3" borderId="5" xfId="6" applyFont="1" applyFill="1" applyBorder="1" applyAlignment="1">
      <alignment horizontal="center" vertical="center" wrapText="1"/>
    </xf>
    <xf numFmtId="0" fontId="18" fillId="3" borderId="5" xfId="6" applyFont="1" applyFill="1" applyBorder="1" applyAlignment="1">
      <alignment horizontal="center" vertical="top" wrapText="1"/>
    </xf>
    <xf numFmtId="0" fontId="18" fillId="3" borderId="17" xfId="6" applyFont="1" applyFill="1" applyBorder="1" applyAlignment="1">
      <alignment horizontal="center" vertical="center" wrapText="1"/>
    </xf>
    <xf numFmtId="0" fontId="32" fillId="0" borderId="17" xfId="6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/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horizontal="center"/>
    </xf>
    <xf numFmtId="0" fontId="34" fillId="0" borderId="0" xfId="3" applyFont="1"/>
    <xf numFmtId="0" fontId="5" fillId="0" borderId="0" xfId="3" applyFont="1" applyAlignment="1">
      <alignment horizontal="centerContinuous" vertical="center"/>
    </xf>
    <xf numFmtId="0" fontId="5" fillId="0" borderId="0" xfId="3" applyFont="1" applyAlignment="1">
      <alignment horizontal="center"/>
    </xf>
    <xf numFmtId="0" fontId="35" fillId="0" borderId="0" xfId="3" applyFont="1" applyAlignment="1">
      <alignment horizontal="left"/>
    </xf>
    <xf numFmtId="0" fontId="5" fillId="5" borderId="38" xfId="3" applyFont="1" applyFill="1" applyBorder="1" applyAlignment="1">
      <alignment horizontal="center" vertical="center"/>
    </xf>
    <xf numFmtId="0" fontId="2" fillId="5" borderId="38" xfId="3" applyFont="1" applyFill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5" borderId="39" xfId="3" applyFont="1" applyFill="1" applyBorder="1" applyAlignment="1">
      <alignment horizontal="centerContinuous" vertical="center"/>
    </xf>
    <xf numFmtId="0" fontId="5" fillId="5" borderId="40" xfId="3" applyFont="1" applyFill="1" applyBorder="1" applyAlignment="1">
      <alignment horizontal="centerContinuous" vertical="center"/>
    </xf>
    <xf numFmtId="0" fontId="5" fillId="5" borderId="41" xfId="3" applyFont="1" applyFill="1" applyBorder="1" applyAlignment="1">
      <alignment horizontal="centerContinuous" vertical="center"/>
    </xf>
    <xf numFmtId="0" fontId="5" fillId="5" borderId="42" xfId="3" applyFont="1" applyFill="1" applyBorder="1" applyAlignment="1">
      <alignment horizontal="centerContinuous" vertical="center"/>
    </xf>
    <xf numFmtId="0" fontId="36" fillId="5" borderId="42" xfId="3" applyFont="1" applyFill="1" applyBorder="1" applyAlignment="1">
      <alignment horizontal="center" vertical="center"/>
    </xf>
    <xf numFmtId="0" fontId="36" fillId="5" borderId="38" xfId="3" applyFont="1" applyFill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5" fillId="5" borderId="43" xfId="3" applyFont="1" applyFill="1" applyBorder="1" applyAlignment="1">
      <alignment horizontal="center" vertical="center"/>
    </xf>
    <xf numFmtId="0" fontId="5" fillId="5" borderId="44" xfId="3" applyFont="1" applyFill="1" applyBorder="1" applyAlignment="1">
      <alignment horizontal="center" vertical="center"/>
    </xf>
    <xf numFmtId="0" fontId="2" fillId="5" borderId="44" xfId="3" applyFont="1" applyFill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5" borderId="0" xfId="3" applyFont="1" applyFill="1" applyAlignment="1">
      <alignment horizontal="center" vertical="center"/>
    </xf>
    <xf numFmtId="0" fontId="5" fillId="5" borderId="39" xfId="3" applyFont="1" applyFill="1" applyBorder="1" applyAlignment="1">
      <alignment horizontal="center" vertical="center"/>
    </xf>
    <xf numFmtId="0" fontId="2" fillId="0" borderId="45" xfId="3" applyFont="1" applyBorder="1" applyAlignment="1">
      <alignment horizontal="center" vertical="center" wrapText="1"/>
    </xf>
    <xf numFmtId="0" fontId="36" fillId="5" borderId="0" xfId="3" applyFont="1" applyFill="1" applyAlignment="1">
      <alignment horizontal="center" vertical="center"/>
    </xf>
    <xf numFmtId="0" fontId="36" fillId="5" borderId="43" xfId="3" applyFont="1" applyFill="1" applyBorder="1" applyAlignment="1">
      <alignment horizontal="center" vertical="center"/>
    </xf>
    <xf numFmtId="0" fontId="5" fillId="5" borderId="42" xfId="3" applyFont="1" applyFill="1" applyBorder="1" applyAlignment="1">
      <alignment horizontal="center" vertical="center"/>
    </xf>
    <xf numFmtId="0" fontId="36" fillId="5" borderId="44" xfId="3" applyFont="1" applyFill="1" applyBorder="1" applyAlignment="1">
      <alignment horizontal="center" vertical="center"/>
    </xf>
    <xf numFmtId="0" fontId="5" fillId="5" borderId="46" xfId="3" applyFont="1" applyFill="1" applyBorder="1" applyAlignment="1">
      <alignment horizontal="center" vertical="center"/>
    </xf>
    <xf numFmtId="0" fontId="5" fillId="5" borderId="47" xfId="3" applyFont="1" applyFill="1" applyBorder="1" applyAlignment="1">
      <alignment horizontal="center" vertical="center"/>
    </xf>
    <xf numFmtId="0" fontId="2" fillId="5" borderId="47" xfId="3" applyFont="1" applyFill="1" applyBorder="1" applyAlignment="1">
      <alignment horizontal="center" vertical="center"/>
    </xf>
    <xf numFmtId="0" fontId="5" fillId="0" borderId="47" xfId="3" applyFont="1" applyBorder="1" applyAlignment="1">
      <alignment horizontal="center" vertical="center"/>
    </xf>
    <xf numFmtId="0" fontId="5" fillId="5" borderId="48" xfId="3" applyFont="1" applyFill="1" applyBorder="1" applyAlignment="1" applyProtection="1">
      <alignment horizontal="center" vertical="center"/>
      <protection locked="0"/>
    </xf>
    <xf numFmtId="0" fontId="2" fillId="5" borderId="48" xfId="3" applyFont="1" applyFill="1" applyBorder="1" applyAlignment="1" applyProtection="1">
      <alignment horizontal="center" vertical="center"/>
      <protection locked="0"/>
    </xf>
    <xf numFmtId="0" fontId="2" fillId="0" borderId="48" xfId="3" applyFont="1" applyBorder="1" applyAlignment="1" applyProtection="1">
      <alignment horizontal="center" vertical="center"/>
      <protection locked="0"/>
    </xf>
    <xf numFmtId="0" fontId="2" fillId="0" borderId="39" xfId="3" applyFont="1" applyBorder="1" applyAlignment="1" applyProtection="1">
      <alignment horizontal="center" vertical="center"/>
      <protection locked="0"/>
    </xf>
    <xf numFmtId="0" fontId="2" fillId="5" borderId="42" xfId="3" applyFont="1" applyFill="1" applyBorder="1" applyAlignment="1" applyProtection="1">
      <alignment horizontal="center" vertical="center"/>
      <protection locked="0"/>
    </xf>
    <xf numFmtId="0" fontId="2" fillId="5" borderId="45" xfId="3" applyFont="1" applyFill="1" applyBorder="1" applyAlignment="1" applyProtection="1">
      <alignment horizontal="center" vertical="center"/>
      <protection locked="0"/>
    </xf>
    <xf numFmtId="0" fontId="2" fillId="5" borderId="41" xfId="3" applyFont="1" applyFill="1" applyBorder="1" applyAlignment="1" applyProtection="1">
      <alignment horizontal="center" vertical="center"/>
      <protection locked="0"/>
    </xf>
    <xf numFmtId="0" fontId="34" fillId="0" borderId="0" xfId="3" applyFont="1" applyProtection="1">
      <protection locked="0"/>
    </xf>
    <xf numFmtId="43" fontId="38" fillId="0" borderId="48" xfId="10" applyFont="1" applyFill="1" applyBorder="1" applyAlignment="1">
      <alignment horizontal="right" vertical="center"/>
    </xf>
    <xf numFmtId="43" fontId="11" fillId="0" borderId="48" xfId="10" applyFont="1" applyFill="1" applyBorder="1" applyAlignment="1">
      <alignment horizontal="right" vertical="center" wrapText="1"/>
    </xf>
    <xf numFmtId="2" fontId="11" fillId="0" borderId="48" xfId="10" applyNumberFormat="1" applyFont="1" applyFill="1" applyBorder="1" applyAlignment="1">
      <alignment horizontal="right" vertical="center"/>
    </xf>
    <xf numFmtId="1" fontId="39" fillId="0" borderId="46" xfId="3" applyNumberFormat="1" applyFont="1" applyBorder="1" applyAlignment="1">
      <alignment horizontal="center" vertical="center" wrapText="1"/>
    </xf>
    <xf numFmtId="0" fontId="40" fillId="0" borderId="46" xfId="3" applyFont="1" applyBorder="1" applyAlignment="1">
      <alignment vertical="center" wrapText="1"/>
    </xf>
    <xf numFmtId="43" fontId="38" fillId="0" borderId="46" xfId="10" applyFont="1" applyBorder="1" applyAlignment="1">
      <alignment horizontal="right" vertical="center"/>
    </xf>
    <xf numFmtId="43" fontId="11" fillId="0" borderId="46" xfId="10" applyFont="1" applyBorder="1" applyAlignment="1">
      <alignment horizontal="right" vertical="center" wrapText="1"/>
    </xf>
    <xf numFmtId="2" fontId="11" fillId="0" borderId="46" xfId="10" applyNumberFormat="1" applyFont="1" applyBorder="1" applyAlignment="1">
      <alignment horizontal="right" vertical="center"/>
    </xf>
    <xf numFmtId="1" fontId="5" fillId="0" borderId="48" xfId="3" applyNumberFormat="1" applyFont="1" applyBorder="1" applyAlignment="1">
      <alignment horizontal="center" vertical="center" wrapText="1"/>
    </xf>
    <xf numFmtId="1" fontId="2" fillId="0" borderId="48" xfId="3" applyNumberFormat="1" applyFont="1" applyBorder="1" applyAlignment="1">
      <alignment horizontal="center" vertical="center" wrapText="1"/>
    </xf>
    <xf numFmtId="0" fontId="5" fillId="0" borderId="48" xfId="3" applyFont="1" applyBorder="1" applyAlignment="1">
      <alignment vertical="center" wrapText="1"/>
    </xf>
    <xf numFmtId="2" fontId="38" fillId="0" borderId="48" xfId="10" applyNumberFormat="1" applyFont="1" applyBorder="1" applyAlignment="1">
      <alignment horizontal="right" vertical="center"/>
    </xf>
    <xf numFmtId="43" fontId="38" fillId="0" borderId="48" xfId="10" applyFont="1" applyBorder="1" applyAlignment="1">
      <alignment horizontal="right" vertical="center"/>
    </xf>
    <xf numFmtId="43" fontId="11" fillId="0" borderId="48" xfId="10" applyFont="1" applyBorder="1" applyAlignment="1">
      <alignment horizontal="right" vertical="center" wrapText="1"/>
    </xf>
    <xf numFmtId="4" fontId="5" fillId="0" borderId="48" xfId="3" applyNumberFormat="1" applyFont="1" applyBorder="1" applyAlignment="1">
      <alignment horizontal="right" vertical="center" wrapText="1"/>
    </xf>
    <xf numFmtId="1" fontId="2" fillId="0" borderId="46" xfId="3" applyNumberFormat="1" applyFont="1" applyBorder="1" applyAlignment="1">
      <alignment horizontal="center" vertical="center" wrapText="1"/>
    </xf>
    <xf numFmtId="0" fontId="2" fillId="0" borderId="48" xfId="3" applyFont="1" applyBorder="1" applyAlignment="1">
      <alignment horizontal="left" vertical="center" wrapText="1"/>
    </xf>
    <xf numFmtId="43" fontId="8" fillId="0" borderId="38" xfId="10" applyFont="1" applyBorder="1" applyAlignment="1">
      <alignment horizontal="right" vertical="center" wrapText="1"/>
    </xf>
    <xf numFmtId="4" fontId="2" fillId="0" borderId="38" xfId="3" applyNumberFormat="1" applyFont="1" applyBorder="1" applyAlignment="1">
      <alignment horizontal="right" vertical="center"/>
    </xf>
    <xf numFmtId="4" fontId="2" fillId="0" borderId="38" xfId="3" applyNumberFormat="1" applyFont="1" applyBorder="1" applyAlignment="1">
      <alignment horizontal="center" vertical="center"/>
    </xf>
    <xf numFmtId="0" fontId="34" fillId="0" borderId="0" xfId="3" applyFont="1" applyAlignment="1">
      <alignment vertical="center"/>
    </xf>
    <xf numFmtId="1" fontId="2" fillId="5" borderId="46" xfId="3" applyNumberFormat="1" applyFont="1" applyFill="1" applyBorder="1" applyAlignment="1">
      <alignment horizontal="center" vertical="center" wrapText="1"/>
    </xf>
    <xf numFmtId="43" fontId="38" fillId="5" borderId="48" xfId="10" applyFont="1" applyFill="1" applyBorder="1" applyAlignment="1">
      <alignment horizontal="right" vertical="center"/>
    </xf>
    <xf numFmtId="2" fontId="38" fillId="5" borderId="48" xfId="10" applyNumberFormat="1" applyFont="1" applyFill="1" applyBorder="1" applyAlignment="1">
      <alignment horizontal="right" vertical="center"/>
    </xf>
    <xf numFmtId="43" fontId="11" fillId="5" borderId="48" xfId="10" applyFont="1" applyFill="1" applyBorder="1" applyAlignment="1">
      <alignment horizontal="right" vertical="center" wrapText="1"/>
    </xf>
    <xf numFmtId="2" fontId="11" fillId="5" borderId="48" xfId="10" applyNumberFormat="1" applyFont="1" applyFill="1" applyBorder="1" applyAlignment="1">
      <alignment horizontal="right" vertical="center"/>
    </xf>
    <xf numFmtId="4" fontId="36" fillId="5" borderId="48" xfId="3" applyNumberFormat="1" applyFont="1" applyFill="1" applyBorder="1" applyAlignment="1">
      <alignment horizontal="center" vertical="center" wrapText="1"/>
    </xf>
    <xf numFmtId="0" fontId="2" fillId="0" borderId="48" xfId="3" applyFont="1" applyBorder="1" applyAlignment="1">
      <alignment horizontal="center" vertical="center"/>
    </xf>
    <xf numFmtId="4" fontId="2" fillId="5" borderId="45" xfId="3" applyNumberFormat="1" applyFont="1" applyFill="1" applyBorder="1" applyAlignment="1">
      <alignment horizontal="center" vertical="center" wrapText="1"/>
    </xf>
    <xf numFmtId="4" fontId="2" fillId="0" borderId="48" xfId="3" applyNumberFormat="1" applyFont="1" applyBorder="1" applyAlignment="1">
      <alignment horizontal="center" vertical="center" wrapText="1"/>
    </xf>
    <xf numFmtId="0" fontId="39" fillId="0" borderId="48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39" fillId="0" borderId="48" xfId="3" applyFont="1" applyBorder="1" applyAlignment="1">
      <alignment vertical="center" wrapText="1"/>
    </xf>
    <xf numFmtId="43" fontId="11" fillId="0" borderId="48" xfId="10" applyFont="1" applyBorder="1" applyAlignment="1">
      <alignment horizontal="right" vertical="center"/>
    </xf>
    <xf numFmtId="2" fontId="11" fillId="0" borderId="48" xfId="10" applyNumberFormat="1" applyFont="1" applyBorder="1" applyAlignment="1">
      <alignment horizontal="right" vertical="center"/>
    </xf>
    <xf numFmtId="0" fontId="39" fillId="0" borderId="48" xfId="3" applyFont="1" applyBorder="1" applyAlignment="1">
      <alignment horizontal="left" vertical="center" wrapText="1"/>
    </xf>
    <xf numFmtId="2" fontId="38" fillId="0" borderId="48" xfId="10" applyNumberFormat="1" applyFont="1" applyBorder="1" applyAlignment="1">
      <alignment vertical="center"/>
    </xf>
    <xf numFmtId="43" fontId="8" fillId="0" borderId="48" xfId="10" applyFont="1" applyBorder="1" applyAlignment="1">
      <alignment horizontal="right" vertical="center" wrapText="1"/>
    </xf>
    <xf numFmtId="43" fontId="8" fillId="0" borderId="48" xfId="10" applyFont="1" applyBorder="1" applyAlignment="1">
      <alignment horizontal="right" vertical="center"/>
    </xf>
    <xf numFmtId="4" fontId="2" fillId="0" borderId="48" xfId="3" applyNumberFormat="1" applyFont="1" applyBorder="1" applyAlignment="1">
      <alignment horizontal="right" vertical="center"/>
    </xf>
    <xf numFmtId="4" fontId="2" fillId="0" borderId="48" xfId="3" applyNumberFormat="1" applyFont="1" applyBorder="1" applyAlignment="1">
      <alignment horizontal="center" vertical="center"/>
    </xf>
    <xf numFmtId="0" fontId="11" fillId="0" borderId="48" xfId="3" applyFont="1" applyBorder="1" applyAlignment="1">
      <alignment horizontal="left" vertical="center" wrapText="1"/>
    </xf>
    <xf numFmtId="2" fontId="11" fillId="0" borderId="48" xfId="10" applyNumberFormat="1" applyFont="1" applyBorder="1" applyAlignment="1">
      <alignment horizontal="right" vertical="center" wrapText="1"/>
    </xf>
    <xf numFmtId="0" fontId="5" fillId="0" borderId="46" xfId="3" applyFont="1" applyBorder="1" applyAlignment="1">
      <alignment horizontal="center" vertical="center"/>
    </xf>
    <xf numFmtId="0" fontId="33" fillId="0" borderId="46" xfId="3" applyFont="1" applyBorder="1" applyAlignment="1">
      <alignment horizontal="center" vertical="center"/>
    </xf>
    <xf numFmtId="0" fontId="8" fillId="0" borderId="46" xfId="3" applyFont="1" applyBorder="1" applyAlignment="1">
      <alignment horizontal="left" vertical="center" wrapText="1"/>
    </xf>
    <xf numFmtId="43" fontId="8" fillId="0" borderId="46" xfId="10" applyFont="1" applyBorder="1" applyAlignment="1">
      <alignment horizontal="right" vertical="center" wrapText="1"/>
    </xf>
    <xf numFmtId="43" fontId="8" fillId="0" borderId="46" xfId="10" applyFont="1" applyBorder="1" applyAlignment="1">
      <alignment horizontal="right" vertical="center"/>
    </xf>
    <xf numFmtId="4" fontId="8" fillId="0" borderId="46" xfId="3" applyNumberFormat="1" applyFont="1" applyBorder="1" applyAlignment="1">
      <alignment horizontal="right" vertical="center"/>
    </xf>
    <xf numFmtId="4" fontId="8" fillId="0" borderId="46" xfId="3" applyNumberFormat="1" applyFont="1" applyBorder="1" applyAlignment="1">
      <alignment horizontal="center" vertical="center"/>
    </xf>
    <xf numFmtId="0" fontId="2" fillId="0" borderId="40" xfId="3" applyFont="1" applyBorder="1" applyAlignment="1">
      <alignment horizontal="center" vertical="center"/>
    </xf>
    <xf numFmtId="0" fontId="2" fillId="0" borderId="0" xfId="3" applyFont="1" applyAlignment="1">
      <alignment horizontal="left" vertical="center" wrapText="1"/>
    </xf>
    <xf numFmtId="4" fontId="2" fillId="0" borderId="0" xfId="3" applyNumberFormat="1" applyFont="1" applyAlignment="1">
      <alignment horizontal="right" vertical="center"/>
    </xf>
    <xf numFmtId="0" fontId="35" fillId="0" borderId="0" xfId="3" applyFont="1" applyAlignment="1">
      <alignment horizontal="center" vertical="center"/>
    </xf>
    <xf numFmtId="4" fontId="34" fillId="0" borderId="0" xfId="3" applyNumberFormat="1" applyFont="1" applyAlignment="1">
      <alignment horizontal="right" vertical="center"/>
    </xf>
    <xf numFmtId="0" fontId="34" fillId="0" borderId="0" xfId="3" applyFont="1" applyAlignment="1">
      <alignment horizontal="center"/>
    </xf>
    <xf numFmtId="0" fontId="34" fillId="0" borderId="0" xfId="3" applyFont="1" applyAlignment="1">
      <alignment horizontal="right" vertical="center"/>
    </xf>
    <xf numFmtId="0" fontId="2" fillId="0" borderId="0" xfId="11" applyFont="1" applyAlignment="1">
      <alignment horizontal="left"/>
    </xf>
    <xf numFmtId="0" fontId="32" fillId="0" borderId="17" xfId="7" applyFont="1" applyBorder="1" applyAlignment="1">
      <alignment horizontal="center" vertical="center"/>
    </xf>
    <xf numFmtId="0" fontId="32" fillId="0" borderId="17" xfId="7" applyFont="1" applyBorder="1" applyAlignment="1">
      <alignment horizontal="center" vertical="top"/>
    </xf>
    <xf numFmtId="0" fontId="32" fillId="0" borderId="0" xfId="7" applyFont="1"/>
    <xf numFmtId="0" fontId="20" fillId="4" borderId="17" xfId="11" applyFont="1" applyFill="1" applyBorder="1" applyAlignment="1">
      <alignment horizontal="center" vertical="center"/>
    </xf>
    <xf numFmtId="0" fontId="20" fillId="4" borderId="14" xfId="11" applyFont="1" applyFill="1" applyBorder="1" applyAlignment="1">
      <alignment vertical="center" wrapText="1"/>
    </xf>
    <xf numFmtId="4" fontId="20" fillId="4" borderId="17" xfId="11" applyNumberFormat="1" applyFont="1" applyFill="1" applyBorder="1" applyAlignment="1">
      <alignment vertical="center"/>
    </xf>
    <xf numFmtId="0" fontId="19" fillId="0" borderId="0" xfId="11" applyFont="1"/>
    <xf numFmtId="0" fontId="19" fillId="0" borderId="0" xfId="11" applyFont="1" applyAlignment="1">
      <alignment horizontal="center"/>
    </xf>
    <xf numFmtId="0" fontId="20" fillId="0" borderId="0" xfId="11" applyFont="1"/>
    <xf numFmtId="0" fontId="15" fillId="0" borderId="0" xfId="11" applyFont="1"/>
    <xf numFmtId="0" fontId="20" fillId="0" borderId="0" xfId="11" applyFont="1" applyAlignment="1">
      <alignment horizontal="left"/>
    </xf>
    <xf numFmtId="0" fontId="18" fillId="0" borderId="0" xfId="11" applyFont="1" applyAlignment="1">
      <alignment horizontal="centerContinuous" vertical="center" wrapText="1"/>
    </xf>
    <xf numFmtId="0" fontId="24" fillId="0" borderId="0" xfId="11" applyFont="1" applyAlignment="1">
      <alignment horizontal="centerContinuous" wrapText="1"/>
    </xf>
    <xf numFmtId="0" fontId="19" fillId="4" borderId="0" xfId="11" applyFont="1" applyFill="1"/>
    <xf numFmtId="0" fontId="19" fillId="4" borderId="0" xfId="11" applyFont="1" applyFill="1" applyAlignment="1">
      <alignment horizontal="center"/>
    </xf>
    <xf numFmtId="0" fontId="6" fillId="4" borderId="0" xfId="11" applyFont="1" applyFill="1" applyAlignment="1">
      <alignment horizontal="right"/>
    </xf>
    <xf numFmtId="0" fontId="18" fillId="4" borderId="17" xfId="11" applyFont="1" applyFill="1" applyBorder="1" applyAlignment="1">
      <alignment horizontal="center" vertical="center"/>
    </xf>
    <xf numFmtId="0" fontId="18" fillId="4" borderId="14" xfId="11" applyFont="1" applyFill="1" applyBorder="1" applyAlignment="1">
      <alignment horizontal="centerContinuous" vertical="center"/>
    </xf>
    <xf numFmtId="0" fontId="6" fillId="4" borderId="17" xfId="11" applyFont="1" applyFill="1" applyBorder="1" applyAlignment="1">
      <alignment horizontal="center" vertical="center"/>
    </xf>
    <xf numFmtId="0" fontId="6" fillId="4" borderId="14" xfId="11" applyFont="1" applyFill="1" applyBorder="1" applyAlignment="1">
      <alignment horizontal="centerContinuous" vertical="center"/>
    </xf>
    <xf numFmtId="0" fontId="6" fillId="0" borderId="0" xfId="11" applyFont="1"/>
    <xf numFmtId="0" fontId="20" fillId="4" borderId="17" xfId="11" applyFont="1" applyFill="1" applyBorder="1" applyAlignment="1">
      <alignment vertical="center"/>
    </xf>
    <xf numFmtId="0" fontId="23" fillId="0" borderId="17" xfId="11" applyFont="1" applyBorder="1" applyAlignment="1">
      <alignment horizontal="left" vertical="center" wrapText="1"/>
    </xf>
    <xf numFmtId="4" fontId="20" fillId="4" borderId="17" xfId="11" applyNumberFormat="1" applyFont="1" applyFill="1" applyBorder="1"/>
    <xf numFmtId="0" fontId="23" fillId="4" borderId="17" xfId="11" applyFont="1" applyFill="1" applyBorder="1" applyAlignment="1">
      <alignment horizontal="left" vertical="center"/>
    </xf>
    <xf numFmtId="0" fontId="25" fillId="0" borderId="0" xfId="11" applyFont="1"/>
    <xf numFmtId="0" fontId="20" fillId="4" borderId="17" xfId="11" applyFont="1" applyFill="1" applyBorder="1" applyAlignment="1">
      <alignment vertical="top"/>
    </xf>
    <xf numFmtId="0" fontId="20" fillId="4" borderId="14" xfId="11" applyFont="1" applyFill="1" applyBorder="1" applyAlignment="1">
      <alignment vertical="top" wrapText="1"/>
    </xf>
    <xf numFmtId="4" fontId="19" fillId="0" borderId="0" xfId="11" applyNumberFormat="1" applyFont="1"/>
    <xf numFmtId="0" fontId="20" fillId="0" borderId="14" xfId="7" applyFont="1" applyBorder="1" applyAlignment="1">
      <alignment vertical="center"/>
    </xf>
    <xf numFmtId="0" fontId="20" fillId="4" borderId="24" xfId="11" applyFont="1" applyFill="1" applyBorder="1" applyAlignment="1">
      <alignment horizontal="left" vertical="center" wrapText="1"/>
    </xf>
    <xf numFmtId="0" fontId="19" fillId="4" borderId="3" xfId="1" applyFont="1" applyFill="1" applyBorder="1" applyAlignment="1">
      <alignment horizontal="center" vertical="top"/>
    </xf>
    <xf numFmtId="0" fontId="20" fillId="0" borderId="26" xfId="11" applyFont="1" applyBorder="1" applyAlignment="1">
      <alignment vertical="center" wrapText="1"/>
    </xf>
    <xf numFmtId="0" fontId="20" fillId="4" borderId="11" xfId="11" applyFont="1" applyFill="1" applyBorder="1" applyAlignment="1">
      <alignment horizontal="left" wrapText="1"/>
    </xf>
    <xf numFmtId="0" fontId="20" fillId="4" borderId="5" xfId="11" applyFont="1" applyFill="1" applyBorder="1" applyAlignment="1">
      <alignment vertical="top"/>
    </xf>
    <xf numFmtId="0" fontId="20" fillId="4" borderId="6" xfId="11" applyFont="1" applyFill="1" applyBorder="1" applyAlignment="1">
      <alignment vertical="center" wrapText="1"/>
    </xf>
    <xf numFmtId="0" fontId="20" fillId="4" borderId="6" xfId="11" applyFont="1" applyFill="1" applyBorder="1" applyAlignment="1">
      <alignment vertical="top"/>
    </xf>
    <xf numFmtId="4" fontId="20" fillId="4" borderId="5" xfId="11" applyNumberFormat="1" applyFont="1" applyFill="1" applyBorder="1"/>
    <xf numFmtId="0" fontId="20" fillId="4" borderId="1" xfId="11" applyFont="1" applyFill="1" applyBorder="1" applyAlignment="1">
      <alignment vertical="top"/>
    </xf>
    <xf numFmtId="0" fontId="20" fillId="4" borderId="19" xfId="11" applyFont="1" applyFill="1" applyBorder="1" applyAlignment="1">
      <alignment vertical="top"/>
    </xf>
    <xf numFmtId="0" fontId="20" fillId="4" borderId="1" xfId="11" applyFont="1" applyFill="1" applyBorder="1" applyAlignment="1">
      <alignment horizontal="right" vertical="top"/>
    </xf>
    <xf numFmtId="0" fontId="20" fillId="4" borderId="19" xfId="11" applyFont="1" applyFill="1" applyBorder="1" applyAlignment="1">
      <alignment horizontal="right" vertical="top"/>
    </xf>
    <xf numFmtId="0" fontId="20" fillId="4" borderId="14" xfId="11" applyFont="1" applyFill="1" applyBorder="1" applyAlignment="1">
      <alignment wrapText="1"/>
    </xf>
    <xf numFmtId="49" fontId="20" fillId="4" borderId="1" xfId="11" applyNumberFormat="1" applyFont="1" applyFill="1" applyBorder="1" applyAlignment="1">
      <alignment horizontal="right"/>
    </xf>
    <xf numFmtId="4" fontId="2" fillId="4" borderId="17" xfId="11" applyNumberFormat="1" applyFont="1" applyFill="1" applyBorder="1" applyAlignment="1">
      <alignment vertical="center"/>
    </xf>
    <xf numFmtId="0" fontId="20" fillId="4" borderId="17" xfId="11" applyFont="1" applyFill="1" applyBorder="1"/>
    <xf numFmtId="49" fontId="20" fillId="4" borderId="17" xfId="11" quotePrefix="1" applyNumberFormat="1" applyFont="1" applyFill="1" applyBorder="1" applyAlignment="1">
      <alignment horizontal="right" vertical="top"/>
    </xf>
    <xf numFmtId="0" fontId="20" fillId="4" borderId="14" xfId="11" quotePrefix="1" applyFont="1" applyFill="1" applyBorder="1" applyAlignment="1">
      <alignment vertical="top" wrapText="1"/>
    </xf>
    <xf numFmtId="4" fontId="2" fillId="4" borderId="17" xfId="11" applyNumberFormat="1" applyFont="1" applyFill="1" applyBorder="1" applyAlignment="1">
      <alignment horizontal="right" vertical="center"/>
    </xf>
    <xf numFmtId="0" fontId="20" fillId="4" borderId="14" xfId="11" applyFont="1" applyFill="1" applyBorder="1"/>
    <xf numFmtId="4" fontId="20" fillId="4" borderId="17" xfId="11" applyNumberFormat="1" applyFont="1" applyFill="1" applyBorder="1" applyAlignment="1">
      <alignment horizontal="right" vertical="center"/>
    </xf>
    <xf numFmtId="0" fontId="20" fillId="4" borderId="14" xfId="11" applyFont="1" applyFill="1" applyBorder="1" applyAlignment="1">
      <alignment vertical="top"/>
    </xf>
    <xf numFmtId="0" fontId="18" fillId="4" borderId="16" xfId="11" applyFont="1" applyFill="1" applyBorder="1" applyAlignment="1">
      <alignment horizontal="centerContinuous" vertical="center"/>
    </xf>
    <xf numFmtId="0" fontId="20" fillId="4" borderId="16" xfId="11" applyFont="1" applyFill="1" applyBorder="1" applyAlignment="1">
      <alignment vertical="top"/>
    </xf>
    <xf numFmtId="0" fontId="20" fillId="4" borderId="2" xfId="11" applyFont="1" applyFill="1" applyBorder="1"/>
    <xf numFmtId="0" fontId="20" fillId="4" borderId="18" xfId="11" applyFont="1" applyFill="1" applyBorder="1"/>
    <xf numFmtId="0" fontId="20" fillId="4" borderId="19" xfId="11" applyFont="1" applyFill="1" applyBorder="1"/>
    <xf numFmtId="0" fontId="20" fillId="4" borderId="32" xfId="11" applyFont="1" applyFill="1" applyBorder="1" applyAlignment="1">
      <alignment vertical="center" wrapText="1"/>
    </xf>
    <xf numFmtId="4" fontId="20" fillId="4" borderId="13" xfId="11" applyNumberFormat="1" applyFont="1" applyFill="1" applyBorder="1"/>
    <xf numFmtId="0" fontId="20" fillId="4" borderId="4" xfId="11" applyFont="1" applyFill="1" applyBorder="1"/>
    <xf numFmtId="0" fontId="20" fillId="4" borderId="0" xfId="11" applyFont="1" applyFill="1"/>
    <xf numFmtId="0" fontId="20" fillId="4" borderId="20" xfId="11" applyFont="1" applyFill="1" applyBorder="1"/>
    <xf numFmtId="0" fontId="20" fillId="4" borderId="34" xfId="11" applyFont="1" applyFill="1" applyBorder="1" applyAlignment="1">
      <alignment horizontal="left" wrapText="1"/>
    </xf>
    <xf numFmtId="4" fontId="20" fillId="4" borderId="26" xfId="11" applyNumberFormat="1" applyFont="1" applyFill="1" applyBorder="1"/>
    <xf numFmtId="0" fontId="26" fillId="0" borderId="0" xfId="11" applyFont="1"/>
    <xf numFmtId="0" fontId="20" fillId="4" borderId="34" xfId="11" applyFont="1" applyFill="1" applyBorder="1" applyAlignment="1">
      <alignment horizontal="left" vertical="center" wrapText="1"/>
    </xf>
    <xf numFmtId="0" fontId="20" fillId="4" borderId="34" xfId="11" applyFont="1" applyFill="1" applyBorder="1"/>
    <xf numFmtId="0" fontId="20" fillId="4" borderId="6" xfId="11" applyFont="1" applyFill="1" applyBorder="1"/>
    <xf numFmtId="0" fontId="20" fillId="4" borderId="22" xfId="11" applyFont="1" applyFill="1" applyBorder="1"/>
    <xf numFmtId="0" fontId="20" fillId="4" borderId="23" xfId="11" applyFont="1" applyFill="1" applyBorder="1"/>
    <xf numFmtId="0" fontId="20" fillId="4" borderId="22" xfId="11" applyFont="1" applyFill="1" applyBorder="1" applyAlignment="1">
      <alignment horizontal="left" wrapText="1"/>
    </xf>
    <xf numFmtId="0" fontId="20" fillId="4" borderId="16" xfId="11" applyFont="1" applyFill="1" applyBorder="1"/>
    <xf numFmtId="0" fontId="20" fillId="4" borderId="32" xfId="11" applyFont="1" applyFill="1" applyBorder="1" applyAlignment="1">
      <alignment horizontal="left" vertical="center" wrapText="1"/>
    </xf>
    <xf numFmtId="0" fontId="20" fillId="4" borderId="34" xfId="11" applyFont="1" applyFill="1" applyBorder="1" applyAlignment="1">
      <alignment vertical="center" wrapText="1"/>
    </xf>
    <xf numFmtId="0" fontId="19" fillId="4" borderId="3" xfId="1" quotePrefix="1" applyFont="1" applyFill="1" applyBorder="1" applyAlignment="1">
      <alignment horizontal="center" vertical="top"/>
    </xf>
    <xf numFmtId="0" fontId="20" fillId="4" borderId="35" xfId="11" applyFont="1" applyFill="1" applyBorder="1"/>
    <xf numFmtId="4" fontId="20" fillId="4" borderId="29" xfId="11" applyNumberFormat="1" applyFont="1" applyFill="1" applyBorder="1"/>
    <xf numFmtId="0" fontId="20" fillId="4" borderId="31" xfId="11" applyFont="1" applyFill="1" applyBorder="1"/>
    <xf numFmtId="4" fontId="20" fillId="4" borderId="12" xfId="11" applyNumberFormat="1" applyFont="1" applyFill="1" applyBorder="1"/>
    <xf numFmtId="0" fontId="20" fillId="4" borderId="22" xfId="11" applyFont="1" applyFill="1" applyBorder="1" applyAlignment="1">
      <alignment vertical="center" wrapText="1"/>
    </xf>
    <xf numFmtId="0" fontId="20" fillId="4" borderId="16" xfId="11" applyFont="1" applyFill="1" applyBorder="1" applyAlignment="1">
      <alignment vertical="top" wrapText="1"/>
    </xf>
    <xf numFmtId="0" fontId="20" fillId="4" borderId="30" xfId="11" applyFont="1" applyFill="1" applyBorder="1" applyAlignment="1">
      <alignment vertical="center" wrapText="1"/>
    </xf>
    <xf numFmtId="4" fontId="20" fillId="4" borderId="21" xfId="11" applyNumberFormat="1" applyFont="1" applyFill="1" applyBorder="1"/>
    <xf numFmtId="0" fontId="20" fillId="4" borderId="15" xfId="11" applyFont="1" applyFill="1" applyBorder="1"/>
    <xf numFmtId="0" fontId="20" fillId="4" borderId="16" xfId="11" applyFont="1" applyFill="1" applyBorder="1" applyAlignment="1">
      <alignment horizontal="left" vertical="center" wrapText="1"/>
    </xf>
    <xf numFmtId="0" fontId="23" fillId="4" borderId="32" xfId="11" applyFont="1" applyFill="1" applyBorder="1"/>
    <xf numFmtId="0" fontId="20" fillId="4" borderId="31" xfId="11" applyFont="1" applyFill="1" applyBorder="1" applyAlignment="1">
      <alignment horizontal="left" wrapText="1"/>
    </xf>
    <xf numFmtId="0" fontId="23" fillId="4" borderId="34" xfId="11" applyFont="1" applyFill="1" applyBorder="1"/>
    <xf numFmtId="0" fontId="23" fillId="4" borderId="31" xfId="11" applyFont="1" applyFill="1" applyBorder="1"/>
    <xf numFmtId="0" fontId="20" fillId="4" borderId="34" xfId="11" applyFont="1" applyFill="1" applyBorder="1" applyAlignment="1">
      <alignment horizontal="left" vertical="top" wrapText="1"/>
    </xf>
    <xf numFmtId="0" fontId="20" fillId="4" borderId="34" xfId="11" applyFont="1" applyFill="1" applyBorder="1" applyAlignment="1">
      <alignment wrapText="1"/>
    </xf>
    <xf numFmtId="0" fontId="19" fillId="4" borderId="1" xfId="1" quotePrefix="1" applyFont="1" applyFill="1" applyBorder="1" applyAlignment="1">
      <alignment horizontal="center" vertical="top"/>
    </xf>
    <xf numFmtId="0" fontId="20" fillId="4" borderId="31" xfId="11" applyFont="1" applyFill="1" applyBorder="1" applyAlignment="1">
      <alignment vertical="center" wrapText="1"/>
    </xf>
    <xf numFmtId="0" fontId="15" fillId="4" borderId="3" xfId="1" quotePrefix="1" applyFont="1" applyFill="1" applyBorder="1" applyAlignment="1">
      <alignment horizontal="center" vertical="top"/>
    </xf>
    <xf numFmtId="0" fontId="20" fillId="4" borderId="31" xfId="11" applyFont="1" applyFill="1" applyBorder="1" applyAlignment="1">
      <alignment horizontal="left" vertical="center" wrapText="1"/>
    </xf>
    <xf numFmtId="0" fontId="20" fillId="4" borderId="22" xfId="11" applyFont="1" applyFill="1" applyBorder="1" applyAlignment="1">
      <alignment horizontal="left" vertical="center" wrapText="1"/>
    </xf>
    <xf numFmtId="0" fontId="15" fillId="4" borderId="5" xfId="1" applyFont="1" applyFill="1" applyBorder="1" applyAlignment="1">
      <alignment horizontal="center" vertical="top"/>
    </xf>
    <xf numFmtId="0" fontId="20" fillId="4" borderId="35" xfId="11" applyFont="1" applyFill="1" applyBorder="1" applyAlignment="1">
      <alignment horizontal="left" vertical="center" wrapText="1"/>
    </xf>
    <xf numFmtId="0" fontId="19" fillId="4" borderId="5" xfId="1" quotePrefix="1" applyFont="1" applyFill="1" applyBorder="1" applyAlignment="1">
      <alignment horizontal="center" vertical="top"/>
    </xf>
    <xf numFmtId="0" fontId="20" fillId="4" borderId="36" xfId="11" applyFont="1" applyFill="1" applyBorder="1" applyAlignment="1">
      <alignment horizontal="left" wrapText="1"/>
    </xf>
    <xf numFmtId="0" fontId="20" fillId="4" borderId="37" xfId="11" applyFont="1" applyFill="1" applyBorder="1" applyAlignment="1">
      <alignment horizontal="left" vertical="center" wrapText="1"/>
    </xf>
    <xf numFmtId="0" fontId="20" fillId="4" borderId="5" xfId="11" applyFont="1" applyFill="1" applyBorder="1"/>
    <xf numFmtId="0" fontId="20" fillId="4" borderId="17" xfId="7" applyFont="1" applyFill="1" applyBorder="1"/>
    <xf numFmtId="0" fontId="20" fillId="4" borderId="37" xfId="11" applyFont="1" applyFill="1" applyBorder="1" applyAlignment="1">
      <alignment vertical="center" wrapText="1"/>
    </xf>
    <xf numFmtId="0" fontId="20" fillId="4" borderId="16" xfId="11" applyFont="1" applyFill="1" applyBorder="1" applyAlignment="1">
      <alignment horizontal="left" vertical="top" wrapText="1"/>
    </xf>
    <xf numFmtId="0" fontId="20" fillId="4" borderId="32" xfId="11" applyFont="1" applyFill="1" applyBorder="1" applyAlignment="1">
      <alignment vertical="top" wrapText="1"/>
    </xf>
    <xf numFmtId="0" fontId="20" fillId="4" borderId="22" xfId="11" applyFont="1" applyFill="1" applyBorder="1" applyAlignment="1">
      <alignment vertical="top" wrapText="1"/>
    </xf>
    <xf numFmtId="0" fontId="18" fillId="4" borderId="14" xfId="11" applyFont="1" applyFill="1" applyBorder="1" applyAlignment="1">
      <alignment horizontal="center" vertical="center"/>
    </xf>
    <xf numFmtId="0" fontId="18" fillId="4" borderId="16" xfId="11" applyFont="1" applyFill="1" applyBorder="1" applyAlignment="1">
      <alignment horizontal="center" vertical="center"/>
    </xf>
    <xf numFmtId="4" fontId="22" fillId="4" borderId="17" xfId="11" applyNumberFormat="1" applyFont="1" applyFill="1" applyBorder="1" applyAlignment="1">
      <alignment vertical="center"/>
    </xf>
    <xf numFmtId="3" fontId="19" fillId="0" borderId="0" xfId="11" applyNumberFormat="1" applyFont="1"/>
    <xf numFmtId="0" fontId="0" fillId="0" borderId="0" xfId="0" applyAlignment="1">
      <alignment horizontal="centerContinuous"/>
    </xf>
    <xf numFmtId="0" fontId="8" fillId="0" borderId="11" xfId="0" applyFont="1" applyBorder="1" applyAlignment="1">
      <alignment vertical="center" wrapText="1"/>
    </xf>
    <xf numFmtId="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2" fillId="0" borderId="11" xfId="0" applyFont="1" applyBorder="1"/>
    <xf numFmtId="0" fontId="8" fillId="0" borderId="12" xfId="0" applyFont="1" applyBorder="1"/>
    <xf numFmtId="4" fontId="2" fillId="0" borderId="12" xfId="0" applyNumberFormat="1" applyFont="1" applyBorder="1"/>
    <xf numFmtId="0" fontId="2" fillId="0" borderId="11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8" fillId="0" borderId="28" xfId="0" applyFont="1" applyBorder="1"/>
    <xf numFmtId="0" fontId="8" fillId="0" borderId="11" xfId="0" applyFont="1" applyBorder="1"/>
    <xf numFmtId="0" fontId="8" fillId="0" borderId="12" xfId="0" applyFont="1" applyBorder="1" applyAlignment="1">
      <alignment wrapText="1"/>
    </xf>
    <xf numFmtId="0" fontId="42" fillId="0" borderId="12" xfId="2" applyFont="1" applyBorder="1"/>
    <xf numFmtId="4" fontId="8" fillId="0" borderId="13" xfId="0" applyNumberFormat="1" applyFont="1" applyBorder="1"/>
    <xf numFmtId="0" fontId="8" fillId="0" borderId="13" xfId="0" applyFont="1" applyBorder="1"/>
    <xf numFmtId="0" fontId="2" fillId="0" borderId="11" xfId="0" applyFont="1" applyBorder="1" applyAlignment="1">
      <alignment vertical="center" wrapText="1"/>
    </xf>
    <xf numFmtId="0" fontId="8" fillId="0" borderId="12" xfId="2" applyFont="1" applyBorder="1" applyAlignment="1">
      <alignment wrapText="1"/>
    </xf>
    <xf numFmtId="0" fontId="8" fillId="0" borderId="13" xfId="2" applyFont="1" applyBorder="1"/>
    <xf numFmtId="4" fontId="8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vertical="center"/>
    </xf>
    <xf numFmtId="0" fontId="5" fillId="0" borderId="48" xfId="3" applyFont="1" applyBorder="1" applyAlignment="1">
      <alignment horizontal="center" vertical="center" wrapText="1"/>
    </xf>
    <xf numFmtId="0" fontId="2" fillId="0" borderId="48" xfId="3" applyFont="1" applyBorder="1" applyAlignment="1">
      <alignment horizontal="center" vertical="center" wrapText="1"/>
    </xf>
    <xf numFmtId="3" fontId="36" fillId="0" borderId="48" xfId="3" applyNumberFormat="1" applyFont="1" applyBorder="1" applyAlignment="1">
      <alignment horizontal="center" vertical="center" wrapText="1"/>
    </xf>
    <xf numFmtId="0" fontId="35" fillId="0" borderId="0" xfId="3" applyFont="1"/>
    <xf numFmtId="3" fontId="35" fillId="0" borderId="0" xfId="3" applyNumberFormat="1" applyFont="1"/>
    <xf numFmtId="1" fontId="43" fillId="0" borderId="46" xfId="3" applyNumberFormat="1" applyFont="1" applyBorder="1" applyAlignment="1">
      <alignment horizontal="center" vertical="center" wrapText="1"/>
    </xf>
    <xf numFmtId="3" fontId="36" fillId="0" borderId="46" xfId="3" applyNumberFormat="1" applyFont="1" applyBorder="1" applyAlignment="1">
      <alignment horizontal="center" vertical="center" wrapText="1"/>
    </xf>
    <xf numFmtId="1" fontId="39" fillId="0" borderId="48" xfId="3" applyNumberFormat="1" applyFont="1" applyBorder="1" applyAlignment="1">
      <alignment horizontal="center" vertical="center" wrapText="1"/>
    </xf>
    <xf numFmtId="3" fontId="32" fillId="0" borderId="48" xfId="3" applyNumberFormat="1" applyFont="1" applyBorder="1" applyAlignment="1">
      <alignment horizontal="center" vertical="center" wrapText="1"/>
    </xf>
    <xf numFmtId="3" fontId="32" fillId="0" borderId="38" xfId="3" applyNumberFormat="1" applyFont="1" applyBorder="1" applyAlignment="1">
      <alignment horizontal="center" vertical="center" wrapText="1"/>
    </xf>
    <xf numFmtId="3" fontId="44" fillId="0" borderId="48" xfId="3" applyNumberFormat="1" applyFont="1" applyBorder="1" applyAlignment="1">
      <alignment horizontal="center" vertical="center" wrapText="1"/>
    </xf>
    <xf numFmtId="3" fontId="45" fillId="0" borderId="46" xfId="3" applyNumberFormat="1" applyFont="1" applyBorder="1" applyAlignment="1">
      <alignment horizontal="center" vertical="center" wrapText="1"/>
    </xf>
    <xf numFmtId="3" fontId="32" fillId="0" borderId="0" xfId="3" applyNumberFormat="1" applyFont="1" applyAlignment="1">
      <alignment horizontal="center" vertical="center" wrapText="1"/>
    </xf>
    <xf numFmtId="0" fontId="14" fillId="0" borderId="0" xfId="6" applyAlignment="1">
      <alignment vertical="center"/>
    </xf>
    <xf numFmtId="0" fontId="14" fillId="0" borderId="0" xfId="6"/>
    <xf numFmtId="0" fontId="14" fillId="0" borderId="17" xfId="6" applyBorder="1" applyAlignment="1">
      <alignment vertical="center"/>
    </xf>
    <xf numFmtId="4" fontId="14" fillId="0" borderId="17" xfId="6" applyNumberFormat="1" applyBorder="1" applyAlignment="1">
      <alignment vertical="center"/>
    </xf>
    <xf numFmtId="0" fontId="14" fillId="0" borderId="23" xfId="6" applyBorder="1" applyAlignment="1">
      <alignment vertical="center"/>
    </xf>
    <xf numFmtId="4" fontId="14" fillId="0" borderId="5" xfId="6" applyNumberFormat="1" applyBorder="1" applyAlignment="1">
      <alignment vertical="center"/>
    </xf>
    <xf numFmtId="4" fontId="46" fillId="0" borderId="5" xfId="6" applyNumberFormat="1" applyFont="1" applyBorder="1" applyAlignment="1">
      <alignment vertical="center"/>
    </xf>
    <xf numFmtId="0" fontId="23" fillId="0" borderId="14" xfId="7" applyFont="1" applyBorder="1" applyAlignment="1">
      <alignment horizontal="left"/>
    </xf>
    <xf numFmtId="0" fontId="23" fillId="0" borderId="16" xfId="7" applyFont="1" applyBorder="1" applyAlignment="1">
      <alignment horizontal="centerContinuous"/>
    </xf>
    <xf numFmtId="0" fontId="23" fillId="0" borderId="16" xfId="7" applyFont="1" applyBorder="1" applyAlignment="1">
      <alignment horizontal="center" vertical="top"/>
    </xf>
    <xf numFmtId="0" fontId="23" fillId="0" borderId="16" xfId="7" applyFont="1" applyBorder="1" applyAlignment="1">
      <alignment horizontal="center"/>
    </xf>
    <xf numFmtId="4" fontId="23" fillId="0" borderId="17" xfId="7" applyNumberFormat="1" applyFont="1" applyBorder="1"/>
    <xf numFmtId="0" fontId="18" fillId="0" borderId="16" xfId="7" applyFont="1" applyBorder="1" applyAlignment="1">
      <alignment horizontal="centerContinuous" vertical="center"/>
    </xf>
    <xf numFmtId="0" fontId="18" fillId="0" borderId="16" xfId="7" applyFont="1" applyBorder="1" applyAlignment="1">
      <alignment horizontal="center" vertical="top"/>
    </xf>
    <xf numFmtId="0" fontId="22" fillId="0" borderId="16" xfId="7" applyFont="1" applyBorder="1" applyAlignment="1">
      <alignment horizontal="center" vertical="center"/>
    </xf>
    <xf numFmtId="4" fontId="22" fillId="0" borderId="17" xfId="7" applyNumberFormat="1" applyFont="1" applyBorder="1" applyAlignment="1">
      <alignment vertical="center"/>
    </xf>
    <xf numFmtId="0" fontId="23" fillId="0" borderId="0" xfId="7" applyFont="1" applyAlignment="1">
      <alignment vertical="center"/>
    </xf>
    <xf numFmtId="0" fontId="22" fillId="4" borderId="14" xfId="11" applyFont="1" applyFill="1" applyBorder="1" applyAlignment="1">
      <alignment horizontal="left" vertical="center"/>
    </xf>
    <xf numFmtId="0" fontId="22" fillId="4" borderId="16" xfId="11" applyFont="1" applyFill="1" applyBorder="1" applyAlignment="1">
      <alignment horizontal="left" vertical="center"/>
    </xf>
    <xf numFmtId="0" fontId="22" fillId="4" borderId="15" xfId="11" applyFont="1" applyFill="1" applyBorder="1" applyAlignment="1">
      <alignment horizontal="left" vertical="center"/>
    </xf>
    <xf numFmtId="0" fontId="23" fillId="4" borderId="14" xfId="11" applyFont="1" applyFill="1" applyBorder="1" applyAlignment="1">
      <alignment horizontal="center"/>
    </xf>
    <xf numFmtId="0" fontId="23" fillId="4" borderId="16" xfId="11" applyFont="1" applyFill="1" applyBorder="1" applyAlignment="1">
      <alignment horizontal="center"/>
    </xf>
    <xf numFmtId="4" fontId="23" fillId="4" borderId="17" xfId="11" applyNumberFormat="1" applyFont="1" applyFill="1" applyBorder="1"/>
    <xf numFmtId="0" fontId="23" fillId="0" borderId="0" xfId="11" applyFont="1" applyAlignment="1">
      <alignment vertical="center"/>
    </xf>
    <xf numFmtId="0" fontId="0" fillId="0" borderId="0" xfId="0" applyAlignment="1">
      <alignment vertical="center"/>
    </xf>
    <xf numFmtId="0" fontId="24" fillId="0" borderId="21" xfId="0" applyFont="1" applyBorder="1" applyAlignment="1">
      <alignment vertical="center" wrapText="1"/>
    </xf>
    <xf numFmtId="0" fontId="24" fillId="4" borderId="17" xfId="0" applyFont="1" applyFill="1" applyBorder="1" applyAlignment="1">
      <alignment horizontal="left" vertical="center" indent="2"/>
    </xf>
    <xf numFmtId="4" fontId="24" fillId="4" borderId="5" xfId="0" applyNumberFormat="1" applyFont="1" applyFill="1" applyBorder="1" applyAlignment="1">
      <alignment vertical="center"/>
    </xf>
    <xf numFmtId="0" fontId="0" fillId="4" borderId="0" xfId="0" applyFill="1"/>
    <xf numFmtId="0" fontId="8" fillId="0" borderId="0" xfId="0" applyFont="1"/>
    <xf numFmtId="0" fontId="15" fillId="0" borderId="0" xfId="0" applyFont="1" applyAlignment="1">
      <alignment vertical="center"/>
    </xf>
    <xf numFmtId="4" fontId="47" fillId="0" borderId="3" xfId="0" applyNumberFormat="1" applyFont="1" applyBorder="1" applyAlignment="1">
      <alignment vertical="center"/>
    </xf>
    <xf numFmtId="0" fontId="19" fillId="0" borderId="3" xfId="0" applyFont="1" applyBorder="1"/>
    <xf numFmtId="0" fontId="19" fillId="0" borderId="3" xfId="0" applyFont="1" applyBorder="1" applyAlignment="1">
      <alignment wrapText="1"/>
    </xf>
    <xf numFmtId="4" fontId="16" fillId="0" borderId="0" xfId="0" applyNumberFormat="1" applyFont="1"/>
    <xf numFmtId="0" fontId="19" fillId="0" borderId="5" xfId="0" applyFont="1" applyBorder="1"/>
    <xf numFmtId="4" fontId="47" fillId="0" borderId="5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6" xfId="6" applyFont="1" applyBorder="1" applyAlignment="1">
      <alignment horizontal="centerContinuous" vertical="center"/>
    </xf>
    <xf numFmtId="0" fontId="46" fillId="0" borderId="22" xfId="6" applyFont="1" applyBorder="1" applyAlignment="1">
      <alignment horizontal="centerContinuous" vertical="center"/>
    </xf>
    <xf numFmtId="0" fontId="46" fillId="0" borderId="23" xfId="6" applyFont="1" applyBorder="1" applyAlignment="1">
      <alignment horizontal="centerContinuous" vertical="center"/>
    </xf>
    <xf numFmtId="0" fontId="18" fillId="0" borderId="0" xfId="7" applyFont="1" applyAlignment="1">
      <alignment horizontal="center" vertical="center" wrapText="1"/>
    </xf>
  </cellXfs>
  <cellStyles count="12">
    <cellStyle name="Dziesiętny 2" xfId="4" xr:uid="{D318173C-E831-4386-98BC-F19966AF2D66}"/>
    <cellStyle name="Dziesiętny 3" xfId="5" xr:uid="{8EA55AD7-3E41-4ACE-9DBE-EAEA045FA82E}"/>
    <cellStyle name="Dziesiętny 4" xfId="10" xr:uid="{EB1B409A-7CB8-441B-BC4E-F121542D6FFC}"/>
    <cellStyle name="Excel Built-in Normal" xfId="3" xr:uid="{939AB05E-57B6-4FDA-8341-9DC5D529B098}"/>
    <cellStyle name="Normalny" xfId="0" builtinId="0"/>
    <cellStyle name="Normalny 2" xfId="2" xr:uid="{01EDCE68-8194-4B1E-8905-6DF810E86122}"/>
    <cellStyle name="Normalny 3" xfId="6" xr:uid="{BA40DE46-D1BD-4128-A799-05C728AD6208}"/>
    <cellStyle name="Normalny 3 2" xfId="7" xr:uid="{D5BD9DEE-E4DF-43C3-BF18-442708CBBF8D}"/>
    <cellStyle name="Normalny 4" xfId="8" xr:uid="{5225957E-3C90-4E08-9AA3-AF61DA0468AE}"/>
    <cellStyle name="Normalny 5" xfId="9" xr:uid="{CA19BF0C-478E-4FAE-935A-3E6D2EC58B85}"/>
    <cellStyle name="Normalny 6" xfId="11" xr:uid="{12B9D758-6378-4AC4-A25D-BC9089485813}"/>
    <cellStyle name="Zły" xfId="1" builtinId="27"/>
  </cellStyles>
  <dxfs count="0"/>
  <tableStyles count="0" defaultTableStyle="TableStyleMedium2" defaultPivotStyle="PivotStyleLight16"/>
  <colors>
    <mruColors>
      <color rgb="FFFF9900"/>
      <color rgb="FF0066FF"/>
      <color rgb="FF66CCFF"/>
      <color rgb="FFFFFF66"/>
      <color rgb="FFFF00FF"/>
      <color rgb="FFFFFFFF"/>
      <color rgb="FFFF3300"/>
      <color rgb="FFCCCCFF"/>
      <color rgb="FF80008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EA66D-37CD-4A92-8E6B-FC78B561BA22}">
  <sheetPr>
    <tabColor rgb="FFCC99FF"/>
  </sheetPr>
  <dimension ref="A1:H631"/>
  <sheetViews>
    <sheetView tabSelected="1" zoomScale="160" zoomScaleNormal="16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28515625" customWidth="1"/>
    <col min="8" max="8" width="12.57031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491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1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442</v>
      </c>
      <c r="G4" s="1"/>
      <c r="H4" s="1"/>
    </row>
    <row r="5" spans="1:8" ht="39.75" customHeight="1" x14ac:dyDescent="0.25">
      <c r="A5" s="4" t="s">
        <v>2</v>
      </c>
      <c r="B5" s="541"/>
      <c r="C5" s="5"/>
      <c r="D5" s="5"/>
      <c r="E5" s="541"/>
      <c r="F5" s="541"/>
      <c r="G5" s="6"/>
      <c r="H5" s="541"/>
    </row>
    <row r="6" spans="1:8" ht="23.25" customHeight="1" x14ac:dyDescent="0.25">
      <c r="A6" s="1"/>
      <c r="B6" s="1"/>
      <c r="C6" s="2"/>
      <c r="D6" s="2"/>
      <c r="E6" s="7"/>
      <c r="F6" s="1"/>
      <c r="G6" s="8"/>
      <c r="H6" s="9" t="s">
        <v>3</v>
      </c>
    </row>
    <row r="7" spans="1:8" s="17" customFormat="1" ht="11.25" x14ac:dyDescent="0.2">
      <c r="A7" s="10"/>
      <c r="B7" s="10"/>
      <c r="C7" s="11"/>
      <c r="D7" s="12"/>
      <c r="E7" s="13" t="s">
        <v>4</v>
      </c>
      <c r="F7" s="14"/>
      <c r="G7" s="15"/>
      <c r="H7" s="13" t="s">
        <v>4</v>
      </c>
    </row>
    <row r="8" spans="1:8" s="17" customFormat="1" ht="11.25" x14ac:dyDescent="0.2">
      <c r="A8" s="18" t="s">
        <v>5</v>
      </c>
      <c r="B8" s="18" t="s">
        <v>6</v>
      </c>
      <c r="C8" s="19" t="s">
        <v>7</v>
      </c>
      <c r="D8" s="20" t="s">
        <v>8</v>
      </c>
      <c r="E8" s="18" t="s">
        <v>9</v>
      </c>
      <c r="F8" s="21" t="s">
        <v>10</v>
      </c>
      <c r="G8" s="18" t="s">
        <v>11</v>
      </c>
      <c r="H8" s="18" t="s">
        <v>12</v>
      </c>
    </row>
    <row r="9" spans="1:8" s="17" customFormat="1" ht="4.5" customHeight="1" x14ac:dyDescent="0.2">
      <c r="A9" s="22"/>
      <c r="B9" s="22"/>
      <c r="C9" s="23"/>
      <c r="D9" s="24"/>
      <c r="E9" s="22"/>
      <c r="F9" s="25"/>
      <c r="G9" s="25"/>
      <c r="H9" s="22"/>
    </row>
    <row r="10" spans="1:8" s="17" customFormat="1" ht="18" customHeight="1" thickBot="1" x14ac:dyDescent="0.25">
      <c r="A10" s="26"/>
      <c r="B10" s="26"/>
      <c r="C10" s="27"/>
      <c r="D10" s="28" t="s">
        <v>13</v>
      </c>
      <c r="E10" s="29">
        <v>854657754.64999986</v>
      </c>
      <c r="F10" s="29">
        <f>SUM(F11,F42,F73)</f>
        <v>828693.92</v>
      </c>
      <c r="G10" s="29">
        <f>SUM(G11,G42,G73)</f>
        <v>0</v>
      </c>
      <c r="H10" s="29">
        <f t="shared" ref="H10:H15" si="0">SUM(E10+F10-G10)</f>
        <v>855486448.56999981</v>
      </c>
    </row>
    <row r="11" spans="1:8" s="17" customFormat="1" ht="17.25" customHeight="1" thickBot="1" x14ac:dyDescent="0.25">
      <c r="A11" s="26"/>
      <c r="B11" s="26"/>
      <c r="C11" s="27"/>
      <c r="D11" s="30" t="s">
        <v>14</v>
      </c>
      <c r="E11" s="31">
        <v>792208723.29999995</v>
      </c>
      <c r="F11" s="31">
        <f>SUM(F12,F16,F30,F38)</f>
        <v>426011.4</v>
      </c>
      <c r="G11" s="31">
        <f>SUM(G12,G30,G38)</f>
        <v>0</v>
      </c>
      <c r="H11" s="31">
        <f t="shared" si="0"/>
        <v>792634734.69999993</v>
      </c>
    </row>
    <row r="12" spans="1:8" s="17" customFormat="1" ht="18" customHeight="1" thickTop="1" thickBot="1" x14ac:dyDescent="0.25">
      <c r="A12" s="32">
        <v>758</v>
      </c>
      <c r="B12" s="18"/>
      <c r="C12" s="18"/>
      <c r="D12" s="33" t="s">
        <v>15</v>
      </c>
      <c r="E12" s="31">
        <v>218984434</v>
      </c>
      <c r="F12" s="34">
        <f>SUM(F13)</f>
        <v>301159</v>
      </c>
      <c r="G12" s="34">
        <f t="shared" ref="F12:G13" si="1">SUM(G13)</f>
        <v>0</v>
      </c>
      <c r="H12" s="31">
        <f t="shared" si="0"/>
        <v>219285593</v>
      </c>
    </row>
    <row r="13" spans="1:8" s="17" customFormat="1" ht="12.75" customHeight="1" thickTop="1" x14ac:dyDescent="0.2">
      <c r="A13" s="32"/>
      <c r="B13" s="27" t="s">
        <v>16</v>
      </c>
      <c r="C13" s="35"/>
      <c r="D13" s="36" t="s">
        <v>17</v>
      </c>
      <c r="E13" s="37">
        <v>1145194</v>
      </c>
      <c r="F13" s="38">
        <f t="shared" si="1"/>
        <v>301159</v>
      </c>
      <c r="G13" s="38">
        <f t="shared" si="1"/>
        <v>0</v>
      </c>
      <c r="H13" s="37">
        <f t="shared" si="0"/>
        <v>1446353</v>
      </c>
    </row>
    <row r="14" spans="1:8" s="17" customFormat="1" ht="20.25" customHeight="1" x14ac:dyDescent="0.2">
      <c r="A14" s="26"/>
      <c r="B14" s="39"/>
      <c r="C14" s="27"/>
      <c r="D14" s="542" t="s">
        <v>18</v>
      </c>
      <c r="E14" s="271">
        <v>845194</v>
      </c>
      <c r="F14" s="543">
        <f>SUM(F15:F15)</f>
        <v>301159</v>
      </c>
      <c r="G14" s="543">
        <f>SUM(G15:G15)</f>
        <v>0</v>
      </c>
      <c r="H14" s="271">
        <f t="shared" si="0"/>
        <v>1146353</v>
      </c>
    </row>
    <row r="15" spans="1:8" s="17" customFormat="1" ht="36" customHeight="1" x14ac:dyDescent="0.2">
      <c r="A15" s="26"/>
      <c r="B15" s="39"/>
      <c r="C15" s="40" t="s">
        <v>19</v>
      </c>
      <c r="D15" s="41" t="s">
        <v>20</v>
      </c>
      <c r="E15" s="42">
        <v>845194</v>
      </c>
      <c r="F15" s="42">
        <f>242513+58646</f>
        <v>301159</v>
      </c>
      <c r="G15" s="43"/>
      <c r="H15" s="42">
        <f t="shared" si="0"/>
        <v>1146353</v>
      </c>
    </row>
    <row r="16" spans="1:8" s="17" customFormat="1" ht="12" customHeight="1" thickBot="1" x14ac:dyDescent="0.25">
      <c r="A16" s="44">
        <v>801</v>
      </c>
      <c r="B16" s="44"/>
      <c r="C16" s="45"/>
      <c r="D16" s="46" t="s">
        <v>51</v>
      </c>
      <c r="E16" s="31">
        <v>19550442.959999997</v>
      </c>
      <c r="F16" s="31">
        <f>SUM(F17,F20,F23,F26)</f>
        <v>105130.4</v>
      </c>
      <c r="G16" s="31">
        <f>SUM(G17,G20,G23,G26)</f>
        <v>0</v>
      </c>
      <c r="H16" s="31">
        <f>SUM(E16+F16-G16)</f>
        <v>19655573.359999996</v>
      </c>
    </row>
    <row r="17" spans="1:8" s="17" customFormat="1" ht="12" customHeight="1" thickTop="1" x14ac:dyDescent="0.2">
      <c r="A17" s="26"/>
      <c r="B17" s="47">
        <v>80101</v>
      </c>
      <c r="C17" s="27"/>
      <c r="D17" s="36" t="s">
        <v>52</v>
      </c>
      <c r="E17" s="37">
        <v>71124.7</v>
      </c>
      <c r="F17" s="38">
        <f t="shared" ref="F17:G17" si="2">SUM(F18)</f>
        <v>54000</v>
      </c>
      <c r="G17" s="38">
        <f t="shared" si="2"/>
        <v>0</v>
      </c>
      <c r="H17" s="37">
        <f>SUM(E17+F17-G17)</f>
        <v>125124.7</v>
      </c>
    </row>
    <row r="18" spans="1:8" s="17" customFormat="1" ht="12" customHeight="1" x14ac:dyDescent="0.2">
      <c r="A18" s="26"/>
      <c r="B18" s="291"/>
      <c r="C18" s="292"/>
      <c r="D18" s="544" t="s">
        <v>37</v>
      </c>
      <c r="E18" s="271">
        <v>0</v>
      </c>
      <c r="F18" s="543">
        <f>SUM(F19:F19)</f>
        <v>54000</v>
      </c>
      <c r="G18" s="543">
        <f>SUM(G19:G19)</f>
        <v>0</v>
      </c>
      <c r="H18" s="271">
        <f>SUM(E18+F18-G18)</f>
        <v>54000</v>
      </c>
    </row>
    <row r="19" spans="1:8" s="17" customFormat="1" ht="34.5" customHeight="1" x14ac:dyDescent="0.2">
      <c r="A19" s="26"/>
      <c r="B19" s="52"/>
      <c r="C19" s="40" t="s">
        <v>348</v>
      </c>
      <c r="D19" s="41" t="s">
        <v>349</v>
      </c>
      <c r="E19" s="42">
        <v>0</v>
      </c>
      <c r="F19" s="42">
        <v>54000</v>
      </c>
      <c r="G19" s="43"/>
      <c r="H19" s="42">
        <f t="shared" ref="H19" si="3">SUM(E19+F19-G19)</f>
        <v>54000</v>
      </c>
    </row>
    <row r="20" spans="1:8" s="17" customFormat="1" ht="12" customHeight="1" x14ac:dyDescent="0.2">
      <c r="A20" s="26"/>
      <c r="B20" s="56">
        <v>80104</v>
      </c>
      <c r="C20" s="27"/>
      <c r="D20" s="36" t="s">
        <v>69</v>
      </c>
      <c r="E20" s="37">
        <v>5682201.1200000001</v>
      </c>
      <c r="F20" s="38">
        <f t="shared" ref="F20:G20" si="4">SUM(F21)</f>
        <v>5500</v>
      </c>
      <c r="G20" s="38">
        <f t="shared" si="4"/>
        <v>0</v>
      </c>
      <c r="H20" s="37">
        <f>SUM(E20+F20-G20)</f>
        <v>5687701.1200000001</v>
      </c>
    </row>
    <row r="21" spans="1:8" s="17" customFormat="1" ht="12" customHeight="1" x14ac:dyDescent="0.2">
      <c r="A21" s="26"/>
      <c r="B21" s="291"/>
      <c r="C21" s="292"/>
      <c r="D21" s="544" t="s">
        <v>37</v>
      </c>
      <c r="E21" s="271">
        <v>3680832</v>
      </c>
      <c r="F21" s="543">
        <f>SUM(F22:F22)</f>
        <v>5500</v>
      </c>
      <c r="G21" s="543">
        <f>SUM(G22:G22)</f>
        <v>0</v>
      </c>
      <c r="H21" s="271">
        <f>SUM(E21+F21-G21)</f>
        <v>3686332</v>
      </c>
    </row>
    <row r="22" spans="1:8" s="17" customFormat="1" ht="33.75" customHeight="1" x14ac:dyDescent="0.2">
      <c r="A22" s="26"/>
      <c r="B22" s="52"/>
      <c r="C22" s="40" t="s">
        <v>348</v>
      </c>
      <c r="D22" s="41" t="s">
        <v>349</v>
      </c>
      <c r="E22" s="42">
        <v>3680832</v>
      </c>
      <c r="F22" s="42">
        <v>5500</v>
      </c>
      <c r="G22" s="43"/>
      <c r="H22" s="42">
        <f t="shared" ref="H22" si="5">SUM(E22+F22-G22)</f>
        <v>3686332</v>
      </c>
    </row>
    <row r="23" spans="1:8" s="17" customFormat="1" ht="12" customHeight="1" x14ac:dyDescent="0.2">
      <c r="A23" s="26"/>
      <c r="B23" s="47">
        <v>80117</v>
      </c>
      <c r="C23" s="27"/>
      <c r="D23" s="36" t="s">
        <v>72</v>
      </c>
      <c r="E23" s="37">
        <v>0</v>
      </c>
      <c r="F23" s="38">
        <f t="shared" ref="F23:G23" si="6">SUM(F24)</f>
        <v>3000</v>
      </c>
      <c r="G23" s="38">
        <f t="shared" si="6"/>
        <v>0</v>
      </c>
      <c r="H23" s="37">
        <f>SUM(E23+F23-G23)</f>
        <v>3000</v>
      </c>
    </row>
    <row r="24" spans="1:8" s="17" customFormat="1" ht="12" customHeight="1" x14ac:dyDescent="0.2">
      <c r="A24" s="26"/>
      <c r="B24" s="293"/>
      <c r="C24" s="292"/>
      <c r="D24" s="544" t="s">
        <v>37</v>
      </c>
      <c r="E24" s="271">
        <v>0</v>
      </c>
      <c r="F24" s="543">
        <f>SUM(F25:F25)</f>
        <v>3000</v>
      </c>
      <c r="G24" s="543">
        <f>SUM(G25:G25)</f>
        <v>0</v>
      </c>
      <c r="H24" s="271">
        <f>SUM(E24+F24-G24)</f>
        <v>3000</v>
      </c>
    </row>
    <row r="25" spans="1:8" s="17" customFormat="1" ht="21.75" customHeight="1" x14ac:dyDescent="0.2">
      <c r="A25" s="26"/>
      <c r="B25" s="44"/>
      <c r="C25" s="40" t="s">
        <v>345</v>
      </c>
      <c r="D25" s="82" t="s">
        <v>346</v>
      </c>
      <c r="E25" s="42">
        <v>0</v>
      </c>
      <c r="F25" s="42">
        <v>3000</v>
      </c>
      <c r="G25" s="43"/>
      <c r="H25" s="42">
        <f t="shared" ref="H25" si="7">SUM(E25+F25-G25)</f>
        <v>3000</v>
      </c>
    </row>
    <row r="26" spans="1:8" s="17" customFormat="1" ht="12" customHeight="1" x14ac:dyDescent="0.2">
      <c r="A26" s="26"/>
      <c r="B26" s="27" t="s">
        <v>400</v>
      </c>
      <c r="C26" s="56"/>
      <c r="D26" s="36" t="s">
        <v>27</v>
      </c>
      <c r="E26" s="95">
        <v>12841426.259999998</v>
      </c>
      <c r="F26" s="38">
        <f t="shared" ref="F26:G27" si="8">SUM(F27)</f>
        <v>42630.400000000001</v>
      </c>
      <c r="G26" s="38">
        <f t="shared" si="8"/>
        <v>0</v>
      </c>
      <c r="H26" s="37">
        <f>SUM(E26+F26-G26)</f>
        <v>12884056.659999998</v>
      </c>
    </row>
    <row r="27" spans="1:8" s="17" customFormat="1" ht="12" customHeight="1" x14ac:dyDescent="0.2">
      <c r="A27" s="26"/>
      <c r="B27" s="44"/>
      <c r="C27" s="292"/>
      <c r="D27" s="544" t="s">
        <v>401</v>
      </c>
      <c r="E27" s="271">
        <v>0</v>
      </c>
      <c r="F27" s="543">
        <f>SUM(F28:F29)</f>
        <v>42630.400000000001</v>
      </c>
      <c r="G27" s="543">
        <f t="shared" si="8"/>
        <v>0</v>
      </c>
      <c r="H27" s="271">
        <f>SUM(E27+F27-G27)</f>
        <v>42630.400000000001</v>
      </c>
    </row>
    <row r="28" spans="1:8" s="17" customFormat="1" ht="33.75" customHeight="1" x14ac:dyDescent="0.2">
      <c r="A28" s="26"/>
      <c r="B28" s="44"/>
      <c r="C28" s="40" t="s">
        <v>402</v>
      </c>
      <c r="D28" s="82" t="s">
        <v>403</v>
      </c>
      <c r="E28" s="42">
        <v>0</v>
      </c>
      <c r="F28" s="42">
        <v>15000</v>
      </c>
      <c r="G28" s="43"/>
      <c r="H28" s="42">
        <f t="shared" ref="H28:H29" si="9">SUM(E28+F28-G28)</f>
        <v>15000</v>
      </c>
    </row>
    <row r="29" spans="1:8" s="17" customFormat="1" ht="33.75" customHeight="1" x14ac:dyDescent="0.2">
      <c r="A29" s="26"/>
      <c r="B29" s="44"/>
      <c r="C29" s="57">
        <v>2120</v>
      </c>
      <c r="D29" s="65" t="s">
        <v>344</v>
      </c>
      <c r="E29" s="42">
        <v>0</v>
      </c>
      <c r="F29" s="42">
        <v>27630.400000000001</v>
      </c>
      <c r="G29" s="43"/>
      <c r="H29" s="42">
        <f t="shared" si="9"/>
        <v>27630.400000000001</v>
      </c>
    </row>
    <row r="30" spans="1:8" s="17" customFormat="1" ht="12.75" customHeight="1" thickBot="1" x14ac:dyDescent="0.25">
      <c r="A30" s="44">
        <v>852</v>
      </c>
      <c r="B30" s="44"/>
      <c r="C30" s="45"/>
      <c r="D30" s="46" t="s">
        <v>21</v>
      </c>
      <c r="E30" s="34">
        <v>22474411.02</v>
      </c>
      <c r="F30" s="34">
        <f>SUM(F32,F35)</f>
        <v>4629</v>
      </c>
      <c r="G30" s="34">
        <f>SUM(G32,G35)</f>
        <v>0</v>
      </c>
      <c r="H30" s="34">
        <f>SUM(E30+F30-G30)</f>
        <v>22479040.02</v>
      </c>
    </row>
    <row r="31" spans="1:8" s="17" customFormat="1" ht="12" customHeight="1" thickTop="1" x14ac:dyDescent="0.2">
      <c r="A31" s="44"/>
      <c r="B31" s="47">
        <v>85214</v>
      </c>
      <c r="C31" s="27"/>
      <c r="D31" s="48" t="s">
        <v>22</v>
      </c>
      <c r="E31" s="49"/>
      <c r="F31" s="50"/>
      <c r="G31" s="50"/>
      <c r="H31" s="49"/>
    </row>
    <row r="32" spans="1:8" s="17" customFormat="1" ht="12" customHeight="1" x14ac:dyDescent="0.2">
      <c r="A32" s="44"/>
      <c r="B32" s="47"/>
      <c r="C32" s="27"/>
      <c r="D32" s="51" t="s">
        <v>23</v>
      </c>
      <c r="E32" s="37">
        <v>6804075</v>
      </c>
      <c r="F32" s="38">
        <f>SUM(F33)</f>
        <v>694</v>
      </c>
      <c r="G32" s="38">
        <f>SUM(G33)</f>
        <v>0</v>
      </c>
      <c r="H32" s="37">
        <f>SUM(E32+F32-G32)</f>
        <v>6804769</v>
      </c>
    </row>
    <row r="33" spans="1:8" s="17" customFormat="1" ht="12" customHeight="1" x14ac:dyDescent="0.2">
      <c r="A33" s="44"/>
      <c r="B33" s="44"/>
      <c r="C33" s="78"/>
      <c r="D33" s="544" t="s">
        <v>24</v>
      </c>
      <c r="E33" s="271">
        <v>2184</v>
      </c>
      <c r="F33" s="543">
        <f>SUM(F34:F34)</f>
        <v>694</v>
      </c>
      <c r="G33" s="543">
        <f>SUM(G34:G34)</f>
        <v>0</v>
      </c>
      <c r="H33" s="271">
        <f t="shared" ref="H33:H34" si="10">SUM(E33+F33-G33)</f>
        <v>2878</v>
      </c>
    </row>
    <row r="34" spans="1:8" s="17" customFormat="1" ht="34.5" customHeight="1" x14ac:dyDescent="0.2">
      <c r="A34" s="44"/>
      <c r="B34" s="44"/>
      <c r="C34" s="40" t="s">
        <v>19</v>
      </c>
      <c r="D34" s="41" t="s">
        <v>20</v>
      </c>
      <c r="E34" s="42">
        <v>2184</v>
      </c>
      <c r="F34" s="42">
        <v>694</v>
      </c>
      <c r="G34" s="43"/>
      <c r="H34" s="42">
        <f t="shared" si="10"/>
        <v>2878</v>
      </c>
    </row>
    <row r="35" spans="1:8" s="17" customFormat="1" ht="12" customHeight="1" x14ac:dyDescent="0.2">
      <c r="A35" s="52"/>
      <c r="B35" s="47">
        <v>85230</v>
      </c>
      <c r="C35" s="27"/>
      <c r="D35" s="36" t="s">
        <v>25</v>
      </c>
      <c r="E35" s="37">
        <v>3351944</v>
      </c>
      <c r="F35" s="38">
        <f>SUM(F36)</f>
        <v>3935</v>
      </c>
      <c r="G35" s="38">
        <f>SUM(G36)</f>
        <v>0</v>
      </c>
      <c r="H35" s="37">
        <f>SUM(E35+F35-G35)</f>
        <v>3355879</v>
      </c>
    </row>
    <row r="36" spans="1:8" s="17" customFormat="1" ht="21.75" customHeight="1" x14ac:dyDescent="0.2">
      <c r="A36" s="52"/>
      <c r="B36" s="44"/>
      <c r="C36" s="78"/>
      <c r="D36" s="544" t="s">
        <v>26</v>
      </c>
      <c r="E36" s="271">
        <v>9901</v>
      </c>
      <c r="F36" s="543">
        <f>SUM(F37:F37)</f>
        <v>3935</v>
      </c>
      <c r="G36" s="543">
        <f>SUM(G37:G37)</f>
        <v>0</v>
      </c>
      <c r="H36" s="271">
        <f t="shared" ref="H36:H42" si="11">SUM(E36+F36-G36)</f>
        <v>13836</v>
      </c>
    </row>
    <row r="37" spans="1:8" s="17" customFormat="1" ht="34.5" customHeight="1" x14ac:dyDescent="0.2">
      <c r="A37" s="53"/>
      <c r="B37" s="44"/>
      <c r="C37" s="40" t="s">
        <v>19</v>
      </c>
      <c r="D37" s="41" t="s">
        <v>20</v>
      </c>
      <c r="E37" s="42">
        <v>9901</v>
      </c>
      <c r="F37" s="42">
        <v>3935</v>
      </c>
      <c r="G37" s="43"/>
      <c r="H37" s="42">
        <f t="shared" si="11"/>
        <v>13836</v>
      </c>
    </row>
    <row r="38" spans="1:8" s="17" customFormat="1" ht="11.25" customHeight="1" thickBot="1" x14ac:dyDescent="0.25">
      <c r="A38" s="44">
        <v>855</v>
      </c>
      <c r="B38" s="44"/>
      <c r="C38" s="45"/>
      <c r="D38" s="46" t="s">
        <v>30</v>
      </c>
      <c r="E38" s="34">
        <v>17712133.719999999</v>
      </c>
      <c r="F38" s="34">
        <f>SUM(F39)</f>
        <v>15093</v>
      </c>
      <c r="G38" s="34">
        <f>SUM(G39)</f>
        <v>0</v>
      </c>
      <c r="H38" s="34">
        <f t="shared" si="11"/>
        <v>17727226.719999999</v>
      </c>
    </row>
    <row r="39" spans="1:8" s="17" customFormat="1" ht="11.25" customHeight="1" thickTop="1" x14ac:dyDescent="0.2">
      <c r="A39" s="56"/>
      <c r="B39" s="57">
        <v>85595</v>
      </c>
      <c r="C39" s="27"/>
      <c r="D39" s="36" t="s">
        <v>27</v>
      </c>
      <c r="E39" s="37">
        <v>377925.72</v>
      </c>
      <c r="F39" s="38">
        <f t="shared" ref="F39:G39" si="12">SUM(F40)</f>
        <v>15093</v>
      </c>
      <c r="G39" s="38">
        <f t="shared" si="12"/>
        <v>0</v>
      </c>
      <c r="H39" s="37">
        <f t="shared" si="11"/>
        <v>393018.72</v>
      </c>
    </row>
    <row r="40" spans="1:8" s="17" customFormat="1" ht="12" customHeight="1" x14ac:dyDescent="0.2">
      <c r="A40" s="53"/>
      <c r="B40" s="44"/>
      <c r="C40" s="78"/>
      <c r="D40" s="544" t="s">
        <v>31</v>
      </c>
      <c r="E40" s="271">
        <v>46729</v>
      </c>
      <c r="F40" s="543">
        <f>SUM(F41:F41)</f>
        <v>15093</v>
      </c>
      <c r="G40" s="543">
        <f>SUM(G41:G41)</f>
        <v>0</v>
      </c>
      <c r="H40" s="271">
        <f t="shared" si="11"/>
        <v>61822</v>
      </c>
    </row>
    <row r="41" spans="1:8" s="17" customFormat="1" ht="34.5" customHeight="1" x14ac:dyDescent="0.2">
      <c r="A41" s="262"/>
      <c r="B41" s="69"/>
      <c r="C41" s="58" t="s">
        <v>19</v>
      </c>
      <c r="D41" s="59" t="s">
        <v>20</v>
      </c>
      <c r="E41" s="37">
        <v>46729</v>
      </c>
      <c r="F41" s="37">
        <v>15093</v>
      </c>
      <c r="G41" s="38"/>
      <c r="H41" s="37">
        <f t="shared" si="11"/>
        <v>61822</v>
      </c>
    </row>
    <row r="42" spans="1:8" s="17" customFormat="1" ht="18.75" customHeight="1" thickBot="1" x14ac:dyDescent="0.25">
      <c r="A42" s="26"/>
      <c r="B42" s="26"/>
      <c r="C42" s="27"/>
      <c r="D42" s="30" t="s">
        <v>32</v>
      </c>
      <c r="E42" s="31">
        <v>42414332.350000001</v>
      </c>
      <c r="F42" s="34">
        <f>SUM(F43,F47,F51,F55,F62,F66)</f>
        <v>78353.98000000001</v>
      </c>
      <c r="G42" s="34">
        <f>SUM(G43,G47,G51,G55,G62,G66)</f>
        <v>0</v>
      </c>
      <c r="H42" s="31">
        <f t="shared" si="11"/>
        <v>42492686.329999998</v>
      </c>
    </row>
    <row r="43" spans="1:8" s="17" customFormat="1" ht="18.75" customHeight="1" thickTop="1" thickBot="1" x14ac:dyDescent="0.25">
      <c r="A43" s="294" t="s">
        <v>355</v>
      </c>
      <c r="B43" s="35"/>
      <c r="C43" s="35"/>
      <c r="D43" s="295" t="s">
        <v>356</v>
      </c>
      <c r="E43" s="34">
        <v>0</v>
      </c>
      <c r="F43" s="34">
        <f t="shared" ref="F43:G44" si="13">SUM(F44)</f>
        <v>7458.77</v>
      </c>
      <c r="G43" s="34">
        <f t="shared" si="13"/>
        <v>0</v>
      </c>
      <c r="H43" s="34">
        <f t="shared" ref="H43:H46" si="14">SUM(E43+F43-G43)</f>
        <v>7458.77</v>
      </c>
    </row>
    <row r="44" spans="1:8" s="17" customFormat="1" ht="12" customHeight="1" thickTop="1" x14ac:dyDescent="0.2">
      <c r="A44" s="296"/>
      <c r="B44" s="297" t="s">
        <v>404</v>
      </c>
      <c r="C44" s="266"/>
      <c r="D44" s="267" t="s">
        <v>405</v>
      </c>
      <c r="E44" s="37">
        <v>0</v>
      </c>
      <c r="F44" s="38">
        <f t="shared" si="13"/>
        <v>7458.77</v>
      </c>
      <c r="G44" s="38">
        <f t="shared" si="13"/>
        <v>0</v>
      </c>
      <c r="H44" s="37">
        <f t="shared" si="14"/>
        <v>7458.77</v>
      </c>
    </row>
    <row r="45" spans="1:8" s="17" customFormat="1" ht="12" customHeight="1" x14ac:dyDescent="0.2">
      <c r="A45" s="44"/>
      <c r="B45" s="47"/>
      <c r="C45" s="27"/>
      <c r="D45" s="545" t="s">
        <v>37</v>
      </c>
      <c r="E45" s="271">
        <v>0</v>
      </c>
      <c r="F45" s="543">
        <f>SUM(F46)</f>
        <v>7458.77</v>
      </c>
      <c r="G45" s="543">
        <f>SUM(G46)</f>
        <v>0</v>
      </c>
      <c r="H45" s="271">
        <f t="shared" si="14"/>
        <v>7458.77</v>
      </c>
    </row>
    <row r="46" spans="1:8" s="17" customFormat="1" ht="44.25" customHeight="1" x14ac:dyDescent="0.2">
      <c r="A46" s="44"/>
      <c r="B46" s="44"/>
      <c r="C46" s="40" t="s">
        <v>350</v>
      </c>
      <c r="D46" s="263" t="s">
        <v>351</v>
      </c>
      <c r="E46" s="61">
        <v>0</v>
      </c>
      <c r="F46" s="42">
        <v>7458.77</v>
      </c>
      <c r="G46" s="42"/>
      <c r="H46" s="61">
        <f t="shared" si="14"/>
        <v>7458.77</v>
      </c>
    </row>
    <row r="47" spans="1:8" s="17" customFormat="1" ht="12" customHeight="1" thickBot="1" x14ac:dyDescent="0.25">
      <c r="A47" s="52">
        <v>750</v>
      </c>
      <c r="B47" s="44"/>
      <c r="C47" s="45"/>
      <c r="D47" s="46" t="s">
        <v>47</v>
      </c>
      <c r="E47" s="34">
        <v>1908123.65</v>
      </c>
      <c r="F47" s="34">
        <f t="shared" ref="F47:G47" si="15">SUM(F48)</f>
        <v>197.21</v>
      </c>
      <c r="G47" s="34">
        <f t="shared" si="15"/>
        <v>0</v>
      </c>
      <c r="H47" s="34">
        <f t="shared" ref="H47:H50" si="16">SUM(E47+F47-G47)</f>
        <v>1908320.8599999999</v>
      </c>
    </row>
    <row r="48" spans="1:8" s="17" customFormat="1" ht="12" customHeight="1" thickTop="1" x14ac:dyDescent="0.2">
      <c r="A48" s="52"/>
      <c r="B48" s="56">
        <v>75011</v>
      </c>
      <c r="C48" s="35"/>
      <c r="D48" s="92" t="s">
        <v>108</v>
      </c>
      <c r="E48" s="37">
        <v>1908123.65</v>
      </c>
      <c r="F48" s="38">
        <f>SUM(F49)</f>
        <v>197.21</v>
      </c>
      <c r="G48" s="38">
        <f>SUM(G49)</f>
        <v>0</v>
      </c>
      <c r="H48" s="37">
        <f t="shared" si="16"/>
        <v>1908320.8599999999</v>
      </c>
    </row>
    <row r="49" spans="1:8" s="17" customFormat="1" ht="21.75" customHeight="1" x14ac:dyDescent="0.2">
      <c r="A49" s="52"/>
      <c r="B49" s="44"/>
      <c r="C49" s="27"/>
      <c r="D49" s="544" t="s">
        <v>352</v>
      </c>
      <c r="E49" s="271">
        <v>1275.4100000000001</v>
      </c>
      <c r="F49" s="543">
        <f>SUM(F50:F50)</f>
        <v>197.21</v>
      </c>
      <c r="G49" s="543">
        <f>SUM(G50:G50)</f>
        <v>0</v>
      </c>
      <c r="H49" s="271">
        <f t="shared" si="16"/>
        <v>1472.6200000000001</v>
      </c>
    </row>
    <row r="50" spans="1:8" s="17" customFormat="1" ht="33.75" customHeight="1" x14ac:dyDescent="0.2">
      <c r="A50" s="52"/>
      <c r="B50" s="44"/>
      <c r="C50" s="40" t="s">
        <v>19</v>
      </c>
      <c r="D50" s="41" t="s">
        <v>20</v>
      </c>
      <c r="E50" s="42">
        <v>1275.4100000000001</v>
      </c>
      <c r="F50" s="42">
        <v>197.21</v>
      </c>
      <c r="G50" s="43"/>
      <c r="H50" s="42">
        <f t="shared" si="16"/>
        <v>1472.6200000000001</v>
      </c>
    </row>
    <row r="51" spans="1:8" s="17" customFormat="1" ht="12.75" customHeight="1" thickBot="1" x14ac:dyDescent="0.25">
      <c r="A51" s="44">
        <v>754</v>
      </c>
      <c r="B51" s="44"/>
      <c r="C51" s="45"/>
      <c r="D51" s="46" t="s">
        <v>33</v>
      </c>
      <c r="E51" s="34">
        <v>821840</v>
      </c>
      <c r="F51" s="34">
        <f>SUM(F52)</f>
        <v>37760</v>
      </c>
      <c r="G51" s="34">
        <f>SUM(G52)</f>
        <v>0</v>
      </c>
      <c r="H51" s="34">
        <f>SUM(E51+F51-G51)</f>
        <v>859600</v>
      </c>
    </row>
    <row r="52" spans="1:8" s="17" customFormat="1" ht="11.25" customHeight="1" thickTop="1" x14ac:dyDescent="0.2">
      <c r="A52" s="47"/>
      <c r="B52" s="47">
        <v>75495</v>
      </c>
      <c r="C52" s="27"/>
      <c r="D52" s="36" t="s">
        <v>27</v>
      </c>
      <c r="E52" s="37">
        <v>821840</v>
      </c>
      <c r="F52" s="38">
        <f>SUM(F53)</f>
        <v>37760</v>
      </c>
      <c r="G52" s="38">
        <f>SUM(G53)</f>
        <v>0</v>
      </c>
      <c r="H52" s="37">
        <f>SUM(E52+F52-G52)</f>
        <v>859600</v>
      </c>
    </row>
    <row r="53" spans="1:8" s="17" customFormat="1" ht="19.5" customHeight="1" x14ac:dyDescent="0.2">
      <c r="A53" s="26"/>
      <c r="B53" s="26"/>
      <c r="C53" s="78"/>
      <c r="D53" s="544" t="s">
        <v>34</v>
      </c>
      <c r="E53" s="271">
        <v>131720</v>
      </c>
      <c r="F53" s="543">
        <f>SUM(F54:F54)</f>
        <v>37760</v>
      </c>
      <c r="G53" s="543">
        <f>SUM(G54:G54)</f>
        <v>0</v>
      </c>
      <c r="H53" s="271">
        <f t="shared" ref="H53:H65" si="17">SUM(E53+F53-G53)</f>
        <v>169480</v>
      </c>
    </row>
    <row r="54" spans="1:8" s="17" customFormat="1" ht="33" customHeight="1" x14ac:dyDescent="0.2">
      <c r="A54" s="26"/>
      <c r="B54" s="26"/>
      <c r="C54" s="40" t="s">
        <v>19</v>
      </c>
      <c r="D54" s="41" t="s">
        <v>20</v>
      </c>
      <c r="E54" s="42">
        <v>131720</v>
      </c>
      <c r="F54" s="42">
        <v>37760</v>
      </c>
      <c r="G54" s="43"/>
      <c r="H54" s="42">
        <f t="shared" si="17"/>
        <v>169480</v>
      </c>
    </row>
    <row r="55" spans="1:8" s="17" customFormat="1" ht="12" customHeight="1" thickBot="1" x14ac:dyDescent="0.25">
      <c r="A55" s="44">
        <v>852</v>
      </c>
      <c r="B55" s="44"/>
      <c r="C55" s="45"/>
      <c r="D55" s="46" t="s">
        <v>21</v>
      </c>
      <c r="E55" s="31">
        <v>4032717</v>
      </c>
      <c r="F55" s="34">
        <f>SUM(F56,F59)</f>
        <v>25529</v>
      </c>
      <c r="G55" s="34">
        <f>SUM(G56,G59)</f>
        <v>0</v>
      </c>
      <c r="H55" s="34">
        <f>SUM(E55+F55-G55)</f>
        <v>4058246</v>
      </c>
    </row>
    <row r="56" spans="1:8" s="17" customFormat="1" ht="12" customHeight="1" thickTop="1" x14ac:dyDescent="0.2">
      <c r="A56" s="44"/>
      <c r="B56" s="47">
        <v>85203</v>
      </c>
      <c r="C56" s="27"/>
      <c r="D56" s="55" t="s">
        <v>353</v>
      </c>
      <c r="E56" s="37">
        <v>1133530</v>
      </c>
      <c r="F56" s="38">
        <f t="shared" ref="F56:G57" si="18">SUM(F57)</f>
        <v>12222</v>
      </c>
      <c r="G56" s="38">
        <f t="shared" si="18"/>
        <v>0</v>
      </c>
      <c r="H56" s="37">
        <f t="shared" ref="H56:H61" si="19">SUM(E56+F56-G56)</f>
        <v>1145752</v>
      </c>
    </row>
    <row r="57" spans="1:8" s="17" customFormat="1" ht="12" customHeight="1" x14ac:dyDescent="0.2">
      <c r="A57" s="44"/>
      <c r="B57" s="47"/>
      <c r="C57" s="27"/>
      <c r="D57" s="545" t="s">
        <v>37</v>
      </c>
      <c r="E57" s="271">
        <v>1133530</v>
      </c>
      <c r="F57" s="543">
        <f t="shared" si="18"/>
        <v>12222</v>
      </c>
      <c r="G57" s="543">
        <f t="shared" si="18"/>
        <v>0</v>
      </c>
      <c r="H57" s="271">
        <f t="shared" si="19"/>
        <v>1145752</v>
      </c>
    </row>
    <row r="58" spans="1:8" s="17" customFormat="1" ht="44.25" customHeight="1" x14ac:dyDescent="0.2">
      <c r="A58" s="44"/>
      <c r="B58" s="44"/>
      <c r="C58" s="40" t="s">
        <v>350</v>
      </c>
      <c r="D58" s="263" t="s">
        <v>351</v>
      </c>
      <c r="E58" s="61">
        <v>1133530</v>
      </c>
      <c r="F58" s="42">
        <v>12222</v>
      </c>
      <c r="G58" s="42"/>
      <c r="H58" s="61">
        <f t="shared" si="19"/>
        <v>1145752</v>
      </c>
    </row>
    <row r="59" spans="1:8" s="17" customFormat="1" ht="12" customHeight="1" x14ac:dyDescent="0.2">
      <c r="A59" s="26"/>
      <c r="B59" s="47">
        <v>85219</v>
      </c>
      <c r="C59" s="27"/>
      <c r="D59" s="36" t="s">
        <v>347</v>
      </c>
      <c r="E59" s="37">
        <v>18687</v>
      </c>
      <c r="F59" s="38">
        <f t="shared" ref="F59:G60" si="20">SUM(F60)</f>
        <v>13307</v>
      </c>
      <c r="G59" s="38">
        <f t="shared" si="20"/>
        <v>0</v>
      </c>
      <c r="H59" s="37">
        <f t="shared" si="19"/>
        <v>31994</v>
      </c>
    </row>
    <row r="60" spans="1:8" s="17" customFormat="1" ht="12" customHeight="1" x14ac:dyDescent="0.2">
      <c r="A60" s="26"/>
      <c r="B60" s="47"/>
      <c r="C60" s="27"/>
      <c r="D60" s="545" t="s">
        <v>37</v>
      </c>
      <c r="E60" s="271">
        <v>18687</v>
      </c>
      <c r="F60" s="543">
        <f t="shared" si="20"/>
        <v>13307</v>
      </c>
      <c r="G60" s="543">
        <f t="shared" si="20"/>
        <v>0</v>
      </c>
      <c r="H60" s="271">
        <f t="shared" si="19"/>
        <v>31994</v>
      </c>
    </row>
    <row r="61" spans="1:8" s="17" customFormat="1" ht="46.5" customHeight="1" x14ac:dyDescent="0.2">
      <c r="A61" s="26"/>
      <c r="B61" s="44"/>
      <c r="C61" s="40" t="s">
        <v>350</v>
      </c>
      <c r="D61" s="263" t="s">
        <v>351</v>
      </c>
      <c r="E61" s="61">
        <v>18687</v>
      </c>
      <c r="F61" s="42">
        <v>13307</v>
      </c>
      <c r="G61" s="42"/>
      <c r="H61" s="61">
        <f t="shared" si="19"/>
        <v>31994</v>
      </c>
    </row>
    <row r="62" spans="1:8" s="17" customFormat="1" ht="12" customHeight="1" thickBot="1" x14ac:dyDescent="0.25">
      <c r="A62" s="44">
        <v>853</v>
      </c>
      <c r="B62" s="44"/>
      <c r="C62" s="45"/>
      <c r="D62" s="46" t="s">
        <v>35</v>
      </c>
      <c r="E62" s="34">
        <v>532563.69999999995</v>
      </c>
      <c r="F62" s="34">
        <f>SUM(F63)</f>
        <v>1530</v>
      </c>
      <c r="G62" s="34">
        <f>SUM(G63)</f>
        <v>0</v>
      </c>
      <c r="H62" s="34">
        <f t="shared" si="17"/>
        <v>534093.69999999995</v>
      </c>
    </row>
    <row r="63" spans="1:8" s="17" customFormat="1" ht="12" customHeight="1" thickTop="1" x14ac:dyDescent="0.2">
      <c r="A63" s="44"/>
      <c r="B63" s="47">
        <v>85395</v>
      </c>
      <c r="C63" s="27"/>
      <c r="D63" s="36" t="s">
        <v>27</v>
      </c>
      <c r="E63" s="37">
        <v>532563.69999999995</v>
      </c>
      <c r="F63" s="38">
        <f t="shared" ref="F63:G63" si="21">SUM(F64)</f>
        <v>1530</v>
      </c>
      <c r="G63" s="38">
        <f t="shared" si="21"/>
        <v>0</v>
      </c>
      <c r="H63" s="37">
        <f t="shared" si="17"/>
        <v>534093.69999999995</v>
      </c>
    </row>
    <row r="64" spans="1:8" s="17" customFormat="1" ht="24" customHeight="1" x14ac:dyDescent="0.2">
      <c r="A64" s="44"/>
      <c r="B64" s="47"/>
      <c r="C64" s="27"/>
      <c r="D64" s="542" t="s">
        <v>36</v>
      </c>
      <c r="E64" s="271">
        <v>13158</v>
      </c>
      <c r="F64" s="543">
        <f>SUM(F65:F65)</f>
        <v>1530</v>
      </c>
      <c r="G64" s="543">
        <f>SUM(G65:G65)</f>
        <v>0</v>
      </c>
      <c r="H64" s="271">
        <f t="shared" si="17"/>
        <v>14688</v>
      </c>
    </row>
    <row r="65" spans="1:8" s="17" customFormat="1" ht="35.25" customHeight="1" x14ac:dyDescent="0.2">
      <c r="A65" s="44"/>
      <c r="B65" s="47"/>
      <c r="C65" s="40" t="s">
        <v>19</v>
      </c>
      <c r="D65" s="41" t="s">
        <v>20</v>
      </c>
      <c r="E65" s="42">
        <v>13158</v>
      </c>
      <c r="F65" s="42">
        <v>1530</v>
      </c>
      <c r="G65" s="43"/>
      <c r="H65" s="42">
        <f t="shared" si="17"/>
        <v>14688</v>
      </c>
    </row>
    <row r="66" spans="1:8" s="17" customFormat="1" ht="12" customHeight="1" thickBot="1" x14ac:dyDescent="0.25">
      <c r="A66" s="44">
        <v>855</v>
      </c>
      <c r="B66" s="44"/>
      <c r="C66" s="45"/>
      <c r="D66" s="46" t="s">
        <v>30</v>
      </c>
      <c r="E66" s="34">
        <v>35099138</v>
      </c>
      <c r="F66" s="34">
        <f>SUM(F67,F70)</f>
        <v>5879</v>
      </c>
      <c r="G66" s="34">
        <f>SUM(G67,G70)</f>
        <v>0</v>
      </c>
      <c r="H66" s="34">
        <f>SUM(E66+F66-G66)</f>
        <v>35105017</v>
      </c>
    </row>
    <row r="67" spans="1:8" s="17" customFormat="1" ht="34.5" customHeight="1" thickTop="1" x14ac:dyDescent="0.2">
      <c r="A67" s="44"/>
      <c r="B67" s="57">
        <v>85502</v>
      </c>
      <c r="C67" s="27"/>
      <c r="D67" s="60" t="s">
        <v>406</v>
      </c>
      <c r="E67" s="37">
        <v>34814935</v>
      </c>
      <c r="F67" s="38">
        <f t="shared" ref="F67:G67" si="22">SUM(F68)</f>
        <v>5500</v>
      </c>
      <c r="G67" s="38">
        <f t="shared" si="22"/>
        <v>0</v>
      </c>
      <c r="H67" s="37">
        <f>SUM(E67+F67-G67)</f>
        <v>34820435</v>
      </c>
    </row>
    <row r="68" spans="1:8" s="17" customFormat="1" ht="12" customHeight="1" x14ac:dyDescent="0.2">
      <c r="A68" s="44"/>
      <c r="B68" s="47"/>
      <c r="C68" s="27"/>
      <c r="D68" s="545" t="s">
        <v>37</v>
      </c>
      <c r="E68" s="271">
        <v>34814935</v>
      </c>
      <c r="F68" s="543">
        <f>SUM(F69)</f>
        <v>5500</v>
      </c>
      <c r="G68" s="543">
        <f>SUM(G69)</f>
        <v>0</v>
      </c>
      <c r="H68" s="271">
        <f>SUM(E68+F68-G68)</f>
        <v>34820435</v>
      </c>
    </row>
    <row r="69" spans="1:8" s="17" customFormat="1" ht="56.25" customHeight="1" x14ac:dyDescent="0.2">
      <c r="A69" s="44"/>
      <c r="B69" s="44"/>
      <c r="C69" s="57">
        <v>2060</v>
      </c>
      <c r="D69" s="298" t="s">
        <v>407</v>
      </c>
      <c r="E69" s="61">
        <v>35435</v>
      </c>
      <c r="F69" s="43">
        <v>5500</v>
      </c>
      <c r="G69" s="43"/>
      <c r="H69" s="61">
        <f t="shared" ref="H69" si="23">SUM(E69+F69-G69)</f>
        <v>40935</v>
      </c>
    </row>
    <row r="70" spans="1:8" s="17" customFormat="1" ht="12" customHeight="1" x14ac:dyDescent="0.2">
      <c r="A70" s="44"/>
      <c r="B70" s="56">
        <v>85503</v>
      </c>
      <c r="C70" s="47"/>
      <c r="D70" s="36" t="s">
        <v>354</v>
      </c>
      <c r="E70" s="37">
        <v>7203</v>
      </c>
      <c r="F70" s="38">
        <f t="shared" ref="F70:G70" si="24">SUM(F71)</f>
        <v>379</v>
      </c>
      <c r="G70" s="38">
        <f t="shared" si="24"/>
        <v>0</v>
      </c>
      <c r="H70" s="37">
        <f>SUM(E70+F70-G70)</f>
        <v>7582</v>
      </c>
    </row>
    <row r="71" spans="1:8" s="17" customFormat="1" ht="12" customHeight="1" x14ac:dyDescent="0.2">
      <c r="A71" s="44"/>
      <c r="B71" s="47"/>
      <c r="C71" s="27"/>
      <c r="D71" s="545" t="s">
        <v>37</v>
      </c>
      <c r="E71" s="271">
        <v>7203</v>
      </c>
      <c r="F71" s="543">
        <f>SUM(F72)</f>
        <v>379</v>
      </c>
      <c r="G71" s="543">
        <f>SUM(G72)</f>
        <v>0</v>
      </c>
      <c r="H71" s="271">
        <f>SUM(E71+F71-G71)</f>
        <v>7582</v>
      </c>
    </row>
    <row r="72" spans="1:8" s="17" customFormat="1" ht="45" customHeight="1" x14ac:dyDescent="0.2">
      <c r="A72" s="69"/>
      <c r="B72" s="69"/>
      <c r="C72" s="58" t="s">
        <v>350</v>
      </c>
      <c r="D72" s="299" t="s">
        <v>351</v>
      </c>
      <c r="E72" s="95">
        <v>7203</v>
      </c>
      <c r="F72" s="38">
        <v>379</v>
      </c>
      <c r="G72" s="38"/>
      <c r="H72" s="95">
        <f t="shared" ref="H72" si="25">SUM(E72+F72-G72)</f>
        <v>7582</v>
      </c>
    </row>
    <row r="73" spans="1:8" s="17" customFormat="1" ht="18.75" customHeight="1" thickBot="1" x14ac:dyDescent="0.25">
      <c r="A73" s="26"/>
      <c r="B73" s="26"/>
      <c r="C73" s="27"/>
      <c r="D73" s="30" t="s">
        <v>38</v>
      </c>
      <c r="E73" s="31">
        <v>20034699</v>
      </c>
      <c r="F73" s="31">
        <f>SUM(F74,F79,F83,F87)</f>
        <v>324328.54000000004</v>
      </c>
      <c r="G73" s="31">
        <f>SUM(G74,G79,G83,G87)</f>
        <v>0</v>
      </c>
      <c r="H73" s="31">
        <f t="shared" ref="H73:H92" si="26">SUM(E73+F73-G73)</f>
        <v>20359027.539999999</v>
      </c>
    </row>
    <row r="74" spans="1:8" s="17" customFormat="1" ht="17.25" customHeight="1" thickTop="1" thickBot="1" x14ac:dyDescent="0.25">
      <c r="A74" s="44">
        <v>700</v>
      </c>
      <c r="B74" s="44"/>
      <c r="C74" s="45"/>
      <c r="D74" s="46" t="s">
        <v>358</v>
      </c>
      <c r="E74" s="31">
        <v>450100</v>
      </c>
      <c r="F74" s="31">
        <f t="shared" ref="F74:G76" si="27">SUM(F75)</f>
        <v>10000</v>
      </c>
      <c r="G74" s="31">
        <f t="shared" si="27"/>
        <v>0</v>
      </c>
      <c r="H74" s="31">
        <f>SUM(E74+F74-G74)</f>
        <v>460100</v>
      </c>
    </row>
    <row r="75" spans="1:8" s="17" customFormat="1" ht="12" customHeight="1" thickTop="1" x14ac:dyDescent="0.2">
      <c r="A75" s="44"/>
      <c r="B75" s="47">
        <v>70005</v>
      </c>
      <c r="C75" s="27"/>
      <c r="D75" s="51" t="s">
        <v>125</v>
      </c>
      <c r="E75" s="37">
        <v>450100</v>
      </c>
      <c r="F75" s="37">
        <f t="shared" si="27"/>
        <v>10000</v>
      </c>
      <c r="G75" s="37">
        <f t="shared" si="27"/>
        <v>0</v>
      </c>
      <c r="H75" s="37">
        <f>SUM(E75+F75-G75)</f>
        <v>460100</v>
      </c>
    </row>
    <row r="76" spans="1:8" s="17" customFormat="1" ht="12" customHeight="1" x14ac:dyDescent="0.2">
      <c r="A76" s="26"/>
      <c r="B76" s="47"/>
      <c r="C76" s="27"/>
      <c r="D76" s="545" t="s">
        <v>37</v>
      </c>
      <c r="E76" s="271">
        <v>450100</v>
      </c>
      <c r="F76" s="543">
        <f t="shared" si="27"/>
        <v>10000</v>
      </c>
      <c r="G76" s="543">
        <f t="shared" si="27"/>
        <v>0</v>
      </c>
      <c r="H76" s="271">
        <f>SUM(E76+F76-G76)</f>
        <v>460100</v>
      </c>
    </row>
    <row r="77" spans="1:8" s="17" customFormat="1" ht="34.5" customHeight="1" x14ac:dyDescent="0.2">
      <c r="A77" s="44"/>
      <c r="B77" s="26"/>
      <c r="C77" s="57">
        <v>2110</v>
      </c>
      <c r="D77" s="65" t="s">
        <v>357</v>
      </c>
      <c r="E77" s="268">
        <v>450100</v>
      </c>
      <c r="F77" s="269">
        <v>10000</v>
      </c>
      <c r="G77" s="269"/>
      <c r="H77" s="268">
        <f t="shared" ref="H77" si="28">SUM(E77+F77-G77)</f>
        <v>460100</v>
      </c>
    </row>
    <row r="78" spans="1:8" s="17" customFormat="1" ht="12" customHeight="1" x14ac:dyDescent="0.2">
      <c r="A78" s="52">
        <v>754</v>
      </c>
      <c r="B78" s="44"/>
      <c r="C78" s="45"/>
      <c r="D78" s="46" t="s">
        <v>111</v>
      </c>
      <c r="E78" s="49"/>
      <c r="F78" s="49"/>
      <c r="G78" s="49"/>
      <c r="H78" s="49"/>
    </row>
    <row r="79" spans="1:8" s="17" customFormat="1" ht="12" customHeight="1" thickBot="1" x14ac:dyDescent="0.25">
      <c r="A79" s="52"/>
      <c r="B79" s="44"/>
      <c r="C79" s="45"/>
      <c r="D79" s="46" t="s">
        <v>112</v>
      </c>
      <c r="E79" s="31">
        <v>16706500</v>
      </c>
      <c r="F79" s="31">
        <f t="shared" ref="F79:G81" si="29">SUM(F80)</f>
        <v>281528.54000000004</v>
      </c>
      <c r="G79" s="31">
        <f t="shared" si="29"/>
        <v>0</v>
      </c>
      <c r="H79" s="31">
        <f>SUM(E79+F79-G79)</f>
        <v>16988028.539999999</v>
      </c>
    </row>
    <row r="80" spans="1:8" s="17" customFormat="1" ht="12" customHeight="1" thickTop="1" x14ac:dyDescent="0.2">
      <c r="A80" s="53"/>
      <c r="B80" s="47">
        <v>75411</v>
      </c>
      <c r="C80" s="27"/>
      <c r="D80" s="55" t="s">
        <v>359</v>
      </c>
      <c r="E80" s="37">
        <v>16706500</v>
      </c>
      <c r="F80" s="37">
        <f t="shared" si="29"/>
        <v>281528.54000000004</v>
      </c>
      <c r="G80" s="37">
        <f t="shared" si="29"/>
        <v>0</v>
      </c>
      <c r="H80" s="37">
        <f>SUM(E80+F80-G80)</f>
        <v>16988028.539999999</v>
      </c>
    </row>
    <row r="81" spans="1:8" s="17" customFormat="1" ht="12" customHeight="1" x14ac:dyDescent="0.2">
      <c r="A81" s="26"/>
      <c r="B81" s="47"/>
      <c r="C81" s="27"/>
      <c r="D81" s="545" t="s">
        <v>37</v>
      </c>
      <c r="E81" s="271">
        <v>16706500</v>
      </c>
      <c r="F81" s="543">
        <f t="shared" si="29"/>
        <v>281528.54000000004</v>
      </c>
      <c r="G81" s="543">
        <f t="shared" si="29"/>
        <v>0</v>
      </c>
      <c r="H81" s="271">
        <f>SUM(E81+F81-G81)</f>
        <v>16988028.539999999</v>
      </c>
    </row>
    <row r="82" spans="1:8" s="17" customFormat="1" ht="33" customHeight="1" x14ac:dyDescent="0.2">
      <c r="A82" s="44"/>
      <c r="B82" s="26"/>
      <c r="C82" s="57">
        <v>2110</v>
      </c>
      <c r="D82" s="65" t="s">
        <v>357</v>
      </c>
      <c r="E82" s="61">
        <v>16706500</v>
      </c>
      <c r="F82" s="42">
        <f>135000+146528.54</f>
        <v>281528.54000000004</v>
      </c>
      <c r="G82" s="42"/>
      <c r="H82" s="61">
        <f t="shared" ref="H82" si="30">SUM(E82+F82-G82)</f>
        <v>16988028.539999999</v>
      </c>
    </row>
    <row r="83" spans="1:8" s="17" customFormat="1" ht="12" customHeight="1" thickBot="1" x14ac:dyDescent="0.25">
      <c r="A83" s="44">
        <v>852</v>
      </c>
      <c r="B83" s="44"/>
      <c r="C83" s="45"/>
      <c r="D83" s="46" t="s">
        <v>21</v>
      </c>
      <c r="E83" s="31">
        <v>479000</v>
      </c>
      <c r="F83" s="31">
        <f>SUM(F84)</f>
        <v>32400</v>
      </c>
      <c r="G83" s="31">
        <f>SUM(G84)</f>
        <v>0</v>
      </c>
      <c r="H83" s="31">
        <f>SUM(E83+F83-G83)</f>
        <v>511400</v>
      </c>
    </row>
    <row r="84" spans="1:8" s="17" customFormat="1" ht="12" customHeight="1" thickTop="1" x14ac:dyDescent="0.2">
      <c r="A84" s="44"/>
      <c r="B84" s="47">
        <v>85205</v>
      </c>
      <c r="C84" s="27"/>
      <c r="D84" s="51" t="s">
        <v>360</v>
      </c>
      <c r="E84" s="37">
        <v>479000</v>
      </c>
      <c r="F84" s="37">
        <f t="shared" ref="F84:G84" si="31">SUM(F85)</f>
        <v>32400</v>
      </c>
      <c r="G84" s="37">
        <f t="shared" si="31"/>
        <v>0</v>
      </c>
      <c r="H84" s="37">
        <f t="shared" ref="H84:H86" si="32">SUM(E84+F84-G84)</f>
        <v>511400</v>
      </c>
    </row>
    <row r="85" spans="1:8" s="17" customFormat="1" ht="12" customHeight="1" x14ac:dyDescent="0.2">
      <c r="A85" s="53"/>
      <c r="B85" s="47"/>
      <c r="C85" s="27"/>
      <c r="D85" s="545" t="s">
        <v>37</v>
      </c>
      <c r="E85" s="271">
        <v>479000</v>
      </c>
      <c r="F85" s="543">
        <f>SUM(F86:F86)</f>
        <v>32400</v>
      </c>
      <c r="G85" s="543">
        <f>SUM(G86:G86)</f>
        <v>0</v>
      </c>
      <c r="H85" s="271">
        <f t="shared" si="32"/>
        <v>511400</v>
      </c>
    </row>
    <row r="86" spans="1:8" s="17" customFormat="1" ht="33" customHeight="1" x14ac:dyDescent="0.2">
      <c r="A86" s="52"/>
      <c r="B86" s="26"/>
      <c r="C86" s="57">
        <v>2110</v>
      </c>
      <c r="D86" s="65" t="s">
        <v>357</v>
      </c>
      <c r="E86" s="42">
        <v>479000</v>
      </c>
      <c r="F86" s="43">
        <v>32400</v>
      </c>
      <c r="G86" s="270"/>
      <c r="H86" s="42">
        <f t="shared" si="32"/>
        <v>511400</v>
      </c>
    </row>
    <row r="87" spans="1:8" s="17" customFormat="1" ht="12" customHeight="1" thickBot="1" x14ac:dyDescent="0.25">
      <c r="A87" s="52">
        <v>853</v>
      </c>
      <c r="B87" s="44"/>
      <c r="C87" s="45"/>
      <c r="D87" s="46" t="s">
        <v>35</v>
      </c>
      <c r="E87" s="31">
        <v>537699</v>
      </c>
      <c r="F87" s="31">
        <f>SUM(F88)</f>
        <v>400</v>
      </c>
      <c r="G87" s="31">
        <f>SUM(G88)</f>
        <v>0</v>
      </c>
      <c r="H87" s="31">
        <f>SUM(E87+F87-G87)</f>
        <v>538099</v>
      </c>
    </row>
    <row r="88" spans="1:8" s="17" customFormat="1" ht="12" customHeight="1" thickTop="1" x14ac:dyDescent="0.2">
      <c r="A88" s="52"/>
      <c r="B88" s="47">
        <v>85321</v>
      </c>
      <c r="C88" s="27"/>
      <c r="D88" s="36" t="s">
        <v>408</v>
      </c>
      <c r="E88" s="37">
        <v>507900</v>
      </c>
      <c r="F88" s="37">
        <f>SUM(F89)</f>
        <v>400</v>
      </c>
      <c r="G88" s="37">
        <f t="shared" ref="F88:G89" si="33">SUM(G89)</f>
        <v>0</v>
      </c>
      <c r="H88" s="37">
        <f>SUM(E88+F88-G88)</f>
        <v>508300</v>
      </c>
    </row>
    <row r="89" spans="1:8" s="17" customFormat="1" ht="32.25" customHeight="1" x14ac:dyDescent="0.2">
      <c r="A89" s="52"/>
      <c r="B89" s="47"/>
      <c r="C89" s="27"/>
      <c r="D89" s="546" t="s">
        <v>409</v>
      </c>
      <c r="E89" s="271">
        <v>400</v>
      </c>
      <c r="F89" s="543">
        <f t="shared" si="33"/>
        <v>400</v>
      </c>
      <c r="G89" s="543">
        <f t="shared" si="33"/>
        <v>0</v>
      </c>
      <c r="H89" s="271">
        <f>SUM(E89+F89-G89)</f>
        <v>800</v>
      </c>
    </row>
    <row r="90" spans="1:8" s="17" customFormat="1" ht="33.75" customHeight="1" x14ac:dyDescent="0.2">
      <c r="A90" s="52"/>
      <c r="B90" s="26"/>
      <c r="C90" s="40" t="s">
        <v>19</v>
      </c>
      <c r="D90" s="41" t="s">
        <v>20</v>
      </c>
      <c r="E90" s="61">
        <v>400</v>
      </c>
      <c r="F90" s="42">
        <v>400</v>
      </c>
      <c r="G90" s="42"/>
      <c r="H90" s="61">
        <f t="shared" ref="H90" si="34">SUM(E90+F90-G90)</f>
        <v>800</v>
      </c>
    </row>
    <row r="91" spans="1:8" s="17" customFormat="1" ht="20.25" customHeight="1" thickBot="1" x14ac:dyDescent="0.25">
      <c r="A91" s="47"/>
      <c r="B91" s="47"/>
      <c r="C91" s="27"/>
      <c r="D91" s="28" t="s">
        <v>39</v>
      </c>
      <c r="E91" s="29">
        <v>980401212.26000023</v>
      </c>
      <c r="F91" s="29">
        <f>SUM(F92,F336,F389)</f>
        <v>2329380.3499999996</v>
      </c>
      <c r="G91" s="29">
        <f>SUM(G92,G336,G389)</f>
        <v>1500686.43</v>
      </c>
      <c r="H91" s="29">
        <f t="shared" si="26"/>
        <v>981229906.18000031</v>
      </c>
    </row>
    <row r="92" spans="1:8" s="17" customFormat="1" ht="17.25" customHeight="1" thickBot="1" x14ac:dyDescent="0.25">
      <c r="A92" s="47"/>
      <c r="B92" s="47"/>
      <c r="C92" s="27"/>
      <c r="D92" s="30" t="s">
        <v>40</v>
      </c>
      <c r="E92" s="31">
        <v>917558873.7900002</v>
      </c>
      <c r="F92" s="31">
        <f>SUM(F93,F108,F113,F128,F135,F288,F300,F310,F315,F321)</f>
        <v>1838761.63</v>
      </c>
      <c r="G92" s="31">
        <f>SUM(G93,G108,G113,G128,G135,G288,G300,G310,G315,G321)</f>
        <v>1412750.23</v>
      </c>
      <c r="H92" s="31">
        <f t="shared" si="26"/>
        <v>917984885.19000018</v>
      </c>
    </row>
    <row r="93" spans="1:8" s="17" customFormat="1" ht="17.25" customHeight="1" thickTop="1" thickBot="1" x14ac:dyDescent="0.25">
      <c r="A93" s="44">
        <v>600</v>
      </c>
      <c r="B93" s="44"/>
      <c r="C93" s="45"/>
      <c r="D93" s="46" t="s">
        <v>41</v>
      </c>
      <c r="E93" s="31">
        <v>133047976.77</v>
      </c>
      <c r="F93" s="31">
        <f>SUM(F94,F98,F101,F104)</f>
        <v>185671.23</v>
      </c>
      <c r="G93" s="31">
        <f>SUM(G94,G98,G101,G104)</f>
        <v>185671.23</v>
      </c>
      <c r="H93" s="31">
        <f>SUM(E93+F93-G93)</f>
        <v>133047976.77</v>
      </c>
    </row>
    <row r="94" spans="1:8" s="17" customFormat="1" ht="12" customHeight="1" thickTop="1" x14ac:dyDescent="0.2">
      <c r="A94" s="44"/>
      <c r="B94" s="47">
        <v>60004</v>
      </c>
      <c r="C94" s="27"/>
      <c r="D94" s="36" t="s">
        <v>361</v>
      </c>
      <c r="E94" s="62">
        <v>33305406.350000001</v>
      </c>
      <c r="F94" s="62">
        <f>SUM(F95)</f>
        <v>7053</v>
      </c>
      <c r="G94" s="62">
        <f>SUM(G95)</f>
        <v>7053</v>
      </c>
      <c r="H94" s="37">
        <f>SUM(E94+F94-G94)</f>
        <v>33305406.350000001</v>
      </c>
    </row>
    <row r="95" spans="1:8" s="17" customFormat="1" ht="12" customHeight="1" x14ac:dyDescent="0.2">
      <c r="A95" s="44"/>
      <c r="B95" s="47"/>
      <c r="C95" s="63"/>
      <c r="D95" s="547" t="s">
        <v>43</v>
      </c>
      <c r="E95" s="271">
        <v>212530</v>
      </c>
      <c r="F95" s="271">
        <f>SUM(F96:F97)</f>
        <v>7053</v>
      </c>
      <c r="G95" s="271">
        <f>SUM(G96:G97)</f>
        <v>7053</v>
      </c>
      <c r="H95" s="271">
        <f>SUM(E95+F95-G95)</f>
        <v>212530</v>
      </c>
    </row>
    <row r="96" spans="1:8" s="17" customFormat="1" ht="12" customHeight="1" x14ac:dyDescent="0.2">
      <c r="A96" s="44"/>
      <c r="B96" s="47"/>
      <c r="C96" s="56">
        <v>4300</v>
      </c>
      <c r="D96" s="64" t="s">
        <v>45</v>
      </c>
      <c r="E96" s="54">
        <v>25120</v>
      </c>
      <c r="F96" s="54"/>
      <c r="G96" s="54">
        <v>7053</v>
      </c>
      <c r="H96" s="42">
        <f t="shared" ref="H96:H97" si="35">SUM(E96+F96-G96)</f>
        <v>18067</v>
      </c>
    </row>
    <row r="97" spans="1:8" s="17" customFormat="1" ht="22.5" customHeight="1" x14ac:dyDescent="0.2">
      <c r="A97" s="44"/>
      <c r="B97" s="44"/>
      <c r="C97" s="57">
        <v>4400</v>
      </c>
      <c r="D97" s="82" t="s">
        <v>362</v>
      </c>
      <c r="E97" s="54">
        <v>5000</v>
      </c>
      <c r="F97" s="54">
        <v>7053</v>
      </c>
      <c r="G97" s="54"/>
      <c r="H97" s="42">
        <f t="shared" si="35"/>
        <v>12053</v>
      </c>
    </row>
    <row r="98" spans="1:8" s="17" customFormat="1" ht="12" customHeight="1" x14ac:dyDescent="0.2">
      <c r="A98" s="44"/>
      <c r="B98" s="47">
        <v>60015</v>
      </c>
      <c r="C98" s="27"/>
      <c r="D98" s="36" t="s">
        <v>42</v>
      </c>
      <c r="E98" s="62">
        <v>37230201.889999993</v>
      </c>
      <c r="F98" s="62">
        <f>SUM(F99)</f>
        <v>0</v>
      </c>
      <c r="G98" s="62">
        <f>SUM(G99)</f>
        <v>163618.23000000001</v>
      </c>
      <c r="H98" s="37">
        <f>SUM(E98+F98-G98)</f>
        <v>37066583.659999996</v>
      </c>
    </row>
    <row r="99" spans="1:8" s="17" customFormat="1" ht="12" customHeight="1" x14ac:dyDescent="0.2">
      <c r="A99" s="44"/>
      <c r="B99" s="47"/>
      <c r="C99" s="63"/>
      <c r="D99" s="547" t="s">
        <v>43</v>
      </c>
      <c r="E99" s="271">
        <v>12328394</v>
      </c>
      <c r="F99" s="271">
        <f>SUM(F100:F100)</f>
        <v>0</v>
      </c>
      <c r="G99" s="271">
        <f>SUM(G100:G100)</f>
        <v>163618.23000000001</v>
      </c>
      <c r="H99" s="271">
        <f>SUM(E99+F99-G99)</f>
        <v>12164775.77</v>
      </c>
    </row>
    <row r="100" spans="1:8" s="17" customFormat="1" ht="12" customHeight="1" x14ac:dyDescent="0.2">
      <c r="A100" s="44"/>
      <c r="B100" s="47"/>
      <c r="C100" s="56">
        <v>6050</v>
      </c>
      <c r="D100" s="64" t="s">
        <v>410</v>
      </c>
      <c r="E100" s="54">
        <v>2050000</v>
      </c>
      <c r="F100" s="54"/>
      <c r="G100" s="54">
        <v>163618.23000000001</v>
      </c>
      <c r="H100" s="42">
        <f t="shared" ref="H100:H104" si="36">SUM(E100+F100-G100)</f>
        <v>1886381.77</v>
      </c>
    </row>
    <row r="101" spans="1:8" s="17" customFormat="1" ht="12" customHeight="1" x14ac:dyDescent="0.2">
      <c r="A101" s="44"/>
      <c r="B101" s="66">
        <v>60016</v>
      </c>
      <c r="C101" s="67"/>
      <c r="D101" s="68" t="s">
        <v>411</v>
      </c>
      <c r="E101" s="62">
        <v>55237224.530000001</v>
      </c>
      <c r="F101" s="62">
        <f>SUM(F102)</f>
        <v>163618.23000000001</v>
      </c>
      <c r="G101" s="62">
        <f>SUM(G102)</f>
        <v>0</v>
      </c>
      <c r="H101" s="37">
        <f>SUM(E101+F101-G101)</f>
        <v>55400842.759999998</v>
      </c>
    </row>
    <row r="102" spans="1:8" s="17" customFormat="1" ht="12" customHeight="1" x14ac:dyDescent="0.2">
      <c r="A102" s="44"/>
      <c r="B102" s="47"/>
      <c r="C102" s="66"/>
      <c r="D102" s="547" t="s">
        <v>43</v>
      </c>
      <c r="E102" s="271">
        <v>5806556</v>
      </c>
      <c r="F102" s="271">
        <f>SUM(F103:F103)</f>
        <v>163618.23000000001</v>
      </c>
      <c r="G102" s="271">
        <f>SUM(G103:G103)</f>
        <v>0</v>
      </c>
      <c r="H102" s="271">
        <f>SUM(E102+F102-G102)</f>
        <v>5970174.2300000004</v>
      </c>
    </row>
    <row r="103" spans="1:8" s="17" customFormat="1" ht="12" customHeight="1" x14ac:dyDescent="0.2">
      <c r="A103" s="44"/>
      <c r="B103" s="44"/>
      <c r="C103" s="56">
        <v>6050</v>
      </c>
      <c r="D103" s="64" t="s">
        <v>410</v>
      </c>
      <c r="E103" s="54">
        <v>1520000</v>
      </c>
      <c r="F103" s="54">
        <v>163618.23000000001</v>
      </c>
      <c r="G103" s="54"/>
      <c r="H103" s="42">
        <f t="shared" ref="H103" si="37">SUM(E103+F103-G103)</f>
        <v>1683618.23</v>
      </c>
    </row>
    <row r="104" spans="1:8" s="17" customFormat="1" ht="12" customHeight="1" x14ac:dyDescent="0.2">
      <c r="A104" s="44"/>
      <c r="B104" s="47">
        <v>60095</v>
      </c>
      <c r="C104" s="27"/>
      <c r="D104" s="36" t="s">
        <v>27</v>
      </c>
      <c r="E104" s="62">
        <v>4976918</v>
      </c>
      <c r="F104" s="38">
        <f>SUM(F105)</f>
        <v>15000</v>
      </c>
      <c r="G104" s="38">
        <f>SUM(G105)</f>
        <v>15000</v>
      </c>
      <c r="H104" s="37">
        <f t="shared" si="36"/>
        <v>4976918</v>
      </c>
    </row>
    <row r="105" spans="1:8" s="17" customFormat="1" ht="12" customHeight="1" x14ac:dyDescent="0.2">
      <c r="A105" s="44"/>
      <c r="B105" s="47"/>
      <c r="C105" s="63"/>
      <c r="D105" s="547" t="s">
        <v>43</v>
      </c>
      <c r="E105" s="271">
        <v>4770458</v>
      </c>
      <c r="F105" s="271">
        <f>SUM(F106:F107)</f>
        <v>15000</v>
      </c>
      <c r="G105" s="271">
        <f>SUM(G106:G107)</f>
        <v>15000</v>
      </c>
      <c r="H105" s="271">
        <f>SUM(E105+F105-G105)</f>
        <v>4770458</v>
      </c>
    </row>
    <row r="106" spans="1:8" s="17" customFormat="1" ht="12" customHeight="1" x14ac:dyDescent="0.2">
      <c r="A106" s="44"/>
      <c r="B106" s="47"/>
      <c r="C106" s="56">
        <v>4410</v>
      </c>
      <c r="D106" s="77" t="s">
        <v>375</v>
      </c>
      <c r="E106" s="54">
        <v>30000</v>
      </c>
      <c r="F106" s="54">
        <v>15000</v>
      </c>
      <c r="G106" s="54"/>
      <c r="H106" s="42">
        <f t="shared" ref="H106:H126" si="38">SUM(E106+F106-G106)</f>
        <v>45000</v>
      </c>
    </row>
    <row r="107" spans="1:8" s="17" customFormat="1" ht="12" customHeight="1" x14ac:dyDescent="0.2">
      <c r="A107" s="44"/>
      <c r="B107" s="47"/>
      <c r="C107" s="56">
        <v>4710</v>
      </c>
      <c r="D107" s="77" t="s">
        <v>57</v>
      </c>
      <c r="E107" s="54">
        <v>51695</v>
      </c>
      <c r="F107" s="54"/>
      <c r="G107" s="54">
        <v>15000</v>
      </c>
      <c r="H107" s="42">
        <f t="shared" si="38"/>
        <v>36695</v>
      </c>
    </row>
    <row r="108" spans="1:8" s="17" customFormat="1" ht="12" customHeight="1" thickBot="1" x14ac:dyDescent="0.25">
      <c r="A108" s="273">
        <v>630</v>
      </c>
      <c r="B108" s="273"/>
      <c r="C108" s="300"/>
      <c r="D108" s="301" t="s">
        <v>412</v>
      </c>
      <c r="E108" s="31">
        <v>3532589.2</v>
      </c>
      <c r="F108" s="31">
        <f t="shared" ref="F108:G109" si="39">SUM(F109)</f>
        <v>30000</v>
      </c>
      <c r="G108" s="31">
        <f t="shared" si="39"/>
        <v>30000</v>
      </c>
      <c r="H108" s="31">
        <f>SUM(E108+F108-G108)</f>
        <v>3532589.2</v>
      </c>
    </row>
    <row r="109" spans="1:8" s="17" customFormat="1" ht="12" customHeight="1" thickTop="1" x14ac:dyDescent="0.2">
      <c r="A109" s="88"/>
      <c r="B109" s="66">
        <v>63003</v>
      </c>
      <c r="C109" s="67"/>
      <c r="D109" s="68" t="s">
        <v>413</v>
      </c>
      <c r="E109" s="62">
        <v>3532589.2</v>
      </c>
      <c r="F109" s="62">
        <f t="shared" si="39"/>
        <v>30000</v>
      </c>
      <c r="G109" s="62">
        <f t="shared" si="39"/>
        <v>30000</v>
      </c>
      <c r="H109" s="37">
        <f>SUM(E109+F109-G109)</f>
        <v>3532589.2</v>
      </c>
    </row>
    <row r="110" spans="1:8" s="17" customFormat="1" ht="12" customHeight="1" x14ac:dyDescent="0.2">
      <c r="A110" s="52"/>
      <c r="B110" s="56"/>
      <c r="C110" s="63"/>
      <c r="D110" s="548" t="s">
        <v>414</v>
      </c>
      <c r="E110" s="271">
        <v>2032589.2</v>
      </c>
      <c r="F110" s="271">
        <f>SUM(F111:F112)</f>
        <v>30000</v>
      </c>
      <c r="G110" s="271">
        <f>SUM(G111:G112)</f>
        <v>30000</v>
      </c>
      <c r="H110" s="271">
        <f>SUM(E110+F110-G110)</f>
        <v>2032589.2</v>
      </c>
    </row>
    <row r="111" spans="1:8" s="17" customFormat="1" ht="12" customHeight="1" x14ac:dyDescent="0.2">
      <c r="A111" s="52"/>
      <c r="B111" s="56"/>
      <c r="C111" s="56">
        <v>4260</v>
      </c>
      <c r="D111" s="64" t="s">
        <v>374</v>
      </c>
      <c r="E111" s="54">
        <v>323475</v>
      </c>
      <c r="F111" s="54"/>
      <c r="G111" s="54">
        <v>30000</v>
      </c>
      <c r="H111" s="42">
        <f t="shared" ref="H111:H112" si="40">SUM(E111+F111-G111)</f>
        <v>293475</v>
      </c>
    </row>
    <row r="112" spans="1:8" s="17" customFormat="1" ht="12" customHeight="1" x14ac:dyDescent="0.2">
      <c r="A112" s="52"/>
      <c r="B112" s="56"/>
      <c r="C112" s="56">
        <v>4430</v>
      </c>
      <c r="D112" s="64" t="s">
        <v>46</v>
      </c>
      <c r="E112" s="54">
        <v>25000</v>
      </c>
      <c r="F112" s="54">
        <v>30000</v>
      </c>
      <c r="G112" s="54"/>
      <c r="H112" s="42">
        <f t="shared" si="40"/>
        <v>55000</v>
      </c>
    </row>
    <row r="113" spans="1:8" s="17" customFormat="1" ht="12" customHeight="1" thickBot="1" x14ac:dyDescent="0.25">
      <c r="A113" s="52">
        <v>750</v>
      </c>
      <c r="B113" s="52"/>
      <c r="C113" s="45"/>
      <c r="D113" s="46" t="s">
        <v>47</v>
      </c>
      <c r="E113" s="31">
        <v>72020265.120000005</v>
      </c>
      <c r="F113" s="34">
        <f>SUM(F114,F122)</f>
        <v>555000</v>
      </c>
      <c r="G113" s="34">
        <f>SUM(G114,G122)</f>
        <v>555000</v>
      </c>
      <c r="H113" s="72">
        <f t="shared" si="38"/>
        <v>72020265.120000005</v>
      </c>
    </row>
    <row r="114" spans="1:8" s="17" customFormat="1" ht="12" customHeight="1" thickTop="1" x14ac:dyDescent="0.2">
      <c r="A114" s="52"/>
      <c r="B114" s="27" t="s">
        <v>415</v>
      </c>
      <c r="C114" s="56"/>
      <c r="D114" s="36" t="s">
        <v>416</v>
      </c>
      <c r="E114" s="37">
        <v>34856166.63000001</v>
      </c>
      <c r="F114" s="37">
        <f>SUM(F115)</f>
        <v>545000</v>
      </c>
      <c r="G114" s="37">
        <f>SUM(G115)</f>
        <v>545000</v>
      </c>
      <c r="H114" s="37">
        <f t="shared" si="38"/>
        <v>34856166.63000001</v>
      </c>
    </row>
    <row r="115" spans="1:8" s="17" customFormat="1" ht="12" customHeight="1" x14ac:dyDescent="0.2">
      <c r="A115" s="52"/>
      <c r="B115" s="56"/>
      <c r="C115" s="56"/>
      <c r="D115" s="547" t="s">
        <v>417</v>
      </c>
      <c r="E115" s="271">
        <v>30118739</v>
      </c>
      <c r="F115" s="549">
        <f>SUM(F116:F121)</f>
        <v>545000</v>
      </c>
      <c r="G115" s="549">
        <f>SUM(G116:G121)</f>
        <v>545000</v>
      </c>
      <c r="H115" s="549">
        <f t="shared" si="38"/>
        <v>30118739</v>
      </c>
    </row>
    <row r="116" spans="1:8" s="17" customFormat="1" ht="12" customHeight="1" x14ac:dyDescent="0.2">
      <c r="A116" s="52"/>
      <c r="B116" s="56"/>
      <c r="C116" s="78" t="s">
        <v>54</v>
      </c>
      <c r="D116" s="77" t="s">
        <v>55</v>
      </c>
      <c r="E116" s="54">
        <v>401100</v>
      </c>
      <c r="F116" s="54">
        <v>545000</v>
      </c>
      <c r="G116" s="54"/>
      <c r="H116" s="43">
        <f t="shared" si="38"/>
        <v>946100</v>
      </c>
    </row>
    <row r="117" spans="1:8" s="17" customFormat="1" ht="12" customHeight="1" x14ac:dyDescent="0.2">
      <c r="A117" s="52"/>
      <c r="B117" s="56"/>
      <c r="C117" s="56">
        <v>4260</v>
      </c>
      <c r="D117" s="64" t="s">
        <v>374</v>
      </c>
      <c r="E117" s="54">
        <v>1115000</v>
      </c>
      <c r="F117" s="54"/>
      <c r="G117" s="54">
        <v>280000</v>
      </c>
      <c r="H117" s="43">
        <f t="shared" si="38"/>
        <v>835000</v>
      </c>
    </row>
    <row r="118" spans="1:8" s="17" customFormat="1" ht="12" customHeight="1" x14ac:dyDescent="0.2">
      <c r="A118" s="52"/>
      <c r="B118" s="56"/>
      <c r="C118" s="56">
        <v>4270</v>
      </c>
      <c r="D118" s="64" t="s">
        <v>44</v>
      </c>
      <c r="E118" s="61">
        <v>153000</v>
      </c>
      <c r="F118" s="61"/>
      <c r="G118" s="61">
        <v>50000</v>
      </c>
      <c r="H118" s="43">
        <f t="shared" si="38"/>
        <v>103000</v>
      </c>
    </row>
    <row r="119" spans="1:8" s="17" customFormat="1" ht="12" customHeight="1" x14ac:dyDescent="0.2">
      <c r="A119" s="52"/>
      <c r="B119" s="56"/>
      <c r="C119" s="47">
        <v>4300</v>
      </c>
      <c r="D119" s="64" t="s">
        <v>45</v>
      </c>
      <c r="E119" s="61">
        <v>1001442</v>
      </c>
      <c r="F119" s="61"/>
      <c r="G119" s="61">
        <v>170000</v>
      </c>
      <c r="H119" s="43">
        <f t="shared" si="38"/>
        <v>831442</v>
      </c>
    </row>
    <row r="120" spans="1:8" s="17" customFormat="1" ht="21.75" customHeight="1" x14ac:dyDescent="0.2">
      <c r="A120" s="281"/>
      <c r="B120" s="71"/>
      <c r="C120" s="83">
        <v>4400</v>
      </c>
      <c r="D120" s="302" t="s">
        <v>362</v>
      </c>
      <c r="E120" s="95">
        <v>110400</v>
      </c>
      <c r="F120" s="95"/>
      <c r="G120" s="95">
        <v>25000</v>
      </c>
      <c r="H120" s="38">
        <f t="shared" si="38"/>
        <v>85400</v>
      </c>
    </row>
    <row r="121" spans="1:8" s="17" customFormat="1" ht="12" customHeight="1" x14ac:dyDescent="0.2">
      <c r="A121" s="52"/>
      <c r="B121" s="56"/>
      <c r="C121" s="56">
        <v>4610</v>
      </c>
      <c r="D121" s="303" t="s">
        <v>418</v>
      </c>
      <c r="E121" s="61">
        <v>77000</v>
      </c>
      <c r="F121" s="61"/>
      <c r="G121" s="61">
        <v>20000</v>
      </c>
      <c r="H121" s="43">
        <f t="shared" si="38"/>
        <v>57000</v>
      </c>
    </row>
    <row r="122" spans="1:8" s="17" customFormat="1" ht="12" customHeight="1" x14ac:dyDescent="0.2">
      <c r="A122" s="52"/>
      <c r="B122" s="27" t="s">
        <v>48</v>
      </c>
      <c r="C122" s="56"/>
      <c r="D122" s="36" t="s">
        <v>27</v>
      </c>
      <c r="E122" s="37">
        <v>20340257.419999998</v>
      </c>
      <c r="F122" s="38">
        <f>SUM(F123)</f>
        <v>10000</v>
      </c>
      <c r="G122" s="38">
        <f>SUM(G123)</f>
        <v>10000</v>
      </c>
      <c r="H122" s="37">
        <f t="shared" si="38"/>
        <v>20340257.419999998</v>
      </c>
    </row>
    <row r="123" spans="1:8" s="17" customFormat="1" ht="12" customHeight="1" x14ac:dyDescent="0.2">
      <c r="A123" s="52"/>
      <c r="B123" s="27"/>
      <c r="C123" s="56"/>
      <c r="D123" s="550" t="s">
        <v>364</v>
      </c>
      <c r="E123" s="549">
        <v>194990</v>
      </c>
      <c r="F123" s="551">
        <f>SUM(F124:F126)</f>
        <v>10000</v>
      </c>
      <c r="G123" s="551">
        <f>SUM(G124:G126)</f>
        <v>10000</v>
      </c>
      <c r="H123" s="271">
        <f t="shared" si="38"/>
        <v>194990</v>
      </c>
    </row>
    <row r="124" spans="1:8" s="17" customFormat="1" ht="12" customHeight="1" x14ac:dyDescent="0.2">
      <c r="A124" s="52"/>
      <c r="B124" s="27"/>
      <c r="C124" s="78" t="s">
        <v>67</v>
      </c>
      <c r="D124" s="77" t="s">
        <v>68</v>
      </c>
      <c r="E124" s="54">
        <v>0</v>
      </c>
      <c r="F124" s="61">
        <v>10000</v>
      </c>
      <c r="G124" s="61"/>
      <c r="H124" s="54">
        <f t="shared" si="38"/>
        <v>10000</v>
      </c>
    </row>
    <row r="125" spans="1:8" s="17" customFormat="1" ht="12" customHeight="1" x14ac:dyDescent="0.2">
      <c r="A125" s="52"/>
      <c r="B125" s="27"/>
      <c r="C125" s="78" t="s">
        <v>54</v>
      </c>
      <c r="D125" s="77" t="s">
        <v>55</v>
      </c>
      <c r="E125" s="54">
        <v>20000</v>
      </c>
      <c r="F125" s="61"/>
      <c r="G125" s="61">
        <v>5000</v>
      </c>
      <c r="H125" s="54">
        <f t="shared" si="38"/>
        <v>15000</v>
      </c>
    </row>
    <row r="126" spans="1:8" s="17" customFormat="1" ht="12" customHeight="1" x14ac:dyDescent="0.2">
      <c r="A126" s="52"/>
      <c r="B126" s="27"/>
      <c r="C126" s="47">
        <v>4300</v>
      </c>
      <c r="D126" s="64" t="s">
        <v>45</v>
      </c>
      <c r="E126" s="54">
        <v>20000</v>
      </c>
      <c r="F126" s="61"/>
      <c r="G126" s="61">
        <v>5000</v>
      </c>
      <c r="H126" s="54">
        <f t="shared" si="38"/>
        <v>15000</v>
      </c>
    </row>
    <row r="127" spans="1:8" s="17" customFormat="1" ht="12" customHeight="1" x14ac:dyDescent="0.2">
      <c r="A127" s="272">
        <v>754</v>
      </c>
      <c r="B127" s="273"/>
      <c r="C127" s="273"/>
      <c r="D127" s="274" t="s">
        <v>369</v>
      </c>
      <c r="E127" s="61"/>
      <c r="F127" s="61"/>
      <c r="G127" s="61"/>
      <c r="H127" s="61"/>
    </row>
    <row r="128" spans="1:8" s="17" customFormat="1" ht="12" customHeight="1" thickBot="1" x14ac:dyDescent="0.25">
      <c r="A128" s="272"/>
      <c r="B128" s="273"/>
      <c r="C128" s="273"/>
      <c r="D128" s="274" t="s">
        <v>112</v>
      </c>
      <c r="E128" s="31">
        <v>6146728</v>
      </c>
      <c r="F128" s="34">
        <f>SUM(F129)</f>
        <v>64676</v>
      </c>
      <c r="G128" s="34">
        <f>SUM(G129)</f>
        <v>64676</v>
      </c>
      <c r="H128" s="31">
        <f>SUM(E128+F128-G128)</f>
        <v>6146728</v>
      </c>
    </row>
    <row r="129" spans="1:8" s="17" customFormat="1" ht="12" customHeight="1" thickTop="1" x14ac:dyDescent="0.2">
      <c r="A129" s="53"/>
      <c r="B129" s="66">
        <v>75416</v>
      </c>
      <c r="C129" s="66"/>
      <c r="D129" s="89" t="s">
        <v>419</v>
      </c>
      <c r="E129" s="37">
        <v>5786938</v>
      </c>
      <c r="F129" s="38">
        <f>SUM(F130)</f>
        <v>64676</v>
      </c>
      <c r="G129" s="38">
        <f>SUM(G130)</f>
        <v>64676</v>
      </c>
      <c r="H129" s="37">
        <f>SUM(E129+F129-G129)</f>
        <v>5786938</v>
      </c>
    </row>
    <row r="130" spans="1:8" s="17" customFormat="1" ht="12" customHeight="1" x14ac:dyDescent="0.2">
      <c r="A130" s="53"/>
      <c r="B130" s="66"/>
      <c r="C130" s="66"/>
      <c r="D130" s="552" t="s">
        <v>420</v>
      </c>
      <c r="E130" s="549">
        <v>4739979</v>
      </c>
      <c r="F130" s="543">
        <f>SUM(F131:F134)</f>
        <v>64676</v>
      </c>
      <c r="G130" s="543">
        <f>SUM(G131:G134)</f>
        <v>64676</v>
      </c>
      <c r="H130" s="271">
        <f>SUM(E130+F130-G130)</f>
        <v>4739979</v>
      </c>
    </row>
    <row r="131" spans="1:8" s="17" customFormat="1" ht="12" customHeight="1" x14ac:dyDescent="0.2">
      <c r="A131" s="52"/>
      <c r="B131" s="27"/>
      <c r="C131" s="56">
        <v>3020</v>
      </c>
      <c r="D131" s="64" t="s">
        <v>66</v>
      </c>
      <c r="E131" s="304">
        <v>53590</v>
      </c>
      <c r="F131" s="304">
        <v>64676</v>
      </c>
      <c r="G131" s="304"/>
      <c r="H131" s="42">
        <f t="shared" ref="H131:H134" si="41">SUM(E131+F131-G131)</f>
        <v>118266</v>
      </c>
    </row>
    <row r="132" spans="1:8" s="17" customFormat="1" ht="12" customHeight="1" x14ac:dyDescent="0.2">
      <c r="A132" s="52"/>
      <c r="B132" s="27"/>
      <c r="C132" s="56">
        <v>4040</v>
      </c>
      <c r="D132" s="64" t="s">
        <v>49</v>
      </c>
      <c r="E132" s="304">
        <v>221530</v>
      </c>
      <c r="F132" s="304"/>
      <c r="G132" s="304">
        <v>11676</v>
      </c>
      <c r="H132" s="42">
        <f t="shared" si="41"/>
        <v>209854</v>
      </c>
    </row>
    <row r="133" spans="1:8" s="17" customFormat="1" ht="12" customHeight="1" x14ac:dyDescent="0.2">
      <c r="A133" s="52"/>
      <c r="B133" s="27"/>
      <c r="C133" s="56">
        <v>4110</v>
      </c>
      <c r="D133" s="64" t="s">
        <v>86</v>
      </c>
      <c r="E133" s="304">
        <v>633202</v>
      </c>
      <c r="F133" s="304"/>
      <c r="G133" s="304">
        <v>45000</v>
      </c>
      <c r="H133" s="42">
        <f t="shared" si="41"/>
        <v>588202</v>
      </c>
    </row>
    <row r="134" spans="1:8" s="17" customFormat="1" ht="12" customHeight="1" x14ac:dyDescent="0.2">
      <c r="A134" s="52"/>
      <c r="B134" s="27"/>
      <c r="C134" s="56">
        <v>4120</v>
      </c>
      <c r="D134" s="64" t="s">
        <v>85</v>
      </c>
      <c r="E134" s="304">
        <v>86461</v>
      </c>
      <c r="F134" s="304"/>
      <c r="G134" s="304">
        <v>8000</v>
      </c>
      <c r="H134" s="42">
        <f t="shared" si="41"/>
        <v>78461</v>
      </c>
    </row>
    <row r="135" spans="1:8" s="17" customFormat="1" ht="12" customHeight="1" thickBot="1" x14ac:dyDescent="0.25">
      <c r="A135" s="44">
        <v>801</v>
      </c>
      <c r="B135" s="44"/>
      <c r="C135" s="45"/>
      <c r="D135" s="46" t="s">
        <v>51</v>
      </c>
      <c r="E135" s="31">
        <v>307804971.87000006</v>
      </c>
      <c r="F135" s="34">
        <f>SUM(F136,F154,F159,F177,F183,F186,F189,F196,F206,F217,F227,F231,F238,F249,F259,F265)</f>
        <v>891706.4</v>
      </c>
      <c r="G135" s="34">
        <f>SUM(G136,G154,G159,G177,G183,G186,G189,G196,G206,G217,G227,G231,G238,G249,G259,G265)</f>
        <v>491753</v>
      </c>
      <c r="H135" s="31">
        <f>SUM(E135+F135-G135)</f>
        <v>308204925.27000004</v>
      </c>
    </row>
    <row r="136" spans="1:8" s="17" customFormat="1" ht="12" customHeight="1" thickTop="1" x14ac:dyDescent="0.2">
      <c r="A136" s="44"/>
      <c r="B136" s="47">
        <v>80101</v>
      </c>
      <c r="C136" s="27"/>
      <c r="D136" s="36" t="s">
        <v>52</v>
      </c>
      <c r="E136" s="37">
        <v>82930016.13000001</v>
      </c>
      <c r="F136" s="38">
        <f>SUM(F137,F144,F150,F152)</f>
        <v>474335</v>
      </c>
      <c r="G136" s="38">
        <f>SUM(G137,G144,G150,G152)</f>
        <v>141863</v>
      </c>
      <c r="H136" s="37">
        <f>SUM(E136+F136-G136)</f>
        <v>83262488.13000001</v>
      </c>
    </row>
    <row r="137" spans="1:8" s="17" customFormat="1" ht="12" customHeight="1" x14ac:dyDescent="0.2">
      <c r="A137" s="44"/>
      <c r="B137" s="47"/>
      <c r="C137" s="27"/>
      <c r="D137" s="547" t="s">
        <v>53</v>
      </c>
      <c r="E137" s="549">
        <v>73614847</v>
      </c>
      <c r="F137" s="549">
        <f>SUM(F138:F143)</f>
        <v>56500</v>
      </c>
      <c r="G137" s="549">
        <f>SUM(G138:G143)</f>
        <v>17200</v>
      </c>
      <c r="H137" s="271">
        <f>SUM(E137+F137-G137)</f>
        <v>73654147</v>
      </c>
    </row>
    <row r="138" spans="1:8" s="17" customFormat="1" ht="12" customHeight="1" x14ac:dyDescent="0.2">
      <c r="A138" s="44"/>
      <c r="B138" s="47"/>
      <c r="C138" s="56">
        <v>3020</v>
      </c>
      <c r="D138" s="64" t="s">
        <v>66</v>
      </c>
      <c r="E138" s="54">
        <v>126300</v>
      </c>
      <c r="F138" s="54">
        <v>1000</v>
      </c>
      <c r="G138" s="54"/>
      <c r="H138" s="42">
        <f t="shared" ref="H138:H143" si="42">SUM(E138+F138-G138)</f>
        <v>127300</v>
      </c>
    </row>
    <row r="139" spans="1:8" s="17" customFormat="1" ht="12" customHeight="1" x14ac:dyDescent="0.2">
      <c r="A139" s="44"/>
      <c r="B139" s="47"/>
      <c r="C139" s="56">
        <v>4040</v>
      </c>
      <c r="D139" s="64" t="s">
        <v>49</v>
      </c>
      <c r="E139" s="54">
        <v>730661</v>
      </c>
      <c r="F139" s="54"/>
      <c r="G139" s="54">
        <v>1900</v>
      </c>
      <c r="H139" s="42">
        <f t="shared" si="42"/>
        <v>728761</v>
      </c>
    </row>
    <row r="140" spans="1:8" s="17" customFormat="1" ht="12" customHeight="1" x14ac:dyDescent="0.2">
      <c r="A140" s="44"/>
      <c r="B140" s="47"/>
      <c r="C140" s="56">
        <v>4240</v>
      </c>
      <c r="D140" s="64" t="s">
        <v>88</v>
      </c>
      <c r="E140" s="61">
        <v>407034</v>
      </c>
      <c r="F140" s="61">
        <v>54000</v>
      </c>
      <c r="G140" s="61"/>
      <c r="H140" s="42">
        <f t="shared" si="42"/>
        <v>461034</v>
      </c>
    </row>
    <row r="141" spans="1:8" s="17" customFormat="1" ht="19.5" customHeight="1" x14ac:dyDescent="0.2">
      <c r="A141" s="44"/>
      <c r="B141" s="47"/>
      <c r="C141" s="57">
        <v>4700</v>
      </c>
      <c r="D141" s="65" t="s">
        <v>370</v>
      </c>
      <c r="E141" s="61">
        <v>63036</v>
      </c>
      <c r="F141" s="61">
        <v>1500</v>
      </c>
      <c r="G141" s="61"/>
      <c r="H141" s="42">
        <f t="shared" si="42"/>
        <v>64536</v>
      </c>
    </row>
    <row r="142" spans="1:8" s="17" customFormat="1" ht="12" customHeight="1" x14ac:dyDescent="0.2">
      <c r="A142" s="44"/>
      <c r="B142" s="47"/>
      <c r="C142" s="56">
        <v>4710</v>
      </c>
      <c r="D142" s="64" t="s">
        <v>57</v>
      </c>
      <c r="E142" s="61">
        <v>293905</v>
      </c>
      <c r="F142" s="61"/>
      <c r="G142" s="61">
        <v>1500</v>
      </c>
      <c r="H142" s="42">
        <f t="shared" si="42"/>
        <v>292405</v>
      </c>
    </row>
    <row r="143" spans="1:8" s="17" customFormat="1" ht="12" customHeight="1" x14ac:dyDescent="0.2">
      <c r="A143" s="44"/>
      <c r="B143" s="47"/>
      <c r="C143" s="66">
        <v>4800</v>
      </c>
      <c r="D143" s="80" t="s">
        <v>58</v>
      </c>
      <c r="E143" s="61">
        <v>3261242</v>
      </c>
      <c r="F143" s="61"/>
      <c r="G143" s="61">
        <f>1000+12800</f>
        <v>13800</v>
      </c>
      <c r="H143" s="42">
        <f t="shared" si="42"/>
        <v>3247442</v>
      </c>
    </row>
    <row r="144" spans="1:8" s="17" customFormat="1" ht="21" customHeight="1" x14ac:dyDescent="0.2">
      <c r="A144" s="44"/>
      <c r="B144" s="47"/>
      <c r="C144" s="27"/>
      <c r="D144" s="542" t="s">
        <v>59</v>
      </c>
      <c r="E144" s="549">
        <v>675956.59</v>
      </c>
      <c r="F144" s="549">
        <f>SUM(F145:F149)</f>
        <v>316491</v>
      </c>
      <c r="G144" s="549">
        <f>SUM(G145:G149)</f>
        <v>124663</v>
      </c>
      <c r="H144" s="271">
        <f>SUM(E144+F144-G144)</f>
        <v>867784.59</v>
      </c>
    </row>
    <row r="145" spans="1:8" s="17" customFormat="1" ht="21" customHeight="1" x14ac:dyDescent="0.2">
      <c r="A145" s="44"/>
      <c r="B145" s="47"/>
      <c r="C145" s="81" t="s">
        <v>98</v>
      </c>
      <c r="D145" s="76" t="s">
        <v>99</v>
      </c>
      <c r="E145" s="54">
        <v>117182.98</v>
      </c>
      <c r="F145" s="54">
        <v>128847</v>
      </c>
      <c r="G145" s="54"/>
      <c r="H145" s="42">
        <f t="shared" ref="H145:H149" si="43">SUM(E145+F145-G145)</f>
        <v>246029.97999999998</v>
      </c>
    </row>
    <row r="146" spans="1:8" s="17" customFormat="1" ht="12" customHeight="1" x14ac:dyDescent="0.2">
      <c r="A146" s="44"/>
      <c r="B146" s="47"/>
      <c r="C146" s="56">
        <v>4370</v>
      </c>
      <c r="D146" s="64" t="s">
        <v>116</v>
      </c>
      <c r="E146" s="54">
        <v>0</v>
      </c>
      <c r="F146" s="54">
        <v>14507</v>
      </c>
      <c r="G146" s="54"/>
      <c r="H146" s="42">
        <f t="shared" si="43"/>
        <v>14507</v>
      </c>
    </row>
    <row r="147" spans="1:8" s="17" customFormat="1" ht="21" customHeight="1" x14ac:dyDescent="0.2">
      <c r="A147" s="44"/>
      <c r="B147" s="47"/>
      <c r="C147" s="57">
        <v>4750</v>
      </c>
      <c r="D147" s="65" t="s">
        <v>60</v>
      </c>
      <c r="E147" s="54">
        <v>438229</v>
      </c>
      <c r="F147" s="54"/>
      <c r="G147" s="54">
        <v>98198</v>
      </c>
      <c r="H147" s="42">
        <f t="shared" si="43"/>
        <v>340031</v>
      </c>
    </row>
    <row r="148" spans="1:8" s="17" customFormat="1" ht="22.5" customHeight="1" x14ac:dyDescent="0.2">
      <c r="A148" s="44"/>
      <c r="B148" s="47"/>
      <c r="C148" s="57">
        <v>4850</v>
      </c>
      <c r="D148" s="65" t="s">
        <v>61</v>
      </c>
      <c r="E148" s="54">
        <v>109744.61</v>
      </c>
      <c r="F148" s="54"/>
      <c r="G148" s="54">
        <v>26465</v>
      </c>
      <c r="H148" s="42">
        <f t="shared" si="43"/>
        <v>83279.61</v>
      </c>
    </row>
    <row r="149" spans="1:8" s="17" customFormat="1" ht="22.5" customHeight="1" x14ac:dyDescent="0.2">
      <c r="A149" s="44"/>
      <c r="B149" s="47"/>
      <c r="C149" s="57">
        <v>4860</v>
      </c>
      <c r="D149" s="65" t="s">
        <v>118</v>
      </c>
      <c r="E149" s="54">
        <v>0</v>
      </c>
      <c r="F149" s="54">
        <v>173137</v>
      </c>
      <c r="G149" s="54"/>
      <c r="H149" s="42">
        <f t="shared" si="43"/>
        <v>173137</v>
      </c>
    </row>
    <row r="150" spans="1:8" s="17" customFormat="1" ht="22.5" customHeight="1" x14ac:dyDescent="0.2">
      <c r="A150" s="44"/>
      <c r="B150" s="47"/>
      <c r="C150" s="27"/>
      <c r="D150" s="542" t="s">
        <v>62</v>
      </c>
      <c r="E150" s="549">
        <v>3740.54</v>
      </c>
      <c r="F150" s="549">
        <f>SUM(F151)</f>
        <v>1344</v>
      </c>
      <c r="G150" s="549">
        <f>SUM(G151)</f>
        <v>0</v>
      </c>
      <c r="H150" s="271">
        <f>SUM(E150+F150-G150)</f>
        <v>5084.54</v>
      </c>
    </row>
    <row r="151" spans="1:8" s="17" customFormat="1" ht="32.25" customHeight="1" x14ac:dyDescent="0.2">
      <c r="A151" s="44"/>
      <c r="B151" s="47"/>
      <c r="C151" s="81" t="s">
        <v>63</v>
      </c>
      <c r="D151" s="76" t="s">
        <v>64</v>
      </c>
      <c r="E151" s="61">
        <v>3740.54</v>
      </c>
      <c r="F151" s="54">
        <v>1344</v>
      </c>
      <c r="G151" s="54"/>
      <c r="H151" s="42">
        <f t="shared" ref="H151" si="44">SUM(E151+F151-G151)</f>
        <v>5084.54</v>
      </c>
    </row>
    <row r="152" spans="1:8" s="17" customFormat="1" ht="12" customHeight="1" x14ac:dyDescent="0.2">
      <c r="A152" s="44"/>
      <c r="B152" s="47"/>
      <c r="C152" s="66"/>
      <c r="D152" s="553" t="s">
        <v>421</v>
      </c>
      <c r="E152" s="271">
        <v>200000</v>
      </c>
      <c r="F152" s="271">
        <f>SUM(F153:F153)</f>
        <v>100000</v>
      </c>
      <c r="G152" s="271">
        <f>SUM(G153:G153)</f>
        <v>0</v>
      </c>
      <c r="H152" s="271">
        <f>SUM(E152+F152-G152)</f>
        <v>300000</v>
      </c>
    </row>
    <row r="153" spans="1:8" s="17" customFormat="1" ht="12" customHeight="1" x14ac:dyDescent="0.2">
      <c r="A153" s="44"/>
      <c r="B153" s="47"/>
      <c r="C153" s="56">
        <v>6050</v>
      </c>
      <c r="D153" s="64" t="s">
        <v>410</v>
      </c>
      <c r="E153" s="54">
        <v>0</v>
      </c>
      <c r="F153" s="54">
        <v>100000</v>
      </c>
      <c r="G153" s="54"/>
      <c r="H153" s="42">
        <f t="shared" ref="H153" si="45">SUM(E153+F153-G153)</f>
        <v>100000</v>
      </c>
    </row>
    <row r="154" spans="1:8" s="17" customFormat="1" ht="12" customHeight="1" x14ac:dyDescent="0.2">
      <c r="A154" s="44"/>
      <c r="B154" s="47">
        <v>80102</v>
      </c>
      <c r="C154" s="27"/>
      <c r="D154" s="36" t="s">
        <v>65</v>
      </c>
      <c r="E154" s="38">
        <v>10517967.5</v>
      </c>
      <c r="F154" s="38">
        <f>SUM(F155)</f>
        <v>8334</v>
      </c>
      <c r="G154" s="38">
        <f>SUM(G155)</f>
        <v>0</v>
      </c>
      <c r="H154" s="37">
        <f>SUM(E154+F154-G154)</f>
        <v>10526301.5</v>
      </c>
    </row>
    <row r="155" spans="1:8" s="17" customFormat="1" ht="21.75" customHeight="1" x14ac:dyDescent="0.2">
      <c r="A155" s="44"/>
      <c r="B155" s="47"/>
      <c r="C155" s="27"/>
      <c r="D155" s="542" t="s">
        <v>59</v>
      </c>
      <c r="E155" s="549">
        <v>26707.5</v>
      </c>
      <c r="F155" s="549">
        <f>SUM(F156:F158)</f>
        <v>8334</v>
      </c>
      <c r="G155" s="549">
        <f>SUM(G156:G158)</f>
        <v>0</v>
      </c>
      <c r="H155" s="271">
        <f>SUM(E155+F155-G155)</f>
        <v>35041.5</v>
      </c>
    </row>
    <row r="156" spans="1:8" s="17" customFormat="1" ht="21.75" customHeight="1" x14ac:dyDescent="0.2">
      <c r="A156" s="44"/>
      <c r="B156" s="47"/>
      <c r="C156" s="81" t="s">
        <v>98</v>
      </c>
      <c r="D156" s="76" t="s">
        <v>99</v>
      </c>
      <c r="E156" s="54">
        <v>3162.57</v>
      </c>
      <c r="F156" s="54">
        <v>834</v>
      </c>
      <c r="G156" s="54"/>
      <c r="H156" s="42">
        <f t="shared" ref="H156:H158" si="46">SUM(E156+F156-G156)</f>
        <v>3996.57</v>
      </c>
    </row>
    <row r="157" spans="1:8" s="17" customFormat="1" ht="12" customHeight="1" x14ac:dyDescent="0.2">
      <c r="A157" s="44"/>
      <c r="B157" s="47"/>
      <c r="C157" s="56">
        <v>4370</v>
      </c>
      <c r="D157" s="64" t="s">
        <v>116</v>
      </c>
      <c r="E157" s="54">
        <v>0</v>
      </c>
      <c r="F157" s="54">
        <v>1500</v>
      </c>
      <c r="G157" s="54"/>
      <c r="H157" s="42">
        <f t="shared" si="46"/>
        <v>1500</v>
      </c>
    </row>
    <row r="158" spans="1:8" s="17" customFormat="1" ht="21.75" customHeight="1" x14ac:dyDescent="0.2">
      <c r="A158" s="44"/>
      <c r="B158" s="47"/>
      <c r="C158" s="57">
        <v>4860</v>
      </c>
      <c r="D158" s="65" t="s">
        <v>118</v>
      </c>
      <c r="E158" s="54">
        <v>0</v>
      </c>
      <c r="F158" s="54">
        <v>6000</v>
      </c>
      <c r="G158" s="54"/>
      <c r="H158" s="42">
        <f t="shared" si="46"/>
        <v>6000</v>
      </c>
    </row>
    <row r="159" spans="1:8" s="17" customFormat="1" ht="12" customHeight="1" x14ac:dyDescent="0.2">
      <c r="A159" s="44"/>
      <c r="B159" s="47">
        <v>80104</v>
      </c>
      <c r="C159" s="27"/>
      <c r="D159" s="36" t="s">
        <v>69</v>
      </c>
      <c r="E159" s="38">
        <v>40582772.859999999</v>
      </c>
      <c r="F159" s="38">
        <f>SUM(F160,F167,F173,F175)</f>
        <v>138657</v>
      </c>
      <c r="G159" s="38">
        <f>SUM(G160,G167,G173,G175)</f>
        <v>190586</v>
      </c>
      <c r="H159" s="37">
        <f>SUM(E159+F159-G159)</f>
        <v>40530843.859999999</v>
      </c>
    </row>
    <row r="160" spans="1:8" s="17" customFormat="1" ht="12" customHeight="1" x14ac:dyDescent="0.2">
      <c r="A160" s="44"/>
      <c r="B160" s="47"/>
      <c r="C160" s="27"/>
      <c r="D160" s="547" t="s">
        <v>53</v>
      </c>
      <c r="E160" s="549">
        <v>30556394</v>
      </c>
      <c r="F160" s="549">
        <f>SUM(F161:F166)</f>
        <v>8180</v>
      </c>
      <c r="G160" s="549">
        <f>SUM(G161:G166)</f>
        <v>2680</v>
      </c>
      <c r="H160" s="271">
        <f>SUM(E160+F160-G160)</f>
        <v>30561894</v>
      </c>
    </row>
    <row r="161" spans="1:8" s="17" customFormat="1" ht="12" customHeight="1" x14ac:dyDescent="0.2">
      <c r="A161" s="44"/>
      <c r="B161" s="47"/>
      <c r="C161" s="56">
        <v>3020</v>
      </c>
      <c r="D161" s="64" t="s">
        <v>66</v>
      </c>
      <c r="E161" s="54">
        <v>54873</v>
      </c>
      <c r="F161" s="54">
        <v>1200</v>
      </c>
      <c r="G161" s="54"/>
      <c r="H161" s="42">
        <f t="shared" ref="H161:H166" si="47">SUM(E161+F161-G161)</f>
        <v>56073</v>
      </c>
    </row>
    <row r="162" spans="1:8" s="17" customFormat="1" ht="12" customHeight="1" x14ac:dyDescent="0.2">
      <c r="A162" s="44"/>
      <c r="B162" s="47"/>
      <c r="C162" s="78" t="s">
        <v>54</v>
      </c>
      <c r="D162" s="77" t="s">
        <v>55</v>
      </c>
      <c r="E162" s="54">
        <v>679962</v>
      </c>
      <c r="F162" s="54"/>
      <c r="G162" s="54">
        <v>2400</v>
      </c>
      <c r="H162" s="42">
        <f t="shared" si="47"/>
        <v>677562</v>
      </c>
    </row>
    <row r="163" spans="1:8" s="17" customFormat="1" ht="12" customHeight="1" x14ac:dyDescent="0.2">
      <c r="A163" s="44"/>
      <c r="B163" s="47"/>
      <c r="C163" s="56">
        <v>4240</v>
      </c>
      <c r="D163" s="64" t="s">
        <v>88</v>
      </c>
      <c r="E163" s="61">
        <v>103795</v>
      </c>
      <c r="F163" s="61">
        <v>5500</v>
      </c>
      <c r="G163" s="61"/>
      <c r="H163" s="42">
        <f t="shared" si="47"/>
        <v>109295</v>
      </c>
    </row>
    <row r="164" spans="1:8" s="17" customFormat="1" ht="12" customHeight="1" x14ac:dyDescent="0.2">
      <c r="A164" s="44"/>
      <c r="B164" s="47"/>
      <c r="C164" s="56">
        <v>4280</v>
      </c>
      <c r="D164" s="64" t="s">
        <v>74</v>
      </c>
      <c r="E164" s="61">
        <v>34265</v>
      </c>
      <c r="F164" s="61">
        <v>1200</v>
      </c>
      <c r="G164" s="61"/>
      <c r="H164" s="42">
        <f t="shared" si="47"/>
        <v>35465</v>
      </c>
    </row>
    <row r="165" spans="1:8" s="17" customFormat="1" ht="12" customHeight="1" x14ac:dyDescent="0.2">
      <c r="A165" s="44"/>
      <c r="B165" s="47"/>
      <c r="C165" s="56">
        <v>4300</v>
      </c>
      <c r="D165" s="64" t="s">
        <v>45</v>
      </c>
      <c r="E165" s="61">
        <v>576788</v>
      </c>
      <c r="F165" s="61"/>
      <c r="G165" s="61">
        <v>280</v>
      </c>
      <c r="H165" s="42">
        <f t="shared" si="47"/>
        <v>576508</v>
      </c>
    </row>
    <row r="166" spans="1:8" s="17" customFormat="1" ht="12" customHeight="1" x14ac:dyDescent="0.2">
      <c r="A166" s="44"/>
      <c r="B166" s="47"/>
      <c r="C166" s="56">
        <v>4430</v>
      </c>
      <c r="D166" s="64" t="s">
        <v>46</v>
      </c>
      <c r="E166" s="61">
        <v>14534</v>
      </c>
      <c r="F166" s="61">
        <v>280</v>
      </c>
      <c r="G166" s="61"/>
      <c r="H166" s="42">
        <f t="shared" si="47"/>
        <v>14814</v>
      </c>
    </row>
    <row r="167" spans="1:8" s="17" customFormat="1" ht="21.75" customHeight="1" x14ac:dyDescent="0.2">
      <c r="A167" s="44"/>
      <c r="B167" s="47"/>
      <c r="C167" s="27"/>
      <c r="D167" s="542" t="s">
        <v>59</v>
      </c>
      <c r="E167" s="549">
        <v>99614.01</v>
      </c>
      <c r="F167" s="549">
        <f>SUM(F168:F172)</f>
        <v>124852</v>
      </c>
      <c r="G167" s="549">
        <f>SUM(G168:G172)</f>
        <v>87906</v>
      </c>
      <c r="H167" s="271">
        <f>SUM(E167+F167-G167)</f>
        <v>136560.01</v>
      </c>
    </row>
    <row r="168" spans="1:8" s="17" customFormat="1" ht="21.75" customHeight="1" x14ac:dyDescent="0.2">
      <c r="A168" s="44"/>
      <c r="B168" s="47"/>
      <c r="C168" s="81" t="s">
        <v>98</v>
      </c>
      <c r="D168" s="76" t="s">
        <v>99</v>
      </c>
      <c r="E168" s="54">
        <v>10113.01</v>
      </c>
      <c r="F168" s="54">
        <v>72423</v>
      </c>
      <c r="G168" s="54"/>
      <c r="H168" s="42">
        <f t="shared" ref="H168:H172" si="48">SUM(E168+F168-G168)</f>
        <v>82536.009999999995</v>
      </c>
    </row>
    <row r="169" spans="1:8" s="17" customFormat="1" ht="12" customHeight="1" x14ac:dyDescent="0.2">
      <c r="A169" s="69"/>
      <c r="B169" s="70"/>
      <c r="C169" s="71">
        <v>4370</v>
      </c>
      <c r="D169" s="36" t="s">
        <v>116</v>
      </c>
      <c r="E169" s="62">
        <v>0</v>
      </c>
      <c r="F169" s="62">
        <v>5731</v>
      </c>
      <c r="G169" s="62"/>
      <c r="H169" s="37">
        <f t="shared" si="48"/>
        <v>5731</v>
      </c>
    </row>
    <row r="170" spans="1:8" s="17" customFormat="1" ht="21.75" customHeight="1" x14ac:dyDescent="0.2">
      <c r="A170" s="44"/>
      <c r="B170" s="47"/>
      <c r="C170" s="57">
        <v>4750</v>
      </c>
      <c r="D170" s="65" t="s">
        <v>60</v>
      </c>
      <c r="E170" s="54">
        <v>71925</v>
      </c>
      <c r="F170" s="54"/>
      <c r="G170" s="54">
        <v>70679</v>
      </c>
      <c r="H170" s="42">
        <f t="shared" si="48"/>
        <v>1246</v>
      </c>
    </row>
    <row r="171" spans="1:8" s="17" customFormat="1" ht="21.75" customHeight="1" x14ac:dyDescent="0.2">
      <c r="A171" s="44"/>
      <c r="B171" s="47"/>
      <c r="C171" s="57">
        <v>4850</v>
      </c>
      <c r="D171" s="65" t="s">
        <v>61</v>
      </c>
      <c r="E171" s="54">
        <v>17576</v>
      </c>
      <c r="F171" s="54"/>
      <c r="G171" s="54">
        <v>17227</v>
      </c>
      <c r="H171" s="42">
        <f t="shared" si="48"/>
        <v>349</v>
      </c>
    </row>
    <row r="172" spans="1:8" s="17" customFormat="1" ht="21.75" customHeight="1" x14ac:dyDescent="0.2">
      <c r="A172" s="44"/>
      <c r="B172" s="47"/>
      <c r="C172" s="57">
        <v>4860</v>
      </c>
      <c r="D172" s="65" t="s">
        <v>118</v>
      </c>
      <c r="E172" s="54">
        <v>0</v>
      </c>
      <c r="F172" s="54">
        <v>46698</v>
      </c>
      <c r="G172" s="54"/>
      <c r="H172" s="42">
        <f t="shared" si="48"/>
        <v>46698</v>
      </c>
    </row>
    <row r="173" spans="1:8" s="17" customFormat="1" ht="21.75" customHeight="1" x14ac:dyDescent="0.2">
      <c r="A173" s="44"/>
      <c r="B173" s="47"/>
      <c r="C173" s="27"/>
      <c r="D173" s="542" t="s">
        <v>62</v>
      </c>
      <c r="E173" s="549">
        <v>15453.85</v>
      </c>
      <c r="F173" s="549">
        <f>SUM(F174)</f>
        <v>5625</v>
      </c>
      <c r="G173" s="549">
        <f>SUM(G174)</f>
        <v>0</v>
      </c>
      <c r="H173" s="271">
        <f>SUM(E173+F173-G173)</f>
        <v>21078.85</v>
      </c>
    </row>
    <row r="174" spans="1:8" s="17" customFormat="1" ht="33.75" customHeight="1" x14ac:dyDescent="0.2">
      <c r="A174" s="44"/>
      <c r="B174" s="47"/>
      <c r="C174" s="81" t="s">
        <v>63</v>
      </c>
      <c r="D174" s="76" t="s">
        <v>64</v>
      </c>
      <c r="E174" s="61">
        <v>15453.85</v>
      </c>
      <c r="F174" s="54">
        <v>5625</v>
      </c>
      <c r="G174" s="54"/>
      <c r="H174" s="42">
        <f t="shared" ref="H174" si="49">SUM(E174+F174-G174)</f>
        <v>21078.85</v>
      </c>
    </row>
    <row r="175" spans="1:8" s="17" customFormat="1" ht="12" customHeight="1" x14ac:dyDescent="0.2">
      <c r="A175" s="44"/>
      <c r="B175" s="47"/>
      <c r="C175" s="66"/>
      <c r="D175" s="553" t="s">
        <v>421</v>
      </c>
      <c r="E175" s="271">
        <v>300000</v>
      </c>
      <c r="F175" s="271">
        <f>SUM(F176:F176)</f>
        <v>0</v>
      </c>
      <c r="G175" s="271">
        <f>SUM(G176:G176)</f>
        <v>100000</v>
      </c>
      <c r="H175" s="271">
        <f>SUM(E175+F175-G175)</f>
        <v>200000</v>
      </c>
    </row>
    <row r="176" spans="1:8" s="17" customFormat="1" ht="12" customHeight="1" x14ac:dyDescent="0.2">
      <c r="A176" s="44"/>
      <c r="B176" s="47"/>
      <c r="C176" s="56">
        <v>6050</v>
      </c>
      <c r="D176" s="64" t="s">
        <v>410</v>
      </c>
      <c r="E176" s="54">
        <v>100000</v>
      </c>
      <c r="F176" s="54"/>
      <c r="G176" s="54">
        <v>100000</v>
      </c>
      <c r="H176" s="42">
        <f t="shared" ref="H176" si="50">SUM(E176+F176-G176)</f>
        <v>0</v>
      </c>
    </row>
    <row r="177" spans="1:8" s="17" customFormat="1" ht="12" customHeight="1" x14ac:dyDescent="0.2">
      <c r="A177" s="44"/>
      <c r="B177" s="47">
        <v>80105</v>
      </c>
      <c r="C177" s="27"/>
      <c r="D177" s="36" t="s">
        <v>70</v>
      </c>
      <c r="E177" s="38">
        <v>719869.52</v>
      </c>
      <c r="F177" s="38">
        <f>SUM(F178)</f>
        <v>10483</v>
      </c>
      <c r="G177" s="38">
        <f>SUM(G178)</f>
        <v>3713</v>
      </c>
      <c r="H177" s="37">
        <f>SUM(E177+F177-G177)</f>
        <v>726639.52</v>
      </c>
    </row>
    <row r="178" spans="1:8" s="17" customFormat="1" ht="24" customHeight="1" x14ac:dyDescent="0.2">
      <c r="A178" s="44"/>
      <c r="B178" s="56"/>
      <c r="C178" s="27"/>
      <c r="D178" s="542" t="s">
        <v>59</v>
      </c>
      <c r="E178" s="549">
        <v>19603.52</v>
      </c>
      <c r="F178" s="549">
        <f>SUM(F179:F182)</f>
        <v>10483</v>
      </c>
      <c r="G178" s="549">
        <f>SUM(G179:G182)</f>
        <v>3713</v>
      </c>
      <c r="H178" s="271">
        <f>SUM(E178+F178-G178)</f>
        <v>26373.52</v>
      </c>
    </row>
    <row r="179" spans="1:8" s="17" customFormat="1" ht="21.75" customHeight="1" x14ac:dyDescent="0.2">
      <c r="A179" s="44"/>
      <c r="B179" s="56"/>
      <c r="C179" s="81" t="s">
        <v>98</v>
      </c>
      <c r="D179" s="76" t="s">
        <v>99</v>
      </c>
      <c r="E179" s="54">
        <v>696.52</v>
      </c>
      <c r="F179" s="54">
        <v>7770</v>
      </c>
      <c r="G179" s="54"/>
      <c r="H179" s="42">
        <f t="shared" ref="H179:H182" si="51">SUM(E179+F179-G179)</f>
        <v>8466.52</v>
      </c>
    </row>
    <row r="180" spans="1:8" s="17" customFormat="1" ht="12" customHeight="1" x14ac:dyDescent="0.2">
      <c r="A180" s="44"/>
      <c r="B180" s="56"/>
      <c r="C180" s="56">
        <v>4370</v>
      </c>
      <c r="D180" s="64" t="s">
        <v>116</v>
      </c>
      <c r="E180" s="54">
        <v>0</v>
      </c>
      <c r="F180" s="54">
        <v>713</v>
      </c>
      <c r="G180" s="54"/>
      <c r="H180" s="42">
        <f t="shared" si="51"/>
        <v>713</v>
      </c>
    </row>
    <row r="181" spans="1:8" s="17" customFormat="1" ht="21.75" customHeight="1" x14ac:dyDescent="0.2">
      <c r="A181" s="44"/>
      <c r="B181" s="56"/>
      <c r="C181" s="57">
        <v>4850</v>
      </c>
      <c r="D181" s="65" t="s">
        <v>61</v>
      </c>
      <c r="E181" s="54">
        <v>3713</v>
      </c>
      <c r="F181" s="54"/>
      <c r="G181" s="54">
        <v>3713</v>
      </c>
      <c r="H181" s="42">
        <f t="shared" si="51"/>
        <v>0</v>
      </c>
    </row>
    <row r="182" spans="1:8" s="17" customFormat="1" ht="21.75" customHeight="1" x14ac:dyDescent="0.2">
      <c r="A182" s="44"/>
      <c r="B182" s="56"/>
      <c r="C182" s="57">
        <v>4860</v>
      </c>
      <c r="D182" s="65" t="s">
        <v>118</v>
      </c>
      <c r="E182" s="54">
        <v>0</v>
      </c>
      <c r="F182" s="54">
        <v>2000</v>
      </c>
      <c r="G182" s="54"/>
      <c r="H182" s="42">
        <f t="shared" si="51"/>
        <v>2000</v>
      </c>
    </row>
    <row r="183" spans="1:8" s="17" customFormat="1" ht="12" customHeight="1" x14ac:dyDescent="0.2">
      <c r="A183" s="44"/>
      <c r="B183" s="47">
        <v>80107</v>
      </c>
      <c r="C183" s="27"/>
      <c r="D183" s="68" t="s">
        <v>371</v>
      </c>
      <c r="E183" s="38">
        <v>5663310</v>
      </c>
      <c r="F183" s="38">
        <f>SUM(F184)</f>
        <v>0</v>
      </c>
      <c r="G183" s="38">
        <f>SUM(G184)</f>
        <v>1400</v>
      </c>
      <c r="H183" s="37">
        <f>SUM(E183+F183-G183)</f>
        <v>5661910</v>
      </c>
    </row>
    <row r="184" spans="1:8" s="17" customFormat="1" ht="12" customHeight="1" x14ac:dyDescent="0.2">
      <c r="A184" s="44"/>
      <c r="B184" s="47"/>
      <c r="C184" s="27"/>
      <c r="D184" s="547" t="s">
        <v>53</v>
      </c>
      <c r="E184" s="549">
        <v>5663310</v>
      </c>
      <c r="F184" s="549">
        <f>SUM(F185:F185)</f>
        <v>0</v>
      </c>
      <c r="G184" s="549">
        <f>SUM(G185:G185)</f>
        <v>1400</v>
      </c>
      <c r="H184" s="271">
        <f>SUM(E184+F184-G184)</f>
        <v>5661910</v>
      </c>
    </row>
    <row r="185" spans="1:8" s="17" customFormat="1" ht="12" customHeight="1" x14ac:dyDescent="0.2">
      <c r="A185" s="44"/>
      <c r="B185" s="47"/>
      <c r="C185" s="66">
        <v>4800</v>
      </c>
      <c r="D185" s="80" t="s">
        <v>58</v>
      </c>
      <c r="E185" s="54">
        <v>326570</v>
      </c>
      <c r="F185" s="54"/>
      <c r="G185" s="54">
        <v>1400</v>
      </c>
      <c r="H185" s="54">
        <f t="shared" ref="H185" si="52">SUM(E185+F185-G185)</f>
        <v>325170</v>
      </c>
    </row>
    <row r="186" spans="1:8" s="17" customFormat="1" ht="12" customHeight="1" x14ac:dyDescent="0.2">
      <c r="A186" s="44"/>
      <c r="B186" s="66" t="s">
        <v>372</v>
      </c>
      <c r="C186" s="67"/>
      <c r="D186" s="68" t="s">
        <v>373</v>
      </c>
      <c r="E186" s="37">
        <v>812925</v>
      </c>
      <c r="F186" s="38">
        <f>SUM(F187)</f>
        <v>16100</v>
      </c>
      <c r="G186" s="38">
        <f>SUM(G187)</f>
        <v>0</v>
      </c>
      <c r="H186" s="37">
        <f>SUM(E186+F186-G186)</f>
        <v>829025</v>
      </c>
    </row>
    <row r="187" spans="1:8" s="17" customFormat="1" ht="12" customHeight="1" x14ac:dyDescent="0.2">
      <c r="A187" s="44"/>
      <c r="B187" s="44"/>
      <c r="C187" s="27"/>
      <c r="D187" s="547" t="s">
        <v>53</v>
      </c>
      <c r="E187" s="549">
        <v>642925</v>
      </c>
      <c r="F187" s="549">
        <f>SUM(F188:F188)</f>
        <v>16100</v>
      </c>
      <c r="G187" s="549">
        <f>SUM(G188:G188)</f>
        <v>0</v>
      </c>
      <c r="H187" s="549">
        <f t="shared" ref="H187:H188" si="53">SUM(E187+F187-G187)</f>
        <v>659025</v>
      </c>
    </row>
    <row r="188" spans="1:8" s="17" customFormat="1" ht="12" customHeight="1" x14ac:dyDescent="0.2">
      <c r="A188" s="44"/>
      <c r="B188" s="26"/>
      <c r="C188" s="56">
        <v>4270</v>
      </c>
      <c r="D188" s="64" t="s">
        <v>44</v>
      </c>
      <c r="E188" s="42">
        <v>11000</v>
      </c>
      <c r="F188" s="42">
        <v>16100</v>
      </c>
      <c r="G188" s="43"/>
      <c r="H188" s="43">
        <f t="shared" si="53"/>
        <v>27100</v>
      </c>
    </row>
    <row r="189" spans="1:8" s="17" customFormat="1" ht="12" customHeight="1" x14ac:dyDescent="0.2">
      <c r="A189" s="44"/>
      <c r="B189" s="47">
        <v>80115</v>
      </c>
      <c r="C189" s="27"/>
      <c r="D189" s="36" t="s">
        <v>71</v>
      </c>
      <c r="E189" s="37">
        <v>53474147.409999996</v>
      </c>
      <c r="F189" s="38">
        <f>SUM(F190)</f>
        <v>12177</v>
      </c>
      <c r="G189" s="38">
        <f>SUM(G190)</f>
        <v>0</v>
      </c>
      <c r="H189" s="37">
        <f>SUM(E189+F189-G189)</f>
        <v>53486324.409999996</v>
      </c>
    </row>
    <row r="190" spans="1:8" s="17" customFormat="1" ht="21.75" customHeight="1" x14ac:dyDescent="0.2">
      <c r="A190" s="44"/>
      <c r="B190" s="47"/>
      <c r="C190" s="27"/>
      <c r="D190" s="542" t="s">
        <v>59</v>
      </c>
      <c r="E190" s="549">
        <v>31957.41</v>
      </c>
      <c r="F190" s="549">
        <f>SUM(F191:F195)</f>
        <v>12177</v>
      </c>
      <c r="G190" s="549">
        <f>SUM(G191:G195)</f>
        <v>0</v>
      </c>
      <c r="H190" s="271">
        <f>SUM(E190+F190-G190)</f>
        <v>44134.41</v>
      </c>
    </row>
    <row r="191" spans="1:8" s="17" customFormat="1" ht="21.75" customHeight="1" x14ac:dyDescent="0.2">
      <c r="A191" s="44"/>
      <c r="B191" s="47"/>
      <c r="C191" s="81" t="s">
        <v>98</v>
      </c>
      <c r="D191" s="76" t="s">
        <v>99</v>
      </c>
      <c r="E191" s="54">
        <v>4417.41</v>
      </c>
      <c r="F191" s="54">
        <v>137</v>
      </c>
      <c r="G191" s="54"/>
      <c r="H191" s="42">
        <f t="shared" ref="H191:H195" si="54">SUM(E191+F191-G191)</f>
        <v>4554.41</v>
      </c>
    </row>
    <row r="192" spans="1:8" s="17" customFormat="1" ht="12" customHeight="1" x14ac:dyDescent="0.2">
      <c r="A192" s="44"/>
      <c r="B192" s="47"/>
      <c r="C192" s="56">
        <v>4370</v>
      </c>
      <c r="D192" s="64" t="s">
        <v>116</v>
      </c>
      <c r="E192" s="54">
        <v>0</v>
      </c>
      <c r="F192" s="54">
        <v>105</v>
      </c>
      <c r="G192" s="54"/>
      <c r="H192" s="42">
        <f t="shared" si="54"/>
        <v>105</v>
      </c>
    </row>
    <row r="193" spans="1:8" s="17" customFormat="1" ht="21.75" customHeight="1" x14ac:dyDescent="0.2">
      <c r="A193" s="44"/>
      <c r="B193" s="47"/>
      <c r="C193" s="57">
        <v>4750</v>
      </c>
      <c r="D193" s="65" t="s">
        <v>60</v>
      </c>
      <c r="E193" s="54">
        <v>22131</v>
      </c>
      <c r="F193" s="54">
        <v>4705</v>
      </c>
      <c r="G193" s="54"/>
      <c r="H193" s="42">
        <f t="shared" si="54"/>
        <v>26836</v>
      </c>
    </row>
    <row r="194" spans="1:8" s="17" customFormat="1" ht="21.75" customHeight="1" x14ac:dyDescent="0.2">
      <c r="A194" s="44"/>
      <c r="B194" s="47"/>
      <c r="C194" s="57">
        <v>4850</v>
      </c>
      <c r="D194" s="65" t="s">
        <v>61</v>
      </c>
      <c r="E194" s="54">
        <v>5409</v>
      </c>
      <c r="F194" s="54">
        <v>650</v>
      </c>
      <c r="G194" s="54"/>
      <c r="H194" s="42">
        <f t="shared" si="54"/>
        <v>6059</v>
      </c>
    </row>
    <row r="195" spans="1:8" s="17" customFormat="1" ht="21.75" customHeight="1" x14ac:dyDescent="0.2">
      <c r="A195" s="44"/>
      <c r="B195" s="47"/>
      <c r="C195" s="57">
        <v>4860</v>
      </c>
      <c r="D195" s="65" t="s">
        <v>118</v>
      </c>
      <c r="E195" s="54">
        <v>0</v>
      </c>
      <c r="F195" s="54">
        <v>6580</v>
      </c>
      <c r="G195" s="54"/>
      <c r="H195" s="42">
        <f t="shared" si="54"/>
        <v>6580</v>
      </c>
    </row>
    <row r="196" spans="1:8" s="17" customFormat="1" ht="12" customHeight="1" x14ac:dyDescent="0.2">
      <c r="A196" s="44"/>
      <c r="B196" s="47">
        <v>80117</v>
      </c>
      <c r="C196" s="27"/>
      <c r="D196" s="36" t="s">
        <v>72</v>
      </c>
      <c r="E196" s="62">
        <v>9066142.6699999999</v>
      </c>
      <c r="F196" s="38">
        <f>SUM(F197,F199,F204)</f>
        <v>18353</v>
      </c>
      <c r="G196" s="38">
        <f>SUM(G197,G199,G204)</f>
        <v>4000</v>
      </c>
      <c r="H196" s="37">
        <f>SUM(E196+F196-G196)</f>
        <v>9080495.6699999999</v>
      </c>
    </row>
    <row r="197" spans="1:8" s="17" customFormat="1" ht="12" customHeight="1" x14ac:dyDescent="0.2">
      <c r="A197" s="44"/>
      <c r="B197" s="47"/>
      <c r="C197" s="27"/>
      <c r="D197" s="547" t="s">
        <v>53</v>
      </c>
      <c r="E197" s="549">
        <v>6442104</v>
      </c>
      <c r="F197" s="549">
        <f>SUM(F198:F198)</f>
        <v>3000</v>
      </c>
      <c r="G197" s="549">
        <f>SUM(G198:G198)</f>
        <v>0</v>
      </c>
      <c r="H197" s="271">
        <f>SUM(E197+F197-G197)</f>
        <v>6445104</v>
      </c>
    </row>
    <row r="198" spans="1:8" s="17" customFormat="1" ht="12" customHeight="1" x14ac:dyDescent="0.2">
      <c r="A198" s="44"/>
      <c r="B198" s="47"/>
      <c r="C198" s="56">
        <v>4240</v>
      </c>
      <c r="D198" s="64" t="s">
        <v>88</v>
      </c>
      <c r="E198" s="61">
        <v>73109</v>
      </c>
      <c r="F198" s="61">
        <v>3000</v>
      </c>
      <c r="G198" s="61"/>
      <c r="H198" s="42">
        <f t="shared" ref="H198" si="55">SUM(E198+F198-G198)</f>
        <v>76109</v>
      </c>
    </row>
    <row r="199" spans="1:8" s="17" customFormat="1" ht="21.75" customHeight="1" x14ac:dyDescent="0.2">
      <c r="A199" s="44"/>
      <c r="B199" s="44"/>
      <c r="C199" s="27"/>
      <c r="D199" s="542" t="s">
        <v>59</v>
      </c>
      <c r="E199" s="549">
        <v>10882</v>
      </c>
      <c r="F199" s="549">
        <f>SUM(F200:F203)</f>
        <v>5000</v>
      </c>
      <c r="G199" s="549">
        <f>SUM(G200:G203)</f>
        <v>4000</v>
      </c>
      <c r="H199" s="271">
        <f>SUM(E199+F199-G199)</f>
        <v>11882</v>
      </c>
    </row>
    <row r="200" spans="1:8" s="17" customFormat="1" ht="12" customHeight="1" x14ac:dyDescent="0.2">
      <c r="A200" s="44"/>
      <c r="B200" s="44"/>
      <c r="C200" s="56">
        <v>4370</v>
      </c>
      <c r="D200" s="64" t="s">
        <v>116</v>
      </c>
      <c r="E200" s="54">
        <v>0</v>
      </c>
      <c r="F200" s="54">
        <v>200</v>
      </c>
      <c r="G200" s="54"/>
      <c r="H200" s="42">
        <f t="shared" ref="H200:H203" si="56">SUM(E200+F200-G200)</f>
        <v>200</v>
      </c>
    </row>
    <row r="201" spans="1:8" s="17" customFormat="1" ht="21.75" customHeight="1" x14ac:dyDescent="0.2">
      <c r="A201" s="44"/>
      <c r="B201" s="44"/>
      <c r="C201" s="57">
        <v>4750</v>
      </c>
      <c r="D201" s="65" t="s">
        <v>60</v>
      </c>
      <c r="E201" s="54">
        <v>8746</v>
      </c>
      <c r="F201" s="54"/>
      <c r="G201" s="54">
        <v>3000</v>
      </c>
      <c r="H201" s="42">
        <f t="shared" si="56"/>
        <v>5746</v>
      </c>
    </row>
    <row r="202" spans="1:8" s="17" customFormat="1" ht="21.75" customHeight="1" x14ac:dyDescent="0.2">
      <c r="A202" s="44"/>
      <c r="B202" s="44"/>
      <c r="C202" s="57">
        <v>4850</v>
      </c>
      <c r="D202" s="65" t="s">
        <v>61</v>
      </c>
      <c r="E202" s="54">
        <v>2136</v>
      </c>
      <c r="F202" s="54"/>
      <c r="G202" s="54">
        <v>1000</v>
      </c>
      <c r="H202" s="42">
        <f t="shared" si="56"/>
        <v>1136</v>
      </c>
    </row>
    <row r="203" spans="1:8" s="17" customFormat="1" ht="21.75" customHeight="1" x14ac:dyDescent="0.2">
      <c r="A203" s="44"/>
      <c r="B203" s="44"/>
      <c r="C203" s="57">
        <v>4860</v>
      </c>
      <c r="D203" s="65" t="s">
        <v>118</v>
      </c>
      <c r="E203" s="54">
        <v>0</v>
      </c>
      <c r="F203" s="54">
        <v>4800</v>
      </c>
      <c r="G203" s="54"/>
      <c r="H203" s="42">
        <f t="shared" si="56"/>
        <v>4800</v>
      </c>
    </row>
    <row r="204" spans="1:8" s="17" customFormat="1" ht="21.75" customHeight="1" x14ac:dyDescent="0.2">
      <c r="A204" s="44"/>
      <c r="B204" s="44"/>
      <c r="C204" s="27"/>
      <c r="D204" s="542" t="s">
        <v>62</v>
      </c>
      <c r="E204" s="549">
        <v>2378.67</v>
      </c>
      <c r="F204" s="549">
        <f>SUM(F205)</f>
        <v>10353</v>
      </c>
      <c r="G204" s="549">
        <f>SUM(G205)</f>
        <v>0</v>
      </c>
      <c r="H204" s="271">
        <f>SUM(E204+F204-G204)</f>
        <v>12731.67</v>
      </c>
    </row>
    <row r="205" spans="1:8" s="17" customFormat="1" ht="33.75" customHeight="1" x14ac:dyDescent="0.2">
      <c r="A205" s="44"/>
      <c r="B205" s="44"/>
      <c r="C205" s="81" t="s">
        <v>63</v>
      </c>
      <c r="D205" s="76" t="s">
        <v>64</v>
      </c>
      <c r="E205" s="61">
        <v>2378.67</v>
      </c>
      <c r="F205" s="54">
        <v>10353</v>
      </c>
      <c r="G205" s="54"/>
      <c r="H205" s="42">
        <f t="shared" ref="H205" si="57">SUM(E205+F205-G205)</f>
        <v>12731.67</v>
      </c>
    </row>
    <row r="206" spans="1:8" s="17" customFormat="1" ht="12" customHeight="1" x14ac:dyDescent="0.2">
      <c r="A206" s="44"/>
      <c r="B206" s="66">
        <v>80120</v>
      </c>
      <c r="C206" s="67"/>
      <c r="D206" s="68" t="s">
        <v>73</v>
      </c>
      <c r="E206" s="62">
        <v>30509179.149999999</v>
      </c>
      <c r="F206" s="38">
        <f>SUM(F207,F210,F215)</f>
        <v>15517</v>
      </c>
      <c r="G206" s="38">
        <f>SUM(G207,G210,G215)</f>
        <v>1000</v>
      </c>
      <c r="H206" s="37">
        <f>SUM(E206+F206-G206)</f>
        <v>30523696.149999999</v>
      </c>
    </row>
    <row r="207" spans="1:8" s="17" customFormat="1" ht="12" customHeight="1" x14ac:dyDescent="0.2">
      <c r="A207" s="44"/>
      <c r="B207" s="44"/>
      <c r="C207" s="27"/>
      <c r="D207" s="547" t="s">
        <v>53</v>
      </c>
      <c r="E207" s="549">
        <v>23773344</v>
      </c>
      <c r="F207" s="549">
        <f>SUM(F208:F209)</f>
        <v>1000</v>
      </c>
      <c r="G207" s="549">
        <f>SUM(G208:G209)</f>
        <v>1000</v>
      </c>
      <c r="H207" s="549">
        <f>SUM(E207+F207-G207)</f>
        <v>23773344</v>
      </c>
    </row>
    <row r="208" spans="1:8" s="17" customFormat="1" ht="12" customHeight="1" x14ac:dyDescent="0.2">
      <c r="A208" s="44"/>
      <c r="B208" s="44"/>
      <c r="C208" s="56">
        <v>3020</v>
      </c>
      <c r="D208" s="64" t="s">
        <v>66</v>
      </c>
      <c r="E208" s="54">
        <v>31914</v>
      </c>
      <c r="F208" s="54">
        <v>1000</v>
      </c>
      <c r="G208" s="54"/>
      <c r="H208" s="43">
        <f t="shared" ref="H208:H209" si="58">SUM(E208+F208-G208)</f>
        <v>32914</v>
      </c>
    </row>
    <row r="209" spans="1:8" s="17" customFormat="1" ht="11.45" customHeight="1" x14ac:dyDescent="0.2">
      <c r="A209" s="69"/>
      <c r="B209" s="70"/>
      <c r="C209" s="71">
        <v>4710</v>
      </c>
      <c r="D209" s="89" t="s">
        <v>57</v>
      </c>
      <c r="E209" s="62">
        <v>154985</v>
      </c>
      <c r="F209" s="95"/>
      <c r="G209" s="95">
        <v>1000</v>
      </c>
      <c r="H209" s="38">
        <f t="shared" si="58"/>
        <v>153985</v>
      </c>
    </row>
    <row r="210" spans="1:8" s="17" customFormat="1" ht="21.75" customHeight="1" x14ac:dyDescent="0.2">
      <c r="A210" s="44"/>
      <c r="B210" s="47"/>
      <c r="C210" s="27"/>
      <c r="D210" s="542" t="s">
        <v>59</v>
      </c>
      <c r="E210" s="549">
        <v>49462.75</v>
      </c>
      <c r="F210" s="549">
        <f>SUM(F211:F214)</f>
        <v>13658</v>
      </c>
      <c r="G210" s="549">
        <f>SUM(G211:G214)</f>
        <v>0</v>
      </c>
      <c r="H210" s="271">
        <f>SUM(E210+F210-G210)</f>
        <v>63120.75</v>
      </c>
    </row>
    <row r="211" spans="1:8" s="17" customFormat="1" ht="12" customHeight="1" x14ac:dyDescent="0.2">
      <c r="A211" s="44"/>
      <c r="B211" s="47"/>
      <c r="C211" s="56">
        <v>4370</v>
      </c>
      <c r="D211" s="64" t="s">
        <v>116</v>
      </c>
      <c r="E211" s="54">
        <v>0</v>
      </c>
      <c r="F211" s="54">
        <v>530</v>
      </c>
      <c r="G211" s="54"/>
      <c r="H211" s="42">
        <f t="shared" ref="H211:H214" si="59">SUM(E211+F211-G211)</f>
        <v>530</v>
      </c>
    </row>
    <row r="212" spans="1:8" s="17" customFormat="1" ht="21.75" customHeight="1" x14ac:dyDescent="0.2">
      <c r="A212" s="44"/>
      <c r="B212" s="47"/>
      <c r="C212" s="57">
        <v>4750</v>
      </c>
      <c r="D212" s="65" t="s">
        <v>60</v>
      </c>
      <c r="E212" s="54">
        <v>28002</v>
      </c>
      <c r="F212" s="54">
        <v>2972</v>
      </c>
      <c r="G212" s="54"/>
      <c r="H212" s="42">
        <f t="shared" si="59"/>
        <v>30974</v>
      </c>
    </row>
    <row r="213" spans="1:8" s="17" customFormat="1" ht="21.75" customHeight="1" x14ac:dyDescent="0.2">
      <c r="A213" s="44"/>
      <c r="B213" s="47"/>
      <c r="C213" s="57">
        <v>4850</v>
      </c>
      <c r="D213" s="65" t="s">
        <v>61</v>
      </c>
      <c r="E213" s="54">
        <v>6844</v>
      </c>
      <c r="F213" s="54">
        <v>1210</v>
      </c>
      <c r="G213" s="54"/>
      <c r="H213" s="42">
        <f t="shared" si="59"/>
        <v>8054</v>
      </c>
    </row>
    <row r="214" spans="1:8" s="17" customFormat="1" ht="21.75" customHeight="1" x14ac:dyDescent="0.2">
      <c r="A214" s="44"/>
      <c r="B214" s="47"/>
      <c r="C214" s="57">
        <v>4860</v>
      </c>
      <c r="D214" s="65" t="s">
        <v>118</v>
      </c>
      <c r="E214" s="54">
        <v>0</v>
      </c>
      <c r="F214" s="54">
        <v>8946</v>
      </c>
      <c r="G214" s="54"/>
      <c r="H214" s="42">
        <f t="shared" si="59"/>
        <v>8946</v>
      </c>
    </row>
    <row r="215" spans="1:8" s="17" customFormat="1" ht="21.75" customHeight="1" x14ac:dyDescent="0.2">
      <c r="A215" s="44"/>
      <c r="B215" s="47"/>
      <c r="C215" s="27"/>
      <c r="D215" s="542" t="s">
        <v>62</v>
      </c>
      <c r="E215" s="549">
        <v>27936.400000000001</v>
      </c>
      <c r="F215" s="549">
        <f>SUM(F216)</f>
        <v>859</v>
      </c>
      <c r="G215" s="549">
        <f>SUM(G216)</f>
        <v>0</v>
      </c>
      <c r="H215" s="271">
        <f>SUM(E215+F215-G215)</f>
        <v>28795.4</v>
      </c>
    </row>
    <row r="216" spans="1:8" s="17" customFormat="1" ht="33.75" customHeight="1" x14ac:dyDescent="0.2">
      <c r="A216" s="44"/>
      <c r="B216" s="47"/>
      <c r="C216" s="81" t="s">
        <v>63</v>
      </c>
      <c r="D216" s="76" t="s">
        <v>64</v>
      </c>
      <c r="E216" s="61">
        <v>27936.400000000001</v>
      </c>
      <c r="F216" s="54">
        <v>859</v>
      </c>
      <c r="G216" s="54"/>
      <c r="H216" s="42">
        <f t="shared" ref="H216" si="60">SUM(E216+F216-G216)</f>
        <v>28795.4</v>
      </c>
    </row>
    <row r="217" spans="1:8" s="17" customFormat="1" ht="12" customHeight="1" x14ac:dyDescent="0.2">
      <c r="A217" s="44"/>
      <c r="B217" s="56">
        <v>80132</v>
      </c>
      <c r="C217" s="27"/>
      <c r="D217" s="36" t="s">
        <v>75</v>
      </c>
      <c r="E217" s="38">
        <v>8661177.7799999993</v>
      </c>
      <c r="F217" s="38">
        <f>SUM(F218,F222)</f>
        <v>7929</v>
      </c>
      <c r="G217" s="38">
        <f>SUM(G218,G222)</f>
        <v>6100</v>
      </c>
      <c r="H217" s="37">
        <f>SUM(E217+F217-G217)</f>
        <v>8663006.7799999993</v>
      </c>
    </row>
    <row r="218" spans="1:8" s="17" customFormat="1" ht="12" customHeight="1" x14ac:dyDescent="0.2">
      <c r="A218" s="44"/>
      <c r="B218" s="56"/>
      <c r="C218" s="27"/>
      <c r="D218" s="547" t="s">
        <v>53</v>
      </c>
      <c r="E218" s="549">
        <v>5864292</v>
      </c>
      <c r="F218" s="549">
        <f>SUM(F219:F221)</f>
        <v>2000</v>
      </c>
      <c r="G218" s="549">
        <f>SUM(G219:G221)</f>
        <v>6100</v>
      </c>
      <c r="H218" s="549">
        <f>SUM(E218+F218-G218)</f>
        <v>5860192</v>
      </c>
    </row>
    <row r="219" spans="1:8" s="17" customFormat="1" ht="12" customHeight="1" x14ac:dyDescent="0.2">
      <c r="A219" s="44"/>
      <c r="B219" s="56"/>
      <c r="C219" s="56">
        <v>4410</v>
      </c>
      <c r="D219" s="77" t="s">
        <v>375</v>
      </c>
      <c r="E219" s="54">
        <v>1500</v>
      </c>
      <c r="F219" s="54">
        <v>2000</v>
      </c>
      <c r="G219" s="54"/>
      <c r="H219" s="43">
        <f t="shared" ref="H219:H221" si="61">SUM(E219+F219-G219)</f>
        <v>3500</v>
      </c>
    </row>
    <row r="220" spans="1:8" s="17" customFormat="1" ht="12" customHeight="1" x14ac:dyDescent="0.2">
      <c r="A220" s="44"/>
      <c r="B220" s="56"/>
      <c r="C220" s="56">
        <v>4710</v>
      </c>
      <c r="D220" s="77" t="s">
        <v>57</v>
      </c>
      <c r="E220" s="54">
        <v>30150</v>
      </c>
      <c r="F220" s="61"/>
      <c r="G220" s="61">
        <v>2000</v>
      </c>
      <c r="H220" s="43">
        <f t="shared" si="61"/>
        <v>28150</v>
      </c>
    </row>
    <row r="221" spans="1:8" s="17" customFormat="1" ht="12" customHeight="1" x14ac:dyDescent="0.2">
      <c r="A221" s="44"/>
      <c r="B221" s="56"/>
      <c r="C221" s="66">
        <v>4800</v>
      </c>
      <c r="D221" s="80" t="s">
        <v>58</v>
      </c>
      <c r="E221" s="43">
        <v>291000</v>
      </c>
      <c r="F221" s="43"/>
      <c r="G221" s="43">
        <v>4100</v>
      </c>
      <c r="H221" s="43">
        <f t="shared" si="61"/>
        <v>286900</v>
      </c>
    </row>
    <row r="222" spans="1:8" s="17" customFormat="1" ht="21.75" customHeight="1" x14ac:dyDescent="0.2">
      <c r="A222" s="44"/>
      <c r="B222" s="56"/>
      <c r="C222" s="27"/>
      <c r="D222" s="542" t="s">
        <v>59</v>
      </c>
      <c r="E222" s="549">
        <v>16885.78</v>
      </c>
      <c r="F222" s="549">
        <f>SUM(F223:F226)</f>
        <v>5929</v>
      </c>
      <c r="G222" s="549">
        <f>SUM(G223:G226)</f>
        <v>0</v>
      </c>
      <c r="H222" s="271">
        <f>SUM(E222+F222-G222)</f>
        <v>22814.78</v>
      </c>
    </row>
    <row r="223" spans="1:8" s="17" customFormat="1" ht="21.75" customHeight="1" x14ac:dyDescent="0.2">
      <c r="A223" s="44"/>
      <c r="B223" s="56"/>
      <c r="C223" s="81" t="s">
        <v>98</v>
      </c>
      <c r="D223" s="76" t="s">
        <v>99</v>
      </c>
      <c r="E223" s="54">
        <v>461.78</v>
      </c>
      <c r="F223" s="54">
        <v>1000</v>
      </c>
      <c r="G223" s="54"/>
      <c r="H223" s="42">
        <f t="shared" ref="H223:H226" si="62">SUM(E223+F223-G223)</f>
        <v>1461.78</v>
      </c>
    </row>
    <row r="224" spans="1:8" s="17" customFormat="1" ht="12" customHeight="1" x14ac:dyDescent="0.2">
      <c r="A224" s="44"/>
      <c r="B224" s="56"/>
      <c r="C224" s="56">
        <v>4370</v>
      </c>
      <c r="D224" s="64" t="s">
        <v>116</v>
      </c>
      <c r="E224" s="54">
        <v>0</v>
      </c>
      <c r="F224" s="54">
        <v>100</v>
      </c>
      <c r="G224" s="54"/>
      <c r="H224" s="42">
        <f t="shared" si="62"/>
        <v>100</v>
      </c>
    </row>
    <row r="225" spans="1:8" s="17" customFormat="1" ht="21.75" customHeight="1" x14ac:dyDescent="0.2">
      <c r="A225" s="44"/>
      <c r="B225" s="56"/>
      <c r="C225" s="57">
        <v>4750</v>
      </c>
      <c r="D225" s="65" t="s">
        <v>60</v>
      </c>
      <c r="E225" s="54">
        <v>13199</v>
      </c>
      <c r="F225" s="54">
        <v>1329</v>
      </c>
      <c r="G225" s="54"/>
      <c r="H225" s="42">
        <f t="shared" si="62"/>
        <v>14528</v>
      </c>
    </row>
    <row r="226" spans="1:8" s="17" customFormat="1" ht="21.75" customHeight="1" x14ac:dyDescent="0.2">
      <c r="A226" s="44"/>
      <c r="B226" s="56"/>
      <c r="C226" s="57">
        <v>4860</v>
      </c>
      <c r="D226" s="65" t="s">
        <v>118</v>
      </c>
      <c r="E226" s="54">
        <v>0</v>
      </c>
      <c r="F226" s="54">
        <v>3500</v>
      </c>
      <c r="G226" s="54"/>
      <c r="H226" s="42">
        <f t="shared" si="62"/>
        <v>3500</v>
      </c>
    </row>
    <row r="227" spans="1:8" s="17" customFormat="1" ht="11.45" customHeight="1" x14ac:dyDescent="0.2">
      <c r="A227" s="44"/>
      <c r="B227" s="47">
        <v>80134</v>
      </c>
      <c r="C227" s="27"/>
      <c r="D227" s="55" t="s">
        <v>76</v>
      </c>
      <c r="E227" s="62">
        <v>9555499</v>
      </c>
      <c r="F227" s="38">
        <f>SUM(F228)</f>
        <v>0</v>
      </c>
      <c r="G227" s="38">
        <f>SUM(G228)</f>
        <v>4150</v>
      </c>
      <c r="H227" s="37">
        <f>SUM(E227+F227-G227)</f>
        <v>9551349</v>
      </c>
    </row>
    <row r="228" spans="1:8" s="17" customFormat="1" ht="11.45" customHeight="1" x14ac:dyDescent="0.2">
      <c r="A228" s="44"/>
      <c r="B228" s="44"/>
      <c r="C228" s="27"/>
      <c r="D228" s="547" t="s">
        <v>53</v>
      </c>
      <c r="E228" s="549">
        <v>9414539</v>
      </c>
      <c r="F228" s="549">
        <f>SUM(F229:F229)</f>
        <v>0</v>
      </c>
      <c r="G228" s="549">
        <f>SUM(G229:G229)</f>
        <v>4150</v>
      </c>
      <c r="H228" s="271">
        <f>SUM(E228+F228-G228)</f>
        <v>9410389</v>
      </c>
    </row>
    <row r="229" spans="1:8" s="17" customFormat="1" ht="11.45" customHeight="1" x14ac:dyDescent="0.2">
      <c r="A229" s="44"/>
      <c r="B229" s="44"/>
      <c r="C229" s="66">
        <v>4800</v>
      </c>
      <c r="D229" s="80" t="s">
        <v>58</v>
      </c>
      <c r="E229" s="54">
        <v>585313</v>
      </c>
      <c r="F229" s="54"/>
      <c r="G229" s="54">
        <v>4150</v>
      </c>
      <c r="H229" s="42">
        <f t="shared" ref="H229" si="63">SUM(E229+F229-G229)</f>
        <v>581163</v>
      </c>
    </row>
    <row r="230" spans="1:8" s="17" customFormat="1" ht="11.45" customHeight="1" x14ac:dyDescent="0.2">
      <c r="A230" s="44"/>
      <c r="B230" s="56">
        <v>80140</v>
      </c>
      <c r="C230" s="78"/>
      <c r="D230" s="84" t="s">
        <v>77</v>
      </c>
      <c r="E230" s="54"/>
      <c r="F230" s="54"/>
      <c r="G230" s="54"/>
      <c r="H230" s="42"/>
    </row>
    <row r="231" spans="1:8" s="17" customFormat="1" ht="11.45" customHeight="1" x14ac:dyDescent="0.2">
      <c r="A231" s="44"/>
      <c r="B231" s="56"/>
      <c r="C231" s="27"/>
      <c r="D231" s="36" t="s">
        <v>78</v>
      </c>
      <c r="E231" s="37">
        <v>3539377</v>
      </c>
      <c r="F231" s="38">
        <f>SUM(F232)</f>
        <v>8700</v>
      </c>
      <c r="G231" s="38">
        <f>SUM(G232)</f>
        <v>4600</v>
      </c>
      <c r="H231" s="37">
        <f>SUM(E231+F231-G231)</f>
        <v>3543477</v>
      </c>
    </row>
    <row r="232" spans="1:8" s="17" customFormat="1" ht="11.45" customHeight="1" x14ac:dyDescent="0.2">
      <c r="A232" s="44"/>
      <c r="B232" s="52"/>
      <c r="C232" s="27"/>
      <c r="D232" s="547" t="s">
        <v>53</v>
      </c>
      <c r="E232" s="549">
        <v>3539377</v>
      </c>
      <c r="F232" s="549">
        <f>SUM(F233:F234)</f>
        <v>8700</v>
      </c>
      <c r="G232" s="549">
        <f>SUM(G233:G234)</f>
        <v>4600</v>
      </c>
      <c r="H232" s="549">
        <f t="shared" ref="H232:H234" si="64">SUM(E232+F232-G232)</f>
        <v>3543477</v>
      </c>
    </row>
    <row r="233" spans="1:8" s="17" customFormat="1" ht="11.45" customHeight="1" x14ac:dyDescent="0.2">
      <c r="A233" s="44"/>
      <c r="B233" s="52"/>
      <c r="C233" s="78" t="s">
        <v>54</v>
      </c>
      <c r="D233" s="77" t="s">
        <v>55</v>
      </c>
      <c r="E233" s="54">
        <v>19100</v>
      </c>
      <c r="F233" s="54">
        <v>8700</v>
      </c>
      <c r="G233" s="54"/>
      <c r="H233" s="42">
        <f t="shared" si="64"/>
        <v>27800</v>
      </c>
    </row>
    <row r="234" spans="1:8" s="17" customFormat="1" ht="11.45" customHeight="1" x14ac:dyDescent="0.2">
      <c r="A234" s="44"/>
      <c r="B234" s="52"/>
      <c r="C234" s="66">
        <v>4800</v>
      </c>
      <c r="D234" s="80" t="s">
        <v>58</v>
      </c>
      <c r="E234" s="54">
        <v>134326</v>
      </c>
      <c r="F234" s="54"/>
      <c r="G234" s="54">
        <v>4600</v>
      </c>
      <c r="H234" s="42">
        <f t="shared" si="64"/>
        <v>129726</v>
      </c>
    </row>
    <row r="235" spans="1:8" s="17" customFormat="1" ht="12" customHeight="1" x14ac:dyDescent="0.2">
      <c r="A235" s="44"/>
      <c r="B235" s="47">
        <v>80149</v>
      </c>
      <c r="C235" s="78"/>
      <c r="D235" s="77" t="s">
        <v>79</v>
      </c>
      <c r="E235" s="43"/>
      <c r="F235" s="43"/>
      <c r="G235" s="43"/>
      <c r="H235" s="43"/>
    </row>
    <row r="236" spans="1:8" s="17" customFormat="1" ht="12" customHeight="1" x14ac:dyDescent="0.2">
      <c r="A236" s="44"/>
      <c r="B236" s="47"/>
      <c r="C236" s="78"/>
      <c r="D236" s="77" t="s">
        <v>80</v>
      </c>
      <c r="E236" s="43"/>
      <c r="F236" s="43"/>
      <c r="G236" s="43"/>
      <c r="H236" s="43"/>
    </row>
    <row r="237" spans="1:8" s="17" customFormat="1" ht="12" customHeight="1" x14ac:dyDescent="0.2">
      <c r="A237" s="44"/>
      <c r="B237" s="47"/>
      <c r="C237" s="78"/>
      <c r="D237" s="77" t="s">
        <v>81</v>
      </c>
      <c r="E237" s="43"/>
      <c r="F237" s="43"/>
      <c r="G237" s="43"/>
      <c r="H237" s="43"/>
    </row>
    <row r="238" spans="1:8" s="17" customFormat="1" ht="12" customHeight="1" x14ac:dyDescent="0.2">
      <c r="A238" s="44"/>
      <c r="B238" s="47"/>
      <c r="C238" s="27"/>
      <c r="D238" s="36" t="s">
        <v>82</v>
      </c>
      <c r="E238" s="37">
        <v>4721926.68</v>
      </c>
      <c r="F238" s="38">
        <f>SUM(F239)</f>
        <v>33825</v>
      </c>
      <c r="G238" s="38">
        <f>SUM(G239)</f>
        <v>18600</v>
      </c>
      <c r="H238" s="37">
        <f>SUM(E238+F238-G238)</f>
        <v>4737151.68</v>
      </c>
    </row>
    <row r="239" spans="1:8" s="17" customFormat="1" ht="12" customHeight="1" x14ac:dyDescent="0.2">
      <c r="A239" s="44"/>
      <c r="B239" s="44"/>
      <c r="C239" s="27"/>
      <c r="D239" s="547" t="s">
        <v>53</v>
      </c>
      <c r="E239" s="549">
        <v>2365001</v>
      </c>
      <c r="F239" s="549">
        <f>SUM(F240:F246)</f>
        <v>33825</v>
      </c>
      <c r="G239" s="549">
        <f>SUM(G240:G246)</f>
        <v>18600</v>
      </c>
      <c r="H239" s="549">
        <f t="shared" ref="H239:H246" si="65">SUM(E239+F239-G239)</f>
        <v>2380226</v>
      </c>
    </row>
    <row r="240" spans="1:8" s="17" customFormat="1" ht="11.45" customHeight="1" x14ac:dyDescent="0.2">
      <c r="A240" s="44"/>
      <c r="B240" s="44"/>
      <c r="C240" s="56">
        <v>4110</v>
      </c>
      <c r="D240" s="64" t="s">
        <v>86</v>
      </c>
      <c r="E240" s="42">
        <v>357598</v>
      </c>
      <c r="F240" s="43">
        <v>4050</v>
      </c>
      <c r="G240" s="43"/>
      <c r="H240" s="43">
        <f t="shared" si="65"/>
        <v>361648</v>
      </c>
    </row>
    <row r="241" spans="1:8" s="17" customFormat="1" ht="11.45" customHeight="1" x14ac:dyDescent="0.2">
      <c r="A241" s="44"/>
      <c r="B241" s="44"/>
      <c r="C241" s="56">
        <v>4120</v>
      </c>
      <c r="D241" s="64" t="s">
        <v>85</v>
      </c>
      <c r="E241" s="42">
        <v>51007</v>
      </c>
      <c r="F241" s="43">
        <v>600</v>
      </c>
      <c r="G241" s="43"/>
      <c r="H241" s="43">
        <f t="shared" si="65"/>
        <v>51607</v>
      </c>
    </row>
    <row r="242" spans="1:8" s="17" customFormat="1" ht="11.45" customHeight="1" x14ac:dyDescent="0.2">
      <c r="A242" s="44"/>
      <c r="B242" s="44"/>
      <c r="C242" s="56">
        <v>4240</v>
      </c>
      <c r="D242" s="64" t="s">
        <v>88</v>
      </c>
      <c r="E242" s="42">
        <v>47815</v>
      </c>
      <c r="F242" s="43">
        <v>3000</v>
      </c>
      <c r="G242" s="43"/>
      <c r="H242" s="43">
        <f t="shared" si="65"/>
        <v>50815</v>
      </c>
    </row>
    <row r="243" spans="1:8" s="17" customFormat="1" ht="11.45" customHeight="1" x14ac:dyDescent="0.2">
      <c r="A243" s="44"/>
      <c r="B243" s="44"/>
      <c r="C243" s="56">
        <v>4440</v>
      </c>
      <c r="D243" s="64" t="s">
        <v>376</v>
      </c>
      <c r="E243" s="42">
        <v>111498</v>
      </c>
      <c r="F243" s="43">
        <v>1675</v>
      </c>
      <c r="G243" s="43"/>
      <c r="H243" s="43">
        <f t="shared" si="65"/>
        <v>113173</v>
      </c>
    </row>
    <row r="244" spans="1:8" s="17" customFormat="1" ht="11.45" customHeight="1" x14ac:dyDescent="0.2">
      <c r="A244" s="44"/>
      <c r="B244" s="44"/>
      <c r="C244" s="56">
        <v>4710</v>
      </c>
      <c r="D244" s="77" t="s">
        <v>57</v>
      </c>
      <c r="E244" s="42">
        <v>22174</v>
      </c>
      <c r="F244" s="43">
        <v>1000</v>
      </c>
      <c r="G244" s="43"/>
      <c r="H244" s="43">
        <f t="shared" si="65"/>
        <v>23174</v>
      </c>
    </row>
    <row r="245" spans="1:8" s="17" customFormat="1" ht="11.45" customHeight="1" x14ac:dyDescent="0.2">
      <c r="A245" s="44"/>
      <c r="B245" s="44"/>
      <c r="C245" s="73">
        <v>4790</v>
      </c>
      <c r="D245" s="87" t="s">
        <v>87</v>
      </c>
      <c r="E245" s="42">
        <v>1623243</v>
      </c>
      <c r="F245" s="43">
        <v>23500</v>
      </c>
      <c r="G245" s="43"/>
      <c r="H245" s="43">
        <f t="shared" si="65"/>
        <v>1646743</v>
      </c>
    </row>
    <row r="246" spans="1:8" s="17" customFormat="1" ht="11.45" customHeight="1" x14ac:dyDescent="0.2">
      <c r="A246" s="44"/>
      <c r="B246" s="44"/>
      <c r="C246" s="66">
        <v>4800</v>
      </c>
      <c r="D246" s="80" t="s">
        <v>58</v>
      </c>
      <c r="E246" s="42">
        <v>147666</v>
      </c>
      <c r="F246" s="43"/>
      <c r="G246" s="43">
        <v>18600</v>
      </c>
      <c r="H246" s="43">
        <f t="shared" si="65"/>
        <v>129066</v>
      </c>
    </row>
    <row r="247" spans="1:8" s="17" customFormat="1" ht="11.45" customHeight="1" x14ac:dyDescent="0.2">
      <c r="A247" s="44"/>
      <c r="B247" s="47">
        <v>80150</v>
      </c>
      <c r="C247" s="78"/>
      <c r="D247" s="77" t="s">
        <v>79</v>
      </c>
      <c r="E247" s="43"/>
      <c r="F247" s="43"/>
      <c r="G247" s="43"/>
      <c r="H247" s="43"/>
    </row>
    <row r="248" spans="1:8" s="17" customFormat="1" ht="11.45" customHeight="1" x14ac:dyDescent="0.2">
      <c r="A248" s="44"/>
      <c r="B248" s="47"/>
      <c r="C248" s="78"/>
      <c r="D248" s="77" t="s">
        <v>83</v>
      </c>
      <c r="E248" s="43"/>
      <c r="F248" s="43"/>
      <c r="G248" s="43"/>
      <c r="H248" s="43"/>
    </row>
    <row r="249" spans="1:8" s="17" customFormat="1" ht="11.45" customHeight="1" x14ac:dyDescent="0.2">
      <c r="A249" s="44"/>
      <c r="B249" s="47"/>
      <c r="C249" s="27"/>
      <c r="D249" s="36" t="s">
        <v>84</v>
      </c>
      <c r="E249" s="37">
        <v>9885450</v>
      </c>
      <c r="F249" s="38">
        <f>SUM(F250)</f>
        <v>0</v>
      </c>
      <c r="G249" s="38">
        <f>SUM(G250)</f>
        <v>15225</v>
      </c>
      <c r="H249" s="37">
        <f>SUM(E249+F249-G249)</f>
        <v>9870225</v>
      </c>
    </row>
    <row r="250" spans="1:8" s="17" customFormat="1" ht="12" customHeight="1" x14ac:dyDescent="0.2">
      <c r="A250" s="44"/>
      <c r="B250" s="47"/>
      <c r="C250" s="27"/>
      <c r="D250" s="547" t="s">
        <v>53</v>
      </c>
      <c r="E250" s="549">
        <v>9435927</v>
      </c>
      <c r="F250" s="549">
        <f>SUM(F251:F251)</f>
        <v>0</v>
      </c>
      <c r="G250" s="549">
        <f>SUM(G251:G251)</f>
        <v>15225</v>
      </c>
      <c r="H250" s="549">
        <f t="shared" ref="H250:H251" si="66">SUM(E250+F250-G250)</f>
        <v>9420702</v>
      </c>
    </row>
    <row r="251" spans="1:8" s="17" customFormat="1" ht="12" customHeight="1" x14ac:dyDescent="0.2">
      <c r="A251" s="44"/>
      <c r="B251" s="47"/>
      <c r="C251" s="66">
        <v>4800</v>
      </c>
      <c r="D251" s="80" t="s">
        <v>58</v>
      </c>
      <c r="E251" s="43">
        <v>566755</v>
      </c>
      <c r="F251" s="43"/>
      <c r="G251" s="43">
        <v>15225</v>
      </c>
      <c r="H251" s="43">
        <f t="shared" si="66"/>
        <v>551530</v>
      </c>
    </row>
    <row r="252" spans="1:8" s="17" customFormat="1" ht="12" customHeight="1" x14ac:dyDescent="0.2">
      <c r="A252" s="44"/>
      <c r="B252" s="47">
        <v>80152</v>
      </c>
      <c r="C252" s="78"/>
      <c r="D252" s="77" t="s">
        <v>79</v>
      </c>
      <c r="E252" s="42"/>
      <c r="F252" s="42"/>
      <c r="G252" s="43"/>
      <c r="H252" s="43"/>
    </row>
    <row r="253" spans="1:8" s="17" customFormat="1" ht="12" customHeight="1" x14ac:dyDescent="0.2">
      <c r="A253" s="44"/>
      <c r="B253" s="47"/>
      <c r="C253" s="78"/>
      <c r="D253" s="77" t="s">
        <v>83</v>
      </c>
      <c r="E253" s="42"/>
      <c r="F253" s="42"/>
      <c r="G253" s="43"/>
      <c r="H253" s="43"/>
    </row>
    <row r="254" spans="1:8" s="17" customFormat="1" ht="12" customHeight="1" x14ac:dyDescent="0.2">
      <c r="A254" s="44"/>
      <c r="B254" s="47"/>
      <c r="C254" s="78"/>
      <c r="D254" s="77" t="s">
        <v>377</v>
      </c>
      <c r="E254" s="42"/>
      <c r="F254" s="42"/>
      <c r="G254" s="43"/>
      <c r="H254" s="43"/>
    </row>
    <row r="255" spans="1:8" s="17" customFormat="1" ht="12" customHeight="1" x14ac:dyDescent="0.2">
      <c r="A255" s="44"/>
      <c r="B255" s="47"/>
      <c r="C255" s="78"/>
      <c r="D255" s="93" t="s">
        <v>378</v>
      </c>
      <c r="E255" s="42"/>
      <c r="F255" s="42"/>
      <c r="G255" s="43"/>
      <c r="H255" s="43"/>
    </row>
    <row r="256" spans="1:8" s="17" customFormat="1" ht="12" customHeight="1" x14ac:dyDescent="0.2">
      <c r="A256" s="44"/>
      <c r="B256" s="47"/>
      <c r="C256" s="78"/>
      <c r="D256" s="93" t="s">
        <v>379</v>
      </c>
      <c r="E256" s="42"/>
      <c r="F256" s="42"/>
      <c r="G256" s="43"/>
      <c r="H256" s="43"/>
    </row>
    <row r="257" spans="1:8" s="17" customFormat="1" ht="12" customHeight="1" x14ac:dyDescent="0.2">
      <c r="A257" s="44"/>
      <c r="B257" s="47"/>
      <c r="C257" s="78"/>
      <c r="D257" s="77" t="s">
        <v>380</v>
      </c>
      <c r="E257" s="42"/>
      <c r="F257" s="42"/>
      <c r="G257" s="43"/>
      <c r="H257" s="43"/>
    </row>
    <row r="258" spans="1:8" s="17" customFormat="1" ht="12" customHeight="1" x14ac:dyDescent="0.2">
      <c r="A258" s="44"/>
      <c r="B258" s="47"/>
      <c r="C258" s="78"/>
      <c r="D258" s="93" t="s">
        <v>381</v>
      </c>
      <c r="E258" s="42"/>
      <c r="F258" s="42"/>
      <c r="G258" s="43"/>
      <c r="H258" s="43"/>
    </row>
    <row r="259" spans="1:8" s="17" customFormat="1" ht="12" customHeight="1" x14ac:dyDescent="0.2">
      <c r="A259" s="44"/>
      <c r="B259" s="47"/>
      <c r="C259" s="27"/>
      <c r="D259" s="68" t="s">
        <v>382</v>
      </c>
      <c r="E259" s="37">
        <v>4139167</v>
      </c>
      <c r="F259" s="38">
        <f>SUM(F260)</f>
        <v>19220</v>
      </c>
      <c r="G259" s="38">
        <f>SUM(G260)</f>
        <v>15070</v>
      </c>
      <c r="H259" s="37">
        <f>SUM(E259+F259-G259)</f>
        <v>4143317</v>
      </c>
    </row>
    <row r="260" spans="1:8" s="17" customFormat="1" ht="12" customHeight="1" x14ac:dyDescent="0.2">
      <c r="A260" s="44"/>
      <c r="B260" s="44"/>
      <c r="C260" s="27"/>
      <c r="D260" s="547" t="s">
        <v>53</v>
      </c>
      <c r="E260" s="549">
        <v>3335219</v>
      </c>
      <c r="F260" s="549">
        <f>SUM(F261:F264)</f>
        <v>19220</v>
      </c>
      <c r="G260" s="549">
        <f>SUM(G261:G264)</f>
        <v>15070</v>
      </c>
      <c r="H260" s="549">
        <f t="shared" ref="H260:H264" si="67">SUM(E260+F260-G260)</f>
        <v>3339369</v>
      </c>
    </row>
    <row r="261" spans="1:8" s="17" customFormat="1" ht="12" customHeight="1" x14ac:dyDescent="0.2">
      <c r="A261" s="69"/>
      <c r="B261" s="69"/>
      <c r="C261" s="71">
        <v>4110</v>
      </c>
      <c r="D261" s="36" t="s">
        <v>86</v>
      </c>
      <c r="E261" s="37">
        <v>455182</v>
      </c>
      <c r="F261" s="37">
        <v>2762</v>
      </c>
      <c r="G261" s="38"/>
      <c r="H261" s="38">
        <f t="shared" si="67"/>
        <v>457944</v>
      </c>
    </row>
    <row r="262" spans="1:8" s="17" customFormat="1" ht="12" customHeight="1" x14ac:dyDescent="0.2">
      <c r="A262" s="44"/>
      <c r="B262" s="44"/>
      <c r="C262" s="56">
        <v>4120</v>
      </c>
      <c r="D262" s="64" t="s">
        <v>85</v>
      </c>
      <c r="E262" s="42">
        <v>64842</v>
      </c>
      <c r="F262" s="42">
        <v>394</v>
      </c>
      <c r="G262" s="43"/>
      <c r="H262" s="43">
        <f t="shared" si="67"/>
        <v>65236</v>
      </c>
    </row>
    <row r="263" spans="1:8" s="17" customFormat="1" ht="12" customHeight="1" x14ac:dyDescent="0.2">
      <c r="A263" s="44"/>
      <c r="B263" s="44"/>
      <c r="C263" s="66">
        <v>4790</v>
      </c>
      <c r="D263" s="80" t="s">
        <v>87</v>
      </c>
      <c r="E263" s="42">
        <v>2435844</v>
      </c>
      <c r="F263" s="42">
        <v>16064</v>
      </c>
      <c r="G263" s="43"/>
      <c r="H263" s="43">
        <f t="shared" si="67"/>
        <v>2451908</v>
      </c>
    </row>
    <row r="264" spans="1:8" s="17" customFormat="1" ht="12" customHeight="1" x14ac:dyDescent="0.2">
      <c r="A264" s="44"/>
      <c r="B264" s="44"/>
      <c r="C264" s="66">
        <v>4800</v>
      </c>
      <c r="D264" s="80" t="s">
        <v>58</v>
      </c>
      <c r="E264" s="42">
        <v>173675</v>
      </c>
      <c r="F264" s="42"/>
      <c r="G264" s="43">
        <v>15070</v>
      </c>
      <c r="H264" s="43">
        <f t="shared" si="67"/>
        <v>158605</v>
      </c>
    </row>
    <row r="265" spans="1:8" s="17" customFormat="1" ht="12" customHeight="1" x14ac:dyDescent="0.2">
      <c r="A265" s="44"/>
      <c r="B265" s="56">
        <v>80195</v>
      </c>
      <c r="C265" s="27"/>
      <c r="D265" s="36" t="s">
        <v>27</v>
      </c>
      <c r="E265" s="37">
        <v>20359858.169999998</v>
      </c>
      <c r="F265" s="38">
        <f>SUM(F266,F268,F270,F274,F278,F283)</f>
        <v>128076.4</v>
      </c>
      <c r="G265" s="38">
        <f>SUM(G266,G268,G270,G274,G278,G283)</f>
        <v>85446</v>
      </c>
      <c r="H265" s="37">
        <f>SUM(E265+F265-G265)</f>
        <v>20402488.569999997</v>
      </c>
    </row>
    <row r="266" spans="1:8" s="17" customFormat="1" ht="12" customHeight="1" x14ac:dyDescent="0.2">
      <c r="A266" s="44"/>
      <c r="B266" s="56"/>
      <c r="C266" s="66"/>
      <c r="D266" s="553" t="s">
        <v>335</v>
      </c>
      <c r="E266" s="271">
        <v>1462105.52</v>
      </c>
      <c r="F266" s="271">
        <f>SUM(F267:F267)</f>
        <v>0</v>
      </c>
      <c r="G266" s="271">
        <f>SUM(G267:G267)</f>
        <v>14213</v>
      </c>
      <c r="H266" s="271">
        <f>SUM(E266+F266-G266)</f>
        <v>1447892.52</v>
      </c>
    </row>
    <row r="267" spans="1:8" s="17" customFormat="1" ht="12" customHeight="1" x14ac:dyDescent="0.2">
      <c r="A267" s="44"/>
      <c r="B267" s="56"/>
      <c r="C267" s="56">
        <v>4300</v>
      </c>
      <c r="D267" s="64" t="s">
        <v>45</v>
      </c>
      <c r="E267" s="54">
        <v>222600</v>
      </c>
      <c r="F267" s="54"/>
      <c r="G267" s="54">
        <v>14213</v>
      </c>
      <c r="H267" s="42">
        <f t="shared" ref="H267" si="68">SUM(E267+F267-G267)</f>
        <v>208387</v>
      </c>
    </row>
    <row r="268" spans="1:8" s="17" customFormat="1" ht="12" customHeight="1" x14ac:dyDescent="0.2">
      <c r="A268" s="44"/>
      <c r="B268" s="56"/>
      <c r="C268" s="66"/>
      <c r="D268" s="547" t="s">
        <v>53</v>
      </c>
      <c r="E268" s="271">
        <v>1890542</v>
      </c>
      <c r="F268" s="271">
        <f>SUM(F269:F269)</f>
        <v>14213</v>
      </c>
      <c r="G268" s="271">
        <f>SUM(G269:G269)</f>
        <v>0</v>
      </c>
      <c r="H268" s="271">
        <f>SUM(E268+F268-G268)</f>
        <v>1904755</v>
      </c>
    </row>
    <row r="269" spans="1:8" s="17" customFormat="1" ht="12" customHeight="1" x14ac:dyDescent="0.2">
      <c r="A269" s="44"/>
      <c r="B269" s="56"/>
      <c r="C269" s="56">
        <v>4300</v>
      </c>
      <c r="D269" s="64" t="s">
        <v>45</v>
      </c>
      <c r="E269" s="54">
        <v>31931</v>
      </c>
      <c r="F269" s="54">
        <v>14213</v>
      </c>
      <c r="G269" s="54"/>
      <c r="H269" s="42">
        <f t="shared" ref="H269" si="69">SUM(E269+F269-G269)</f>
        <v>46144</v>
      </c>
    </row>
    <row r="270" spans="1:8" s="17" customFormat="1" ht="12" customHeight="1" x14ac:dyDescent="0.2">
      <c r="A270" s="44"/>
      <c r="B270" s="56"/>
      <c r="C270" s="66"/>
      <c r="D270" s="547" t="s">
        <v>422</v>
      </c>
      <c r="E270" s="271">
        <v>0</v>
      </c>
      <c r="F270" s="271">
        <f>SUM(F271:F273)</f>
        <v>42630.400000000001</v>
      </c>
      <c r="G270" s="271">
        <f>SUM(G271:G273)</f>
        <v>0</v>
      </c>
      <c r="H270" s="271">
        <f>SUM(E270+F270-G270)</f>
        <v>42630.400000000001</v>
      </c>
    </row>
    <row r="271" spans="1:8" s="17" customFormat="1" ht="12" customHeight="1" x14ac:dyDescent="0.2">
      <c r="A271" s="44"/>
      <c r="B271" s="56"/>
      <c r="C271" s="56">
        <v>4220</v>
      </c>
      <c r="D271" s="64" t="s">
        <v>96</v>
      </c>
      <c r="E271" s="54">
        <v>0</v>
      </c>
      <c r="F271" s="54">
        <v>650</v>
      </c>
      <c r="G271" s="54"/>
      <c r="H271" s="42">
        <f t="shared" ref="H271:H276" si="70">SUM(E271+F271-G271)</f>
        <v>650</v>
      </c>
    </row>
    <row r="272" spans="1:8" s="17" customFormat="1" ht="12" customHeight="1" x14ac:dyDescent="0.2">
      <c r="A272" s="44"/>
      <c r="B272" s="56"/>
      <c r="C272" s="56">
        <v>4300</v>
      </c>
      <c r="D272" s="64" t="s">
        <v>45</v>
      </c>
      <c r="E272" s="54">
        <v>0</v>
      </c>
      <c r="F272" s="54">
        <v>41379.4</v>
      </c>
      <c r="G272" s="54"/>
      <c r="H272" s="42">
        <f t="shared" si="70"/>
        <v>41379.4</v>
      </c>
    </row>
    <row r="273" spans="1:8" s="17" customFormat="1" ht="12" customHeight="1" x14ac:dyDescent="0.2">
      <c r="A273" s="44"/>
      <c r="B273" s="56"/>
      <c r="C273" s="56">
        <v>4430</v>
      </c>
      <c r="D273" s="64" t="s">
        <v>46</v>
      </c>
      <c r="E273" s="54">
        <v>0</v>
      </c>
      <c r="F273" s="54">
        <v>601</v>
      </c>
      <c r="G273" s="54"/>
      <c r="H273" s="42">
        <f t="shared" si="70"/>
        <v>601</v>
      </c>
    </row>
    <row r="274" spans="1:8" s="17" customFormat="1" ht="33" customHeight="1" x14ac:dyDescent="0.2">
      <c r="A274" s="44"/>
      <c r="B274" s="56"/>
      <c r="C274" s="63"/>
      <c r="D274" s="554" t="s">
        <v>423</v>
      </c>
      <c r="E274" s="549">
        <v>283613.53999999998</v>
      </c>
      <c r="F274" s="549">
        <f>SUM(F275:F276)</f>
        <v>30717</v>
      </c>
      <c r="G274" s="549">
        <f>SUM(G275:G276)</f>
        <v>30717</v>
      </c>
      <c r="H274" s="549">
        <f t="shared" si="70"/>
        <v>283613.53999999998</v>
      </c>
    </row>
    <row r="275" spans="1:8" s="17" customFormat="1" ht="33.75" customHeight="1" x14ac:dyDescent="0.2">
      <c r="A275" s="44"/>
      <c r="B275" s="56"/>
      <c r="C275" s="81" t="s">
        <v>368</v>
      </c>
      <c r="D275" s="275" t="s">
        <v>367</v>
      </c>
      <c r="E275" s="54">
        <v>9274.5400000000009</v>
      </c>
      <c r="F275" s="54">
        <v>30717</v>
      </c>
      <c r="G275" s="54"/>
      <c r="H275" s="61">
        <f t="shared" si="70"/>
        <v>39991.54</v>
      </c>
    </row>
    <row r="276" spans="1:8" s="17" customFormat="1" ht="12" customHeight="1" x14ac:dyDescent="0.2">
      <c r="A276" s="44"/>
      <c r="B276" s="56"/>
      <c r="C276" s="56">
        <v>4247</v>
      </c>
      <c r="D276" s="64" t="s">
        <v>88</v>
      </c>
      <c r="E276" s="54">
        <v>274339</v>
      </c>
      <c r="F276" s="54"/>
      <c r="G276" s="54">
        <v>30717</v>
      </c>
      <c r="H276" s="61">
        <f t="shared" si="70"/>
        <v>243622</v>
      </c>
    </row>
    <row r="277" spans="1:8" s="17" customFormat="1" ht="12" customHeight="1" x14ac:dyDescent="0.2">
      <c r="A277" s="44"/>
      <c r="B277" s="56"/>
      <c r="C277" s="73"/>
      <c r="D277" s="85" t="s">
        <v>383</v>
      </c>
      <c r="E277" s="54"/>
      <c r="F277" s="54"/>
      <c r="G277" s="54"/>
      <c r="H277" s="61"/>
    </row>
    <row r="278" spans="1:8" s="17" customFormat="1" ht="11.25" customHeight="1" x14ac:dyDescent="0.2">
      <c r="A278" s="44"/>
      <c r="B278" s="56"/>
      <c r="C278" s="27"/>
      <c r="D278" s="555" t="s">
        <v>384</v>
      </c>
      <c r="E278" s="549">
        <v>50321</v>
      </c>
      <c r="F278" s="549">
        <f>SUM(F279:F282)</f>
        <v>15833</v>
      </c>
      <c r="G278" s="549">
        <f>SUM(G279:G282)</f>
        <v>15833</v>
      </c>
      <c r="H278" s="549">
        <f t="shared" ref="H278:H288" si="71">SUM(E278+F278-G278)</f>
        <v>50321</v>
      </c>
    </row>
    <row r="279" spans="1:8" s="17" customFormat="1" ht="11.25" customHeight="1" x14ac:dyDescent="0.2">
      <c r="A279" s="44"/>
      <c r="B279" s="56"/>
      <c r="C279" s="73">
        <v>4211</v>
      </c>
      <c r="D279" s="85" t="s">
        <v>387</v>
      </c>
      <c r="E279" s="54">
        <v>21451</v>
      </c>
      <c r="F279" s="54"/>
      <c r="G279" s="54">
        <v>14000</v>
      </c>
      <c r="H279" s="61">
        <f t="shared" si="71"/>
        <v>7451</v>
      </c>
    </row>
    <row r="280" spans="1:8" s="17" customFormat="1" ht="12" customHeight="1" x14ac:dyDescent="0.2">
      <c r="A280" s="44"/>
      <c r="B280" s="56"/>
      <c r="C280" s="73">
        <v>4301</v>
      </c>
      <c r="D280" s="85" t="s">
        <v>385</v>
      </c>
      <c r="E280" s="102">
        <v>20670</v>
      </c>
      <c r="F280" s="54">
        <v>15553</v>
      </c>
      <c r="G280" s="54"/>
      <c r="H280" s="61">
        <f t="shared" si="71"/>
        <v>36223</v>
      </c>
    </row>
    <row r="281" spans="1:8" s="17" customFormat="1" ht="12" customHeight="1" x14ac:dyDescent="0.2">
      <c r="A281" s="44"/>
      <c r="B281" s="56"/>
      <c r="C281" s="73">
        <v>4421</v>
      </c>
      <c r="D281" s="85" t="s">
        <v>386</v>
      </c>
      <c r="E281" s="102">
        <v>8200</v>
      </c>
      <c r="F281" s="54"/>
      <c r="G281" s="54">
        <v>1833</v>
      </c>
      <c r="H281" s="61">
        <f t="shared" si="71"/>
        <v>6367</v>
      </c>
    </row>
    <row r="282" spans="1:8" s="17" customFormat="1" ht="12" customHeight="1" x14ac:dyDescent="0.2">
      <c r="A282" s="44"/>
      <c r="B282" s="56"/>
      <c r="C282" s="56">
        <v>4431</v>
      </c>
      <c r="D282" s="64" t="s">
        <v>46</v>
      </c>
      <c r="E282" s="102">
        <v>0</v>
      </c>
      <c r="F282" s="54">
        <v>280</v>
      </c>
      <c r="G282" s="54"/>
      <c r="H282" s="61">
        <f t="shared" si="71"/>
        <v>280</v>
      </c>
    </row>
    <row r="283" spans="1:8" s="17" customFormat="1" ht="33.75" customHeight="1" x14ac:dyDescent="0.2">
      <c r="A283" s="44"/>
      <c r="B283" s="56"/>
      <c r="C283" s="73"/>
      <c r="D283" s="550" t="s">
        <v>424</v>
      </c>
      <c r="E283" s="549">
        <v>241877.7</v>
      </c>
      <c r="F283" s="549">
        <f>SUM(F284:F287)</f>
        <v>24683</v>
      </c>
      <c r="G283" s="549">
        <f>SUM(G284:G287)</f>
        <v>24683</v>
      </c>
      <c r="H283" s="549">
        <f t="shared" si="71"/>
        <v>241877.7</v>
      </c>
    </row>
    <row r="284" spans="1:8" s="17" customFormat="1" ht="12" customHeight="1" x14ac:dyDescent="0.2">
      <c r="A284" s="44"/>
      <c r="B284" s="56"/>
      <c r="C284" s="56">
        <v>4301</v>
      </c>
      <c r="D284" s="64" t="s">
        <v>45</v>
      </c>
      <c r="E284" s="42">
        <v>206877.7</v>
      </c>
      <c r="F284" s="43">
        <v>24422</v>
      </c>
      <c r="G284" s="42"/>
      <c r="H284" s="43">
        <f t="shared" si="71"/>
        <v>231299.7</v>
      </c>
    </row>
    <row r="285" spans="1:8" s="17" customFormat="1" ht="12" customHeight="1" x14ac:dyDescent="0.2">
      <c r="A285" s="44"/>
      <c r="B285" s="56"/>
      <c r="C285" s="56">
        <v>4411</v>
      </c>
      <c r="D285" s="77" t="s">
        <v>375</v>
      </c>
      <c r="E285" s="42">
        <v>0</v>
      </c>
      <c r="F285" s="43">
        <v>261</v>
      </c>
      <c r="G285" s="42"/>
      <c r="H285" s="43">
        <f t="shared" si="71"/>
        <v>261</v>
      </c>
    </row>
    <row r="286" spans="1:8" s="17" customFormat="1" ht="12" customHeight="1" x14ac:dyDescent="0.2">
      <c r="A286" s="44"/>
      <c r="B286" s="56"/>
      <c r="C286" s="56">
        <v>4431</v>
      </c>
      <c r="D286" s="64" t="s">
        <v>46</v>
      </c>
      <c r="E286" s="42">
        <v>5000</v>
      </c>
      <c r="F286" s="43"/>
      <c r="G286" s="42">
        <v>2029</v>
      </c>
      <c r="H286" s="43">
        <f t="shared" si="71"/>
        <v>2971</v>
      </c>
    </row>
    <row r="287" spans="1:8" s="17" customFormat="1" ht="20.25" customHeight="1" x14ac:dyDescent="0.2">
      <c r="A287" s="44"/>
      <c r="B287" s="56"/>
      <c r="C287" s="278">
        <v>4701</v>
      </c>
      <c r="D287" s="305" t="s">
        <v>370</v>
      </c>
      <c r="E287" s="42">
        <v>30000</v>
      </c>
      <c r="F287" s="43"/>
      <c r="G287" s="42">
        <v>22654</v>
      </c>
      <c r="H287" s="43">
        <f t="shared" si="71"/>
        <v>7346</v>
      </c>
    </row>
    <row r="288" spans="1:8" s="17" customFormat="1" ht="12" customHeight="1" thickBot="1" x14ac:dyDescent="0.25">
      <c r="A288" s="45" t="s">
        <v>89</v>
      </c>
      <c r="B288" s="44"/>
      <c r="C288" s="45"/>
      <c r="D288" s="46" t="s">
        <v>21</v>
      </c>
      <c r="E288" s="31">
        <v>72065006.600000009</v>
      </c>
      <c r="F288" s="34">
        <f>SUM(F290,F293,F297)</f>
        <v>9629</v>
      </c>
      <c r="G288" s="34">
        <f>SUM(G290,G293,G297)</f>
        <v>5000</v>
      </c>
      <c r="H288" s="31">
        <f t="shared" si="71"/>
        <v>72069635.600000009</v>
      </c>
    </row>
    <row r="289" spans="1:8" s="17" customFormat="1" ht="12" customHeight="1" thickTop="1" x14ac:dyDescent="0.2">
      <c r="A289" s="45"/>
      <c r="B289" s="47">
        <v>85214</v>
      </c>
      <c r="C289" s="27"/>
      <c r="D289" s="48" t="s">
        <v>22</v>
      </c>
      <c r="E289" s="49"/>
      <c r="F289" s="50"/>
      <c r="G289" s="50"/>
      <c r="H289" s="49"/>
    </row>
    <row r="290" spans="1:8" s="17" customFormat="1" ht="12" customHeight="1" x14ac:dyDescent="0.2">
      <c r="A290" s="45"/>
      <c r="B290" s="47"/>
      <c r="C290" s="27"/>
      <c r="D290" s="51" t="s">
        <v>23</v>
      </c>
      <c r="E290" s="37">
        <v>8255178.4100000001</v>
      </c>
      <c r="F290" s="38">
        <f t="shared" ref="F290:G290" si="72">SUM(F291)</f>
        <v>694</v>
      </c>
      <c r="G290" s="38">
        <f t="shared" si="72"/>
        <v>0</v>
      </c>
      <c r="H290" s="37">
        <f>SUM(E290+F290-G290)</f>
        <v>8255872.4100000001</v>
      </c>
    </row>
    <row r="291" spans="1:8" s="17" customFormat="1" ht="22.5" customHeight="1" x14ac:dyDescent="0.2">
      <c r="A291" s="45"/>
      <c r="B291" s="44"/>
      <c r="C291" s="78"/>
      <c r="D291" s="544" t="s">
        <v>91</v>
      </c>
      <c r="E291" s="271">
        <v>2184</v>
      </c>
      <c r="F291" s="543">
        <f>SUM(F292:F292)</f>
        <v>694</v>
      </c>
      <c r="G291" s="543">
        <f>SUM(G292:G292)</f>
        <v>0</v>
      </c>
      <c r="H291" s="271">
        <f t="shared" ref="H291:H311" si="73">SUM(E291+F291-G291)</f>
        <v>2878</v>
      </c>
    </row>
    <row r="292" spans="1:8" s="17" customFormat="1" ht="21" customHeight="1" x14ac:dyDescent="0.2">
      <c r="A292" s="45"/>
      <c r="B292" s="44"/>
      <c r="C292" s="57">
        <v>3290</v>
      </c>
      <c r="D292" s="65" t="s">
        <v>92</v>
      </c>
      <c r="E292" s="42">
        <v>2184</v>
      </c>
      <c r="F292" s="42">
        <v>694</v>
      </c>
      <c r="G292" s="43"/>
      <c r="H292" s="42">
        <f t="shared" si="73"/>
        <v>2878</v>
      </c>
    </row>
    <row r="293" spans="1:8" s="17" customFormat="1" ht="12" customHeight="1" x14ac:dyDescent="0.2">
      <c r="A293" s="45"/>
      <c r="B293" s="66">
        <v>85219</v>
      </c>
      <c r="C293" s="67"/>
      <c r="D293" s="68" t="s">
        <v>347</v>
      </c>
      <c r="E293" s="62">
        <v>16009099.6</v>
      </c>
      <c r="F293" s="38">
        <f>SUM(F294)</f>
        <v>5000</v>
      </c>
      <c r="G293" s="38">
        <f>SUM(G294)</f>
        <v>5000</v>
      </c>
      <c r="H293" s="37">
        <f t="shared" si="73"/>
        <v>16009099.6</v>
      </c>
    </row>
    <row r="294" spans="1:8" s="17" customFormat="1" ht="12" customHeight="1" x14ac:dyDescent="0.2">
      <c r="A294" s="45"/>
      <c r="B294" s="56"/>
      <c r="C294" s="78"/>
      <c r="D294" s="547" t="s">
        <v>94</v>
      </c>
      <c r="E294" s="271">
        <v>15962233</v>
      </c>
      <c r="F294" s="543">
        <f>SUM(F295:F296)</f>
        <v>5000</v>
      </c>
      <c r="G294" s="543">
        <f>SUM(G295:G296)</f>
        <v>5000</v>
      </c>
      <c r="H294" s="271">
        <f t="shared" si="73"/>
        <v>15962233</v>
      </c>
    </row>
    <row r="295" spans="1:8" s="17" customFormat="1" ht="12" customHeight="1" x14ac:dyDescent="0.2">
      <c r="A295" s="45"/>
      <c r="B295" s="56"/>
      <c r="C295" s="56">
        <v>4300</v>
      </c>
      <c r="D295" s="64" t="s">
        <v>45</v>
      </c>
      <c r="E295" s="43">
        <v>329455</v>
      </c>
      <c r="F295" s="43"/>
      <c r="G295" s="43">
        <v>5000</v>
      </c>
      <c r="H295" s="43">
        <f t="shared" si="73"/>
        <v>324455</v>
      </c>
    </row>
    <row r="296" spans="1:8" s="17" customFormat="1" ht="12" customHeight="1" x14ac:dyDescent="0.2">
      <c r="A296" s="45"/>
      <c r="B296" s="56"/>
      <c r="C296" s="56">
        <v>4410</v>
      </c>
      <c r="D296" s="77" t="s">
        <v>375</v>
      </c>
      <c r="E296" s="43">
        <v>30110</v>
      </c>
      <c r="F296" s="43">
        <v>5000</v>
      </c>
      <c r="G296" s="43"/>
      <c r="H296" s="43">
        <f t="shared" si="73"/>
        <v>35110</v>
      </c>
    </row>
    <row r="297" spans="1:8" s="17" customFormat="1" ht="12" customHeight="1" x14ac:dyDescent="0.2">
      <c r="A297" s="45"/>
      <c r="B297" s="66">
        <v>85230</v>
      </c>
      <c r="C297" s="67"/>
      <c r="D297" s="68" t="s">
        <v>25</v>
      </c>
      <c r="E297" s="62">
        <v>5608944</v>
      </c>
      <c r="F297" s="38">
        <f>SUM(F298)</f>
        <v>3935</v>
      </c>
      <c r="G297" s="38">
        <f>SUM(G298)</f>
        <v>0</v>
      </c>
      <c r="H297" s="37">
        <f t="shared" si="73"/>
        <v>5612879</v>
      </c>
    </row>
    <row r="298" spans="1:8" s="17" customFormat="1" ht="21.75" customHeight="1" x14ac:dyDescent="0.2">
      <c r="A298" s="45"/>
      <c r="B298" s="44"/>
      <c r="C298" s="27"/>
      <c r="D298" s="550" t="s">
        <v>93</v>
      </c>
      <c r="E298" s="271">
        <v>9901</v>
      </c>
      <c r="F298" s="543">
        <f>SUM(F299:F299)</f>
        <v>3935</v>
      </c>
      <c r="G298" s="543">
        <f>SUM(G299:G299)</f>
        <v>0</v>
      </c>
      <c r="H298" s="271">
        <f t="shared" si="73"/>
        <v>13836</v>
      </c>
    </row>
    <row r="299" spans="1:8" s="17" customFormat="1" ht="21" customHeight="1" x14ac:dyDescent="0.2">
      <c r="A299" s="45"/>
      <c r="B299" s="44"/>
      <c r="C299" s="57">
        <v>3290</v>
      </c>
      <c r="D299" s="65" t="s">
        <v>92</v>
      </c>
      <c r="E299" s="54">
        <v>9901</v>
      </c>
      <c r="F299" s="61">
        <v>3935</v>
      </c>
      <c r="G299" s="61"/>
      <c r="H299" s="43">
        <f t="shared" si="73"/>
        <v>13836</v>
      </c>
    </row>
    <row r="300" spans="1:8" s="17" customFormat="1" ht="12" customHeight="1" thickBot="1" x14ac:dyDescent="0.25">
      <c r="A300" s="52">
        <v>853</v>
      </c>
      <c r="B300" s="44"/>
      <c r="C300" s="45"/>
      <c r="D300" s="46" t="s">
        <v>35</v>
      </c>
      <c r="E300" s="31">
        <v>11817510.919999998</v>
      </c>
      <c r="F300" s="34">
        <f>SUM(F301,F305)</f>
        <v>650</v>
      </c>
      <c r="G300" s="34">
        <f>SUM(G301,G305)</f>
        <v>650</v>
      </c>
      <c r="H300" s="31">
        <f t="shared" si="73"/>
        <v>11817510.919999998</v>
      </c>
    </row>
    <row r="301" spans="1:8" s="17" customFormat="1" ht="12" customHeight="1" thickTop="1" x14ac:dyDescent="0.2">
      <c r="A301" s="52"/>
      <c r="B301" s="47">
        <v>85321</v>
      </c>
      <c r="C301" s="27"/>
      <c r="D301" s="36" t="s">
        <v>408</v>
      </c>
      <c r="E301" s="62">
        <v>397403</v>
      </c>
      <c r="F301" s="38">
        <f>SUM(F302)</f>
        <v>600</v>
      </c>
      <c r="G301" s="38">
        <f>SUM(G302)</f>
        <v>600</v>
      </c>
      <c r="H301" s="37">
        <f t="shared" si="73"/>
        <v>397403</v>
      </c>
    </row>
    <row r="302" spans="1:8" s="17" customFormat="1" ht="12" customHeight="1" x14ac:dyDescent="0.2">
      <c r="A302" s="52"/>
      <c r="B302" s="47"/>
      <c r="C302" s="27"/>
      <c r="D302" s="553" t="s">
        <v>109</v>
      </c>
      <c r="E302" s="556">
        <v>330408</v>
      </c>
      <c r="F302" s="551">
        <f>SUM(F303:F304)</f>
        <v>600</v>
      </c>
      <c r="G302" s="551">
        <f>SUM(G303:G304)</f>
        <v>600</v>
      </c>
      <c r="H302" s="549">
        <f t="shared" si="73"/>
        <v>330408</v>
      </c>
    </row>
    <row r="303" spans="1:8" s="17" customFormat="1" ht="21.75" customHeight="1" x14ac:dyDescent="0.2">
      <c r="A303" s="52"/>
      <c r="B303" s="44"/>
      <c r="C303" s="306">
        <v>4140</v>
      </c>
      <c r="D303" s="76" t="s">
        <v>425</v>
      </c>
      <c r="E303" s="61">
        <v>4248</v>
      </c>
      <c r="F303" s="61"/>
      <c r="G303" s="61">
        <v>600</v>
      </c>
      <c r="H303" s="43">
        <f t="shared" si="73"/>
        <v>3648</v>
      </c>
    </row>
    <row r="304" spans="1:8" s="17" customFormat="1" ht="12" customHeight="1" x14ac:dyDescent="0.2">
      <c r="A304" s="52"/>
      <c r="B304" s="44"/>
      <c r="C304" s="56">
        <v>4710</v>
      </c>
      <c r="D304" s="77" t="s">
        <v>57</v>
      </c>
      <c r="E304" s="61">
        <v>0</v>
      </c>
      <c r="F304" s="61">
        <v>600</v>
      </c>
      <c r="G304" s="61"/>
      <c r="H304" s="43">
        <f t="shared" si="73"/>
        <v>600</v>
      </c>
    </row>
    <row r="305" spans="1:8" s="17" customFormat="1" ht="12" customHeight="1" x14ac:dyDescent="0.2">
      <c r="A305" s="45"/>
      <c r="B305" s="47">
        <v>85395</v>
      </c>
      <c r="C305" s="27"/>
      <c r="D305" s="36" t="s">
        <v>27</v>
      </c>
      <c r="E305" s="62">
        <v>7299230.919999999</v>
      </c>
      <c r="F305" s="37">
        <f>SUM(F307)</f>
        <v>50</v>
      </c>
      <c r="G305" s="37">
        <f>SUM(G307)</f>
        <v>50</v>
      </c>
      <c r="H305" s="37">
        <f t="shared" si="73"/>
        <v>7299230.919999999</v>
      </c>
    </row>
    <row r="306" spans="1:8" s="17" customFormat="1" ht="12" customHeight="1" x14ac:dyDescent="0.2">
      <c r="A306" s="45"/>
      <c r="B306" s="47"/>
      <c r="C306" s="27"/>
      <c r="D306" s="64" t="s">
        <v>426</v>
      </c>
      <c r="E306" s="54"/>
      <c r="F306" s="42"/>
      <c r="G306" s="42"/>
      <c r="H306" s="42"/>
    </row>
    <row r="307" spans="1:8" s="17" customFormat="1" ht="12" customHeight="1" x14ac:dyDescent="0.2">
      <c r="A307" s="45"/>
      <c r="B307" s="47"/>
      <c r="C307" s="66"/>
      <c r="D307" s="553" t="s">
        <v>427</v>
      </c>
      <c r="E307" s="543">
        <v>485527</v>
      </c>
      <c r="F307" s="543">
        <f>SUM(F308:F309)</f>
        <v>50</v>
      </c>
      <c r="G307" s="543">
        <f>SUM(G308:G309)</f>
        <v>50</v>
      </c>
      <c r="H307" s="549">
        <f t="shared" si="73"/>
        <v>485527</v>
      </c>
    </row>
    <row r="308" spans="1:8" s="17" customFormat="1" ht="12" customHeight="1" x14ac:dyDescent="0.2">
      <c r="A308" s="45"/>
      <c r="B308" s="47"/>
      <c r="C308" s="56">
        <v>4300</v>
      </c>
      <c r="D308" s="64" t="s">
        <v>45</v>
      </c>
      <c r="E308" s="54">
        <v>70793</v>
      </c>
      <c r="F308" s="43"/>
      <c r="G308" s="43">
        <v>50</v>
      </c>
      <c r="H308" s="43">
        <f t="shared" si="73"/>
        <v>70743</v>
      </c>
    </row>
    <row r="309" spans="1:8" s="17" customFormat="1" ht="12" customHeight="1" x14ac:dyDescent="0.2">
      <c r="A309" s="86"/>
      <c r="B309" s="70"/>
      <c r="C309" s="71">
        <v>4430</v>
      </c>
      <c r="D309" s="36" t="s">
        <v>46</v>
      </c>
      <c r="E309" s="62">
        <v>2600</v>
      </c>
      <c r="F309" s="37">
        <v>50</v>
      </c>
      <c r="G309" s="37"/>
      <c r="H309" s="38">
        <f t="shared" si="73"/>
        <v>2650</v>
      </c>
    </row>
    <row r="310" spans="1:8" s="17" customFormat="1" ht="12" customHeight="1" thickBot="1" x14ac:dyDescent="0.25">
      <c r="A310" s="44">
        <v>854</v>
      </c>
      <c r="B310" s="44"/>
      <c r="C310" s="45"/>
      <c r="D310" s="46" t="s">
        <v>29</v>
      </c>
      <c r="E310" s="31">
        <v>17125970.43</v>
      </c>
      <c r="F310" s="34">
        <f t="shared" ref="F310:G311" si="74">SUM(F311)</f>
        <v>6336</v>
      </c>
      <c r="G310" s="34">
        <f t="shared" si="74"/>
        <v>0</v>
      </c>
      <c r="H310" s="31">
        <f t="shared" si="73"/>
        <v>17132306.43</v>
      </c>
    </row>
    <row r="311" spans="1:8" s="17" customFormat="1" ht="12" customHeight="1" thickTop="1" x14ac:dyDescent="0.2">
      <c r="A311" s="44"/>
      <c r="B311" s="66">
        <v>85410</v>
      </c>
      <c r="C311" s="88"/>
      <c r="D311" s="68" t="s">
        <v>97</v>
      </c>
      <c r="E311" s="37">
        <v>4222466.43</v>
      </c>
      <c r="F311" s="38">
        <f t="shared" si="74"/>
        <v>6336</v>
      </c>
      <c r="G311" s="38">
        <f t="shared" si="74"/>
        <v>0</v>
      </c>
      <c r="H311" s="37">
        <f t="shared" si="73"/>
        <v>4228802.43</v>
      </c>
    </row>
    <row r="312" spans="1:8" s="17" customFormat="1" ht="23.25" customHeight="1" x14ac:dyDescent="0.2">
      <c r="A312" s="44"/>
      <c r="B312" s="44"/>
      <c r="C312" s="27"/>
      <c r="D312" s="542" t="s">
        <v>59</v>
      </c>
      <c r="E312" s="549">
        <v>18817.43</v>
      </c>
      <c r="F312" s="549">
        <f>SUM(F313:F314)</f>
        <v>6336</v>
      </c>
      <c r="G312" s="549">
        <f>SUM(G313:G314)</f>
        <v>0</v>
      </c>
      <c r="H312" s="271">
        <f>SUM(E312+F312-G312)</f>
        <v>25153.43</v>
      </c>
    </row>
    <row r="313" spans="1:8" s="17" customFormat="1" ht="21.75" customHeight="1" x14ac:dyDescent="0.2">
      <c r="A313" s="44"/>
      <c r="B313" s="44"/>
      <c r="C313" s="81" t="s">
        <v>98</v>
      </c>
      <c r="D313" s="76" t="s">
        <v>99</v>
      </c>
      <c r="E313" s="61">
        <v>18817.43</v>
      </c>
      <c r="F313" s="54">
        <v>750</v>
      </c>
      <c r="G313" s="54"/>
      <c r="H313" s="42">
        <f t="shared" ref="H313:H314" si="75">SUM(E313+F313-G313)</f>
        <v>19567.43</v>
      </c>
    </row>
    <row r="314" spans="1:8" s="17" customFormat="1" ht="21.75" customHeight="1" x14ac:dyDescent="0.2">
      <c r="A314" s="44"/>
      <c r="B314" s="44"/>
      <c r="C314" s="57">
        <v>4860</v>
      </c>
      <c r="D314" s="65" t="s">
        <v>118</v>
      </c>
      <c r="E314" s="61">
        <v>0</v>
      </c>
      <c r="F314" s="54">
        <v>5586</v>
      </c>
      <c r="G314" s="54"/>
      <c r="H314" s="42">
        <f t="shared" si="75"/>
        <v>5586</v>
      </c>
    </row>
    <row r="315" spans="1:8" s="17" customFormat="1" ht="12" customHeight="1" thickBot="1" x14ac:dyDescent="0.25">
      <c r="A315" s="44">
        <v>855</v>
      </c>
      <c r="B315" s="44"/>
      <c r="C315" s="45"/>
      <c r="D315" s="46" t="s">
        <v>30</v>
      </c>
      <c r="E315" s="34">
        <v>44295914.719999999</v>
      </c>
      <c r="F315" s="34">
        <f>SUM(F316)</f>
        <v>15093</v>
      </c>
      <c r="G315" s="34">
        <f>SUM(G316)</f>
        <v>0</v>
      </c>
      <c r="H315" s="34">
        <f>SUM(E315+F315-G315)</f>
        <v>44311007.719999999</v>
      </c>
    </row>
    <row r="316" spans="1:8" s="17" customFormat="1" ht="12" customHeight="1" thickTop="1" x14ac:dyDescent="0.2">
      <c r="A316" s="44"/>
      <c r="B316" s="57">
        <v>85595</v>
      </c>
      <c r="C316" s="27"/>
      <c r="D316" s="89" t="s">
        <v>27</v>
      </c>
      <c r="E316" s="37">
        <v>434218.72000000003</v>
      </c>
      <c r="F316" s="38">
        <f>SUM(F317)</f>
        <v>15093</v>
      </c>
      <c r="G316" s="38">
        <f>SUM(G317)</f>
        <v>0</v>
      </c>
      <c r="H316" s="37">
        <f>SUM(E316+F316-G316)</f>
        <v>449311.72000000003</v>
      </c>
    </row>
    <row r="317" spans="1:8" s="17" customFormat="1" ht="24" customHeight="1" x14ac:dyDescent="0.2">
      <c r="A317" s="44"/>
      <c r="B317" s="47"/>
      <c r="C317" s="78"/>
      <c r="D317" s="544" t="s">
        <v>102</v>
      </c>
      <c r="E317" s="271">
        <v>46729</v>
      </c>
      <c r="F317" s="543">
        <f>SUM(F318:F320)</f>
        <v>15093</v>
      </c>
      <c r="G317" s="543">
        <f>SUM(G318:G320)</f>
        <v>0</v>
      </c>
      <c r="H317" s="271">
        <f t="shared" ref="H317:H335" si="76">SUM(E317+F317-G317)</f>
        <v>61822</v>
      </c>
    </row>
    <row r="318" spans="1:8" s="17" customFormat="1" ht="22.5" customHeight="1" x14ac:dyDescent="0.2">
      <c r="A318" s="44"/>
      <c r="B318" s="47"/>
      <c r="C318" s="57">
        <v>3290</v>
      </c>
      <c r="D318" s="65" t="s">
        <v>92</v>
      </c>
      <c r="E318" s="42">
        <v>45737</v>
      </c>
      <c r="F318" s="42">
        <v>14738</v>
      </c>
      <c r="G318" s="43"/>
      <c r="H318" s="42">
        <f t="shared" si="76"/>
        <v>60475</v>
      </c>
    </row>
    <row r="319" spans="1:8" s="17" customFormat="1" ht="22.5" customHeight="1" x14ac:dyDescent="0.2">
      <c r="A319" s="44"/>
      <c r="B319" s="47"/>
      <c r="C319" s="57">
        <v>4740</v>
      </c>
      <c r="D319" s="65" t="s">
        <v>103</v>
      </c>
      <c r="E319" s="61">
        <v>827</v>
      </c>
      <c r="F319" s="54">
        <v>296</v>
      </c>
      <c r="G319" s="61"/>
      <c r="H319" s="42">
        <f t="shared" si="76"/>
        <v>1123</v>
      </c>
    </row>
    <row r="320" spans="1:8" s="17" customFormat="1" ht="21.75" customHeight="1" x14ac:dyDescent="0.2">
      <c r="A320" s="44"/>
      <c r="B320" s="47"/>
      <c r="C320" s="57">
        <v>4850</v>
      </c>
      <c r="D320" s="65" t="s">
        <v>61</v>
      </c>
      <c r="E320" s="61">
        <v>165</v>
      </c>
      <c r="F320" s="54">
        <v>59</v>
      </c>
      <c r="G320" s="61"/>
      <c r="H320" s="42">
        <f t="shared" si="76"/>
        <v>224</v>
      </c>
    </row>
    <row r="321" spans="1:8" s="17" customFormat="1" ht="12" customHeight="1" thickBot="1" x14ac:dyDescent="0.25">
      <c r="A321" s="52">
        <v>921</v>
      </c>
      <c r="B321" s="52"/>
      <c r="C321" s="45"/>
      <c r="D321" s="46" t="s">
        <v>104</v>
      </c>
      <c r="E321" s="31">
        <v>13483611.369999999</v>
      </c>
      <c r="F321" s="31">
        <f>SUM(F322,F325,F329)</f>
        <v>80000</v>
      </c>
      <c r="G321" s="31">
        <f>SUM(G322,G325,G329)</f>
        <v>80000</v>
      </c>
      <c r="H321" s="31">
        <f t="shared" si="76"/>
        <v>13483611.369999999</v>
      </c>
    </row>
    <row r="322" spans="1:8" s="17" customFormat="1" ht="12" customHeight="1" thickTop="1" x14ac:dyDescent="0.2">
      <c r="A322" s="90"/>
      <c r="B322" s="66">
        <v>92110</v>
      </c>
      <c r="C322" s="67"/>
      <c r="D322" s="68" t="s">
        <v>162</v>
      </c>
      <c r="E322" s="37">
        <v>761506</v>
      </c>
      <c r="F322" s="37">
        <f>SUM(F323)</f>
        <v>10000</v>
      </c>
      <c r="G322" s="37">
        <f>SUM(G323)</f>
        <v>0</v>
      </c>
      <c r="H322" s="37">
        <f t="shared" si="76"/>
        <v>771506</v>
      </c>
    </row>
    <row r="323" spans="1:8" s="17" customFormat="1" ht="12" customHeight="1" x14ac:dyDescent="0.2">
      <c r="A323" s="90"/>
      <c r="B323" s="91"/>
      <c r="C323" s="66"/>
      <c r="D323" s="557" t="s">
        <v>106</v>
      </c>
      <c r="E323" s="271">
        <v>761506</v>
      </c>
      <c r="F323" s="551">
        <f>SUM(F324:F324)</f>
        <v>10000</v>
      </c>
      <c r="G323" s="551">
        <f>SUM(G324:G324)</f>
        <v>0</v>
      </c>
      <c r="H323" s="549">
        <f t="shared" si="76"/>
        <v>771506</v>
      </c>
    </row>
    <row r="324" spans="1:8" s="17" customFormat="1" ht="21" customHeight="1" x14ac:dyDescent="0.2">
      <c r="A324" s="90"/>
      <c r="B324" s="91"/>
      <c r="C324" s="40" t="s">
        <v>388</v>
      </c>
      <c r="D324" s="79" t="s">
        <v>389</v>
      </c>
      <c r="E324" s="43">
        <v>11000</v>
      </c>
      <c r="F324" s="43">
        <v>10000</v>
      </c>
      <c r="G324" s="43"/>
      <c r="H324" s="43">
        <f t="shared" si="76"/>
        <v>21000</v>
      </c>
    </row>
    <row r="325" spans="1:8" s="17" customFormat="1" ht="12" customHeight="1" x14ac:dyDescent="0.2">
      <c r="A325" s="90"/>
      <c r="B325" s="66">
        <v>92113</v>
      </c>
      <c r="C325" s="66"/>
      <c r="D325" s="89" t="s">
        <v>105</v>
      </c>
      <c r="E325" s="37">
        <v>4537804.3899999997</v>
      </c>
      <c r="F325" s="37">
        <f>SUM(F326)</f>
        <v>45000</v>
      </c>
      <c r="G325" s="37">
        <f>SUM(G326)</f>
        <v>0</v>
      </c>
      <c r="H325" s="37">
        <f t="shared" si="76"/>
        <v>4582804.3899999997</v>
      </c>
    </row>
    <row r="326" spans="1:8" s="17" customFormat="1" ht="12" customHeight="1" x14ac:dyDescent="0.2">
      <c r="A326" s="90"/>
      <c r="B326" s="91"/>
      <c r="C326" s="66"/>
      <c r="D326" s="557" t="s">
        <v>106</v>
      </c>
      <c r="E326" s="271">
        <v>4057000</v>
      </c>
      <c r="F326" s="551">
        <f>SUM(F327:F328)</f>
        <v>45000</v>
      </c>
      <c r="G326" s="551">
        <f>SUM(G327:G328)</f>
        <v>0</v>
      </c>
      <c r="H326" s="549">
        <f t="shared" si="76"/>
        <v>4102000</v>
      </c>
    </row>
    <row r="327" spans="1:8" s="17" customFormat="1" ht="21" customHeight="1" x14ac:dyDescent="0.2">
      <c r="A327" s="90"/>
      <c r="B327" s="91"/>
      <c r="C327" s="40" t="s">
        <v>428</v>
      </c>
      <c r="D327" s="307" t="s">
        <v>429</v>
      </c>
      <c r="E327" s="43">
        <v>4057000</v>
      </c>
      <c r="F327" s="43">
        <v>15000</v>
      </c>
      <c r="G327" s="43"/>
      <c r="H327" s="43">
        <f t="shared" si="76"/>
        <v>4072000</v>
      </c>
    </row>
    <row r="328" spans="1:8" s="17" customFormat="1" ht="21" customHeight="1" x14ac:dyDescent="0.2">
      <c r="A328" s="90"/>
      <c r="B328" s="91"/>
      <c r="C328" s="40" t="s">
        <v>388</v>
      </c>
      <c r="D328" s="79" t="s">
        <v>389</v>
      </c>
      <c r="E328" s="54">
        <v>0</v>
      </c>
      <c r="F328" s="61">
        <v>30000</v>
      </c>
      <c r="G328" s="61"/>
      <c r="H328" s="61">
        <f t="shared" si="76"/>
        <v>30000</v>
      </c>
    </row>
    <row r="329" spans="1:8" s="17" customFormat="1" ht="12" customHeight="1" x14ac:dyDescent="0.2">
      <c r="A329" s="90"/>
      <c r="B329" s="66">
        <v>92195</v>
      </c>
      <c r="C329" s="67"/>
      <c r="D329" s="89" t="s">
        <v>27</v>
      </c>
      <c r="E329" s="37">
        <v>1108194.26</v>
      </c>
      <c r="F329" s="37">
        <f>SUM(F330)</f>
        <v>25000</v>
      </c>
      <c r="G329" s="37">
        <f>SUM(G330)</f>
        <v>80000</v>
      </c>
      <c r="H329" s="37">
        <f t="shared" si="76"/>
        <v>1053194.26</v>
      </c>
    </row>
    <row r="330" spans="1:8" s="17" customFormat="1" ht="12" customHeight="1" x14ac:dyDescent="0.2">
      <c r="A330" s="90"/>
      <c r="B330" s="91"/>
      <c r="C330" s="66"/>
      <c r="D330" s="557" t="s">
        <v>106</v>
      </c>
      <c r="E330" s="271">
        <v>787658</v>
      </c>
      <c r="F330" s="551">
        <f>SUM(F331:F335)</f>
        <v>25000</v>
      </c>
      <c r="G330" s="551">
        <f>SUM(G331:G335)</f>
        <v>80000</v>
      </c>
      <c r="H330" s="549">
        <f t="shared" si="76"/>
        <v>732658</v>
      </c>
    </row>
    <row r="331" spans="1:8" s="17" customFormat="1" ht="21.75" customHeight="1" x14ac:dyDescent="0.2">
      <c r="A331" s="90"/>
      <c r="B331" s="91"/>
      <c r="C331" s="40" t="s">
        <v>388</v>
      </c>
      <c r="D331" s="79" t="s">
        <v>389</v>
      </c>
      <c r="E331" s="54">
        <v>52068</v>
      </c>
      <c r="F331" s="61"/>
      <c r="G331" s="61">
        <v>15000</v>
      </c>
      <c r="H331" s="43">
        <f t="shared" si="76"/>
        <v>37068</v>
      </c>
    </row>
    <row r="332" spans="1:8" s="17" customFormat="1" ht="21" customHeight="1" x14ac:dyDescent="0.2">
      <c r="A332" s="90"/>
      <c r="B332" s="91"/>
      <c r="C332" s="57">
        <v>2810</v>
      </c>
      <c r="D332" s="65" t="s">
        <v>365</v>
      </c>
      <c r="E332" s="54">
        <v>72000</v>
      </c>
      <c r="F332" s="61">
        <v>15000</v>
      </c>
      <c r="G332" s="61"/>
      <c r="H332" s="43">
        <f t="shared" si="76"/>
        <v>87000</v>
      </c>
    </row>
    <row r="333" spans="1:8" s="17" customFormat="1" ht="33" customHeight="1" x14ac:dyDescent="0.2">
      <c r="A333" s="90"/>
      <c r="B333" s="91"/>
      <c r="C333" s="81" t="s">
        <v>366</v>
      </c>
      <c r="D333" s="76" t="s">
        <v>367</v>
      </c>
      <c r="E333" s="54">
        <v>150000</v>
      </c>
      <c r="F333" s="61"/>
      <c r="G333" s="61">
        <v>15000</v>
      </c>
      <c r="H333" s="43">
        <f t="shared" si="76"/>
        <v>135000</v>
      </c>
    </row>
    <row r="334" spans="1:8" s="17" customFormat="1" ht="21" customHeight="1" x14ac:dyDescent="0.2">
      <c r="A334" s="90"/>
      <c r="B334" s="91"/>
      <c r="C334" s="57">
        <v>3040</v>
      </c>
      <c r="D334" s="65" t="s">
        <v>430</v>
      </c>
      <c r="E334" s="54">
        <v>4200</v>
      </c>
      <c r="F334" s="61">
        <v>10000</v>
      </c>
      <c r="G334" s="61"/>
      <c r="H334" s="43">
        <f t="shared" si="76"/>
        <v>14200</v>
      </c>
    </row>
    <row r="335" spans="1:8" s="17" customFormat="1" ht="12" customHeight="1" x14ac:dyDescent="0.2">
      <c r="A335" s="90"/>
      <c r="B335" s="91"/>
      <c r="C335" s="56">
        <v>4300</v>
      </c>
      <c r="D335" s="64" t="s">
        <v>45</v>
      </c>
      <c r="E335" s="61">
        <v>484000</v>
      </c>
      <c r="F335" s="61"/>
      <c r="G335" s="61">
        <v>50000</v>
      </c>
      <c r="H335" s="43">
        <f t="shared" si="76"/>
        <v>434000</v>
      </c>
    </row>
    <row r="336" spans="1:8" s="17" customFormat="1" ht="20.25" customHeight="1" thickBot="1" x14ac:dyDescent="0.25">
      <c r="A336" s="90"/>
      <c r="B336" s="47"/>
      <c r="C336" s="56"/>
      <c r="D336" s="30" t="s">
        <v>107</v>
      </c>
      <c r="E336" s="31">
        <v>42807639.470000006</v>
      </c>
      <c r="F336" s="31">
        <f>SUM(F337,F342,F348,F357,F372,F378)</f>
        <v>143219.18</v>
      </c>
      <c r="G336" s="31">
        <f>SUM(G337,G342,G348,G357,G372,G378)</f>
        <v>64865.2</v>
      </c>
      <c r="H336" s="31">
        <f t="shared" ref="H336:H343" si="77">SUM(E336+F336-G336)</f>
        <v>42885993.450000003</v>
      </c>
    </row>
    <row r="337" spans="1:8" s="17" customFormat="1" ht="20.25" customHeight="1" thickTop="1" thickBot="1" x14ac:dyDescent="0.25">
      <c r="A337" s="264" t="s">
        <v>355</v>
      </c>
      <c r="B337" s="35"/>
      <c r="C337" s="35"/>
      <c r="D337" s="265" t="s">
        <v>356</v>
      </c>
      <c r="E337" s="31">
        <v>0</v>
      </c>
      <c r="F337" s="31">
        <f>SUM(F338)</f>
        <v>7458.77</v>
      </c>
      <c r="G337" s="31">
        <f>SUM(G338)</f>
        <v>0</v>
      </c>
      <c r="H337" s="31">
        <f t="shared" ref="H337:H341" si="78">SUM(E337+F337-G337)</f>
        <v>7458.77</v>
      </c>
    </row>
    <row r="338" spans="1:8" s="17" customFormat="1" ht="12" customHeight="1" thickTop="1" x14ac:dyDescent="0.2">
      <c r="A338" s="308"/>
      <c r="B338" s="297" t="s">
        <v>404</v>
      </c>
      <c r="C338" s="266"/>
      <c r="D338" s="267" t="s">
        <v>405</v>
      </c>
      <c r="E338" s="62">
        <v>0</v>
      </c>
      <c r="F338" s="38">
        <f t="shared" ref="F338:G338" si="79">SUM(F339)</f>
        <v>7458.77</v>
      </c>
      <c r="G338" s="38">
        <f t="shared" si="79"/>
        <v>0</v>
      </c>
      <c r="H338" s="37">
        <f t="shared" si="78"/>
        <v>7458.77</v>
      </c>
    </row>
    <row r="339" spans="1:8" s="17" customFormat="1" ht="12" customHeight="1" x14ac:dyDescent="0.2">
      <c r="A339" s="45"/>
      <c r="B339" s="47"/>
      <c r="C339" s="27"/>
      <c r="D339" s="547" t="s">
        <v>431</v>
      </c>
      <c r="E339" s="556">
        <v>0</v>
      </c>
      <c r="F339" s="551">
        <f>SUM(F340:F341)</f>
        <v>7458.77</v>
      </c>
      <c r="G339" s="551">
        <f>SUM(G340:G341)</f>
        <v>0</v>
      </c>
      <c r="H339" s="549">
        <f t="shared" si="78"/>
        <v>7458.77</v>
      </c>
    </row>
    <row r="340" spans="1:8" s="17" customFormat="1" ht="12" customHeight="1" x14ac:dyDescent="0.2">
      <c r="A340" s="45"/>
      <c r="B340" s="47"/>
      <c r="C340" s="56">
        <v>4300</v>
      </c>
      <c r="D340" s="64" t="s">
        <v>45</v>
      </c>
      <c r="E340" s="54">
        <v>0</v>
      </c>
      <c r="F340" s="61">
        <v>146.25</v>
      </c>
      <c r="G340" s="61"/>
      <c r="H340" s="61">
        <f t="shared" si="78"/>
        <v>146.25</v>
      </c>
    </row>
    <row r="341" spans="1:8" s="17" customFormat="1" ht="12" customHeight="1" x14ac:dyDescent="0.2">
      <c r="A341" s="45"/>
      <c r="B341" s="44"/>
      <c r="C341" s="56">
        <v>4430</v>
      </c>
      <c r="D341" s="64" t="s">
        <v>432</v>
      </c>
      <c r="E341" s="61">
        <v>0</v>
      </c>
      <c r="F341" s="61">
        <v>7312.52</v>
      </c>
      <c r="G341" s="94"/>
      <c r="H341" s="61">
        <f t="shared" si="78"/>
        <v>7312.52</v>
      </c>
    </row>
    <row r="342" spans="1:8" s="17" customFormat="1" ht="12" customHeight="1" thickBot="1" x14ac:dyDescent="0.25">
      <c r="A342" s="44">
        <v>750</v>
      </c>
      <c r="B342" s="44"/>
      <c r="C342" s="45"/>
      <c r="D342" s="46" t="s">
        <v>47</v>
      </c>
      <c r="E342" s="31">
        <v>1907200.77</v>
      </c>
      <c r="F342" s="31">
        <f>SUM(F343)</f>
        <v>197.21</v>
      </c>
      <c r="G342" s="31">
        <f>SUM(G343)</f>
        <v>0</v>
      </c>
      <c r="H342" s="31">
        <f t="shared" si="77"/>
        <v>1907397.98</v>
      </c>
    </row>
    <row r="343" spans="1:8" s="17" customFormat="1" ht="12" customHeight="1" thickTop="1" x14ac:dyDescent="0.2">
      <c r="A343" s="44"/>
      <c r="B343" s="56">
        <v>75011</v>
      </c>
      <c r="C343" s="35"/>
      <c r="D343" s="92" t="s">
        <v>108</v>
      </c>
      <c r="E343" s="62">
        <v>1907200.77</v>
      </c>
      <c r="F343" s="38">
        <f>SUM(F344)</f>
        <v>197.21</v>
      </c>
      <c r="G343" s="38">
        <f>SUM(G344)</f>
        <v>0</v>
      </c>
      <c r="H343" s="37">
        <f t="shared" si="77"/>
        <v>1907397.98</v>
      </c>
    </row>
    <row r="344" spans="1:8" s="17" customFormat="1" ht="32.25" customHeight="1" x14ac:dyDescent="0.2">
      <c r="A344" s="44"/>
      <c r="B344" s="56"/>
      <c r="C344" s="27"/>
      <c r="D344" s="558" t="s">
        <v>390</v>
      </c>
      <c r="E344" s="271">
        <v>400.77000000000004</v>
      </c>
      <c r="F344" s="551">
        <f>SUM(F345:F346)</f>
        <v>197.21</v>
      </c>
      <c r="G344" s="551">
        <f>SUM(G345:G346)</f>
        <v>0</v>
      </c>
      <c r="H344" s="549">
        <f t="shared" ref="H344:H346" si="80">SUM(E344+F344-G344)</f>
        <v>597.98</v>
      </c>
    </row>
    <row r="345" spans="1:8" s="17" customFormat="1" ht="21.75" customHeight="1" x14ac:dyDescent="0.2">
      <c r="A345" s="44"/>
      <c r="B345" s="56"/>
      <c r="C345" s="57">
        <v>4740</v>
      </c>
      <c r="D345" s="65" t="s">
        <v>103</v>
      </c>
      <c r="E345" s="61">
        <v>334.98</v>
      </c>
      <c r="F345" s="54">
        <v>164.84</v>
      </c>
      <c r="G345" s="54"/>
      <c r="H345" s="43">
        <f t="shared" si="80"/>
        <v>499.82000000000005</v>
      </c>
    </row>
    <row r="346" spans="1:8" s="17" customFormat="1" ht="21" customHeight="1" x14ac:dyDescent="0.2">
      <c r="A346" s="44"/>
      <c r="B346" s="56"/>
      <c r="C346" s="57">
        <v>4850</v>
      </c>
      <c r="D346" s="65" t="s">
        <v>61</v>
      </c>
      <c r="E346" s="61">
        <v>65.790000000000006</v>
      </c>
      <c r="F346" s="54">
        <v>32.369999999999997</v>
      </c>
      <c r="G346" s="54"/>
      <c r="H346" s="43">
        <f t="shared" si="80"/>
        <v>98.16</v>
      </c>
    </row>
    <row r="347" spans="1:8" s="17" customFormat="1" ht="12" customHeight="1" x14ac:dyDescent="0.2">
      <c r="A347" s="44">
        <v>754</v>
      </c>
      <c r="B347" s="44"/>
      <c r="C347" s="45"/>
      <c r="D347" s="46" t="s">
        <v>111</v>
      </c>
      <c r="E347" s="61"/>
      <c r="F347" s="42"/>
      <c r="G347" s="42"/>
      <c r="H347" s="61"/>
    </row>
    <row r="348" spans="1:8" s="17" customFormat="1" ht="12" customHeight="1" thickBot="1" x14ac:dyDescent="0.25">
      <c r="A348" s="44"/>
      <c r="B348" s="44"/>
      <c r="C348" s="45"/>
      <c r="D348" s="46" t="s">
        <v>112</v>
      </c>
      <c r="E348" s="34">
        <v>821840</v>
      </c>
      <c r="F348" s="34">
        <f>SUM(F349)</f>
        <v>97094.2</v>
      </c>
      <c r="G348" s="34">
        <f>SUM(G349)</f>
        <v>59334.2</v>
      </c>
      <c r="H348" s="34">
        <f>SUM(E348+F348-G348)</f>
        <v>859600</v>
      </c>
    </row>
    <row r="349" spans="1:8" s="17" customFormat="1" ht="12" customHeight="1" thickTop="1" x14ac:dyDescent="0.2">
      <c r="A349" s="47"/>
      <c r="B349" s="47">
        <v>75495</v>
      </c>
      <c r="C349" s="27"/>
      <c r="D349" s="36" t="s">
        <v>27</v>
      </c>
      <c r="E349" s="37">
        <v>821840</v>
      </c>
      <c r="F349" s="38">
        <f>SUM(F350,F352,F354)</f>
        <v>97094.2</v>
      </c>
      <c r="G349" s="38">
        <f>SUM(G350,G352,G354)</f>
        <v>59334.2</v>
      </c>
      <c r="H349" s="37">
        <f>SUM(E349+F349-G349)</f>
        <v>859600</v>
      </c>
    </row>
    <row r="350" spans="1:8" s="17" customFormat="1" ht="25.5" customHeight="1" x14ac:dyDescent="0.2">
      <c r="A350" s="47"/>
      <c r="B350" s="47"/>
      <c r="C350" s="78"/>
      <c r="D350" s="544" t="s">
        <v>113</v>
      </c>
      <c r="E350" s="271">
        <v>131720</v>
      </c>
      <c r="F350" s="543">
        <f>SUM(F351:F351)</f>
        <v>37760</v>
      </c>
      <c r="G350" s="543">
        <f>SUM(G351:G351)</f>
        <v>0</v>
      </c>
      <c r="H350" s="271">
        <f t="shared" ref="H350:H351" si="81">SUM(E350+F350-G350)</f>
        <v>169480</v>
      </c>
    </row>
    <row r="351" spans="1:8" s="17" customFormat="1" ht="22.5" customHeight="1" x14ac:dyDescent="0.2">
      <c r="A351" s="70"/>
      <c r="B351" s="70"/>
      <c r="C351" s="83">
        <v>3280</v>
      </c>
      <c r="D351" s="60" t="s">
        <v>114</v>
      </c>
      <c r="E351" s="62">
        <v>130760</v>
      </c>
      <c r="F351" s="95">
        <v>37760</v>
      </c>
      <c r="G351" s="95"/>
      <c r="H351" s="62">
        <f t="shared" si="81"/>
        <v>168520</v>
      </c>
    </row>
    <row r="352" spans="1:8" s="17" customFormat="1" ht="34.5" customHeight="1" x14ac:dyDescent="0.2">
      <c r="A352" s="47"/>
      <c r="B352" s="47"/>
      <c r="C352" s="78"/>
      <c r="D352" s="546" t="s">
        <v>115</v>
      </c>
      <c r="E352" s="549">
        <v>555632.37</v>
      </c>
      <c r="F352" s="549">
        <f>SUM(F353:F353)</f>
        <v>0</v>
      </c>
      <c r="G352" s="549">
        <f>SUM(G353:G353)</f>
        <v>59334.2</v>
      </c>
      <c r="H352" s="271">
        <f>SUM(E352+F352-G352)</f>
        <v>496298.17</v>
      </c>
    </row>
    <row r="353" spans="1:8" s="17" customFormat="1" ht="12" customHeight="1" x14ac:dyDescent="0.2">
      <c r="A353" s="47"/>
      <c r="B353" s="47"/>
      <c r="C353" s="47">
        <v>4370</v>
      </c>
      <c r="D353" s="64" t="s">
        <v>116</v>
      </c>
      <c r="E353" s="54">
        <v>555632.37</v>
      </c>
      <c r="F353" s="61"/>
      <c r="G353" s="61">
        <v>59334.2</v>
      </c>
      <c r="H353" s="54">
        <f t="shared" ref="H353:H373" si="82">SUM(E353+F353-G353)</f>
        <v>496298.17</v>
      </c>
    </row>
    <row r="354" spans="1:8" s="17" customFormat="1" ht="33.75" customHeight="1" x14ac:dyDescent="0.2">
      <c r="A354" s="47"/>
      <c r="B354" s="47"/>
      <c r="C354" s="27"/>
      <c r="D354" s="554" t="s">
        <v>117</v>
      </c>
      <c r="E354" s="549">
        <v>134487.63</v>
      </c>
      <c r="F354" s="543">
        <f>SUM(F355:F356)</f>
        <v>59334.2</v>
      </c>
      <c r="G354" s="543">
        <f>SUM(G355:G356)</f>
        <v>0</v>
      </c>
      <c r="H354" s="271">
        <f>SUM(E354+F354-G354)</f>
        <v>193821.83000000002</v>
      </c>
    </row>
    <row r="355" spans="1:8" s="17" customFormat="1" ht="11.25" customHeight="1" x14ac:dyDescent="0.2">
      <c r="A355" s="47"/>
      <c r="B355" s="47"/>
      <c r="C355" s="56">
        <v>4370</v>
      </c>
      <c r="D355" s="64" t="s">
        <v>116</v>
      </c>
      <c r="E355" s="54">
        <v>6752.87</v>
      </c>
      <c r="F355" s="54">
        <v>2630.32</v>
      </c>
      <c r="G355" s="54"/>
      <c r="H355" s="42">
        <f t="shared" ref="H355:H371" si="83">SUM(E355+F355-G355)</f>
        <v>9383.19</v>
      </c>
    </row>
    <row r="356" spans="1:8" s="17" customFormat="1" ht="21" customHeight="1" x14ac:dyDescent="0.2">
      <c r="A356" s="47"/>
      <c r="B356" s="47"/>
      <c r="C356" s="57">
        <v>4860</v>
      </c>
      <c r="D356" s="65" t="s">
        <v>118</v>
      </c>
      <c r="E356" s="54">
        <v>127734.76</v>
      </c>
      <c r="F356" s="54">
        <v>56703.88</v>
      </c>
      <c r="G356" s="54"/>
      <c r="H356" s="42">
        <f t="shared" si="83"/>
        <v>184438.63999999998</v>
      </c>
    </row>
    <row r="357" spans="1:8" s="17" customFormat="1" ht="12" customHeight="1" thickBot="1" x14ac:dyDescent="0.25">
      <c r="A357" s="101">
        <v>852</v>
      </c>
      <c r="B357" s="101"/>
      <c r="C357" s="73"/>
      <c r="D357" s="276" t="s">
        <v>21</v>
      </c>
      <c r="E357" s="31">
        <v>4032717</v>
      </c>
      <c r="F357" s="31">
        <f>SUM(F358,F368)</f>
        <v>30190</v>
      </c>
      <c r="G357" s="31">
        <f>SUM(G358,G368)</f>
        <v>4661</v>
      </c>
      <c r="H357" s="31">
        <f t="shared" si="83"/>
        <v>4058246</v>
      </c>
    </row>
    <row r="358" spans="1:8" s="17" customFormat="1" ht="12" customHeight="1" thickTop="1" x14ac:dyDescent="0.2">
      <c r="A358" s="101"/>
      <c r="B358" s="75">
        <v>85203</v>
      </c>
      <c r="C358" s="277"/>
      <c r="D358" s="74" t="s">
        <v>353</v>
      </c>
      <c r="E358" s="62">
        <v>1133530</v>
      </c>
      <c r="F358" s="38">
        <f>SUM(F359,F364)</f>
        <v>16883</v>
      </c>
      <c r="G358" s="38">
        <f>SUM(G359,G364)</f>
        <v>4661</v>
      </c>
      <c r="H358" s="37">
        <f t="shared" si="83"/>
        <v>1145752</v>
      </c>
    </row>
    <row r="359" spans="1:8" s="17" customFormat="1" ht="12" customHeight="1" x14ac:dyDescent="0.2">
      <c r="A359" s="101"/>
      <c r="B359" s="75"/>
      <c r="C359" s="277"/>
      <c r="D359" s="559" t="s">
        <v>391</v>
      </c>
      <c r="E359" s="556">
        <v>969769</v>
      </c>
      <c r="F359" s="551">
        <f>SUM(F360:F362)</f>
        <v>12222</v>
      </c>
      <c r="G359" s="551">
        <f>SUM(G360:G362)</f>
        <v>0</v>
      </c>
      <c r="H359" s="549">
        <f t="shared" si="83"/>
        <v>981991</v>
      </c>
    </row>
    <row r="360" spans="1:8" s="17" customFormat="1" ht="12" customHeight="1" x14ac:dyDescent="0.2">
      <c r="A360" s="101"/>
      <c r="B360" s="75"/>
      <c r="C360" s="56">
        <v>4010</v>
      </c>
      <c r="D360" s="64" t="s">
        <v>110</v>
      </c>
      <c r="E360" s="54">
        <v>659284</v>
      </c>
      <c r="F360" s="54">
        <v>10213</v>
      </c>
      <c r="G360" s="54"/>
      <c r="H360" s="43">
        <f t="shared" si="83"/>
        <v>669497</v>
      </c>
    </row>
    <row r="361" spans="1:8" s="17" customFormat="1" ht="12" customHeight="1" x14ac:dyDescent="0.2">
      <c r="A361" s="101"/>
      <c r="B361" s="75"/>
      <c r="C361" s="56">
        <v>4110</v>
      </c>
      <c r="D361" s="64" t="s">
        <v>86</v>
      </c>
      <c r="E361" s="54">
        <v>121596</v>
      </c>
      <c r="F361" s="54">
        <v>1759</v>
      </c>
      <c r="G361" s="54"/>
      <c r="H361" s="43">
        <f t="shared" si="83"/>
        <v>123355</v>
      </c>
    </row>
    <row r="362" spans="1:8" s="17" customFormat="1" ht="12" customHeight="1" x14ac:dyDescent="0.2">
      <c r="A362" s="101"/>
      <c r="B362" s="75"/>
      <c r="C362" s="56">
        <v>4120</v>
      </c>
      <c r="D362" s="64" t="s">
        <v>85</v>
      </c>
      <c r="E362" s="54">
        <v>17300</v>
      </c>
      <c r="F362" s="54">
        <v>250</v>
      </c>
      <c r="G362" s="54"/>
      <c r="H362" s="43">
        <f t="shared" si="83"/>
        <v>17550</v>
      </c>
    </row>
    <row r="363" spans="1:8" s="17" customFormat="1" ht="12" customHeight="1" x14ac:dyDescent="0.2">
      <c r="A363" s="101"/>
      <c r="B363" s="75"/>
      <c r="C363" s="277"/>
      <c r="D363" s="77" t="s">
        <v>433</v>
      </c>
      <c r="E363" s="54"/>
      <c r="F363" s="43"/>
      <c r="G363" s="43"/>
      <c r="H363" s="42"/>
    </row>
    <row r="364" spans="1:8" s="17" customFormat="1" ht="12" customHeight="1" x14ac:dyDescent="0.2">
      <c r="A364" s="75"/>
      <c r="B364" s="75"/>
      <c r="C364" s="277"/>
      <c r="D364" s="547" t="s">
        <v>434</v>
      </c>
      <c r="E364" s="271">
        <v>111700</v>
      </c>
      <c r="F364" s="551">
        <f>SUM(F365:F367)</f>
        <v>4661</v>
      </c>
      <c r="G364" s="551">
        <f>SUM(G365:G367)</f>
        <v>4661</v>
      </c>
      <c r="H364" s="549">
        <f t="shared" si="83"/>
        <v>111700</v>
      </c>
    </row>
    <row r="365" spans="1:8" s="17" customFormat="1" ht="12" customHeight="1" x14ac:dyDescent="0.2">
      <c r="A365" s="47"/>
      <c r="B365" s="47"/>
      <c r="C365" s="56">
        <v>4010</v>
      </c>
      <c r="D365" s="64" t="s">
        <v>110</v>
      </c>
      <c r="E365" s="54">
        <v>59723</v>
      </c>
      <c r="F365" s="54"/>
      <c r="G365" s="54">
        <v>3997</v>
      </c>
      <c r="H365" s="43">
        <f t="shared" si="83"/>
        <v>55726</v>
      </c>
    </row>
    <row r="366" spans="1:8" s="17" customFormat="1" ht="12" customHeight="1" x14ac:dyDescent="0.2">
      <c r="A366" s="47"/>
      <c r="B366" s="47"/>
      <c r="C366" s="56">
        <v>4040</v>
      </c>
      <c r="D366" s="64" t="s">
        <v>49</v>
      </c>
      <c r="E366" s="54">
        <v>4362</v>
      </c>
      <c r="F366" s="54"/>
      <c r="G366" s="54">
        <v>664</v>
      </c>
      <c r="H366" s="43">
        <f t="shared" si="83"/>
        <v>3698</v>
      </c>
    </row>
    <row r="367" spans="1:8" s="17" customFormat="1" ht="12" customHeight="1" x14ac:dyDescent="0.2">
      <c r="A367" s="47"/>
      <c r="B367" s="47"/>
      <c r="C367" s="56">
        <v>4170</v>
      </c>
      <c r="D367" s="64" t="s">
        <v>50</v>
      </c>
      <c r="E367" s="54">
        <v>6000</v>
      </c>
      <c r="F367" s="54">
        <v>4661</v>
      </c>
      <c r="G367" s="54"/>
      <c r="H367" s="43">
        <f t="shared" si="83"/>
        <v>10661</v>
      </c>
    </row>
    <row r="368" spans="1:8" s="17" customFormat="1" ht="12" customHeight="1" x14ac:dyDescent="0.2">
      <c r="A368" s="47"/>
      <c r="B368" s="75">
        <v>85219</v>
      </c>
      <c r="C368" s="277"/>
      <c r="D368" s="74" t="s">
        <v>347</v>
      </c>
      <c r="E368" s="62">
        <v>18687</v>
      </c>
      <c r="F368" s="38">
        <f>SUM(F369)</f>
        <v>13307</v>
      </c>
      <c r="G368" s="38">
        <f>SUM(G369)</f>
        <v>0</v>
      </c>
      <c r="H368" s="37">
        <f t="shared" si="83"/>
        <v>31994</v>
      </c>
    </row>
    <row r="369" spans="1:8" s="17" customFormat="1" ht="12" customHeight="1" x14ac:dyDescent="0.2">
      <c r="A369" s="47"/>
      <c r="B369" s="75"/>
      <c r="C369" s="277"/>
      <c r="D369" s="559" t="s">
        <v>94</v>
      </c>
      <c r="E369" s="556">
        <v>18687</v>
      </c>
      <c r="F369" s="551">
        <f>SUM(F370:F371)</f>
        <v>13307</v>
      </c>
      <c r="G369" s="551">
        <f>SUM(G370:G371)</f>
        <v>0</v>
      </c>
      <c r="H369" s="549">
        <f t="shared" si="83"/>
        <v>31994</v>
      </c>
    </row>
    <row r="370" spans="1:8" s="17" customFormat="1" ht="12" customHeight="1" x14ac:dyDescent="0.2">
      <c r="A370" s="47"/>
      <c r="B370" s="47"/>
      <c r="C370" s="56">
        <v>3110</v>
      </c>
      <c r="D370" s="64" t="s">
        <v>95</v>
      </c>
      <c r="E370" s="54">
        <v>18410</v>
      </c>
      <c r="F370" s="54">
        <v>13111</v>
      </c>
      <c r="G370" s="54"/>
      <c r="H370" s="43">
        <f t="shared" si="83"/>
        <v>31521</v>
      </c>
    </row>
    <row r="371" spans="1:8" s="17" customFormat="1" ht="12" customHeight="1" x14ac:dyDescent="0.2">
      <c r="A371" s="47"/>
      <c r="B371" s="47"/>
      <c r="C371" s="78" t="s">
        <v>54</v>
      </c>
      <c r="D371" s="77" t="s">
        <v>55</v>
      </c>
      <c r="E371" s="54">
        <v>277</v>
      </c>
      <c r="F371" s="54">
        <v>196</v>
      </c>
      <c r="G371" s="54"/>
      <c r="H371" s="43">
        <f t="shared" si="83"/>
        <v>473</v>
      </c>
    </row>
    <row r="372" spans="1:8" s="17" customFormat="1" ht="12" customHeight="1" thickBot="1" x14ac:dyDescent="0.25">
      <c r="A372" s="52">
        <v>853</v>
      </c>
      <c r="B372" s="44"/>
      <c r="C372" s="45"/>
      <c r="D372" s="46" t="s">
        <v>35</v>
      </c>
      <c r="E372" s="31">
        <v>926793.7</v>
      </c>
      <c r="F372" s="34">
        <f>SUM(F373)</f>
        <v>1530</v>
      </c>
      <c r="G372" s="34">
        <f>SUM(G373)</f>
        <v>0</v>
      </c>
      <c r="H372" s="31">
        <f t="shared" si="82"/>
        <v>928323.7</v>
      </c>
    </row>
    <row r="373" spans="1:8" s="17" customFormat="1" ht="12" customHeight="1" thickTop="1" x14ac:dyDescent="0.2">
      <c r="A373" s="45"/>
      <c r="B373" s="47">
        <v>85395</v>
      </c>
      <c r="C373" s="27"/>
      <c r="D373" s="36" t="s">
        <v>27</v>
      </c>
      <c r="E373" s="62">
        <v>926793.7</v>
      </c>
      <c r="F373" s="37">
        <f>SUM(F374)</f>
        <v>1530</v>
      </c>
      <c r="G373" s="37">
        <f>SUM(G374)</f>
        <v>0</v>
      </c>
      <c r="H373" s="37">
        <f t="shared" si="82"/>
        <v>928323.7</v>
      </c>
    </row>
    <row r="374" spans="1:8" s="17" customFormat="1" ht="22.5" customHeight="1" x14ac:dyDescent="0.2">
      <c r="A374" s="45"/>
      <c r="B374" s="47"/>
      <c r="C374" s="78"/>
      <c r="D374" s="558" t="s">
        <v>119</v>
      </c>
      <c r="E374" s="271">
        <v>13158</v>
      </c>
      <c r="F374" s="543">
        <f>SUM(F375:F377)</f>
        <v>1530</v>
      </c>
      <c r="G374" s="543">
        <f>SUM(G375:G377)</f>
        <v>0</v>
      </c>
      <c r="H374" s="271">
        <f>SUM(E374+F374-G374)</f>
        <v>14688</v>
      </c>
    </row>
    <row r="375" spans="1:8" s="17" customFormat="1" ht="22.5" customHeight="1" x14ac:dyDescent="0.2">
      <c r="A375" s="45"/>
      <c r="B375" s="47"/>
      <c r="C375" s="57">
        <v>3290</v>
      </c>
      <c r="D375" s="65" t="s">
        <v>92</v>
      </c>
      <c r="E375" s="42">
        <v>12900</v>
      </c>
      <c r="F375" s="43">
        <v>1500</v>
      </c>
      <c r="G375" s="43"/>
      <c r="H375" s="43">
        <f>SUM(E375+F375-G375)</f>
        <v>14400</v>
      </c>
    </row>
    <row r="376" spans="1:8" s="17" customFormat="1" ht="22.5" customHeight="1" x14ac:dyDescent="0.2">
      <c r="A376" s="45"/>
      <c r="B376" s="47"/>
      <c r="C376" s="57">
        <v>4740</v>
      </c>
      <c r="D376" s="65" t="s">
        <v>103</v>
      </c>
      <c r="E376" s="61">
        <v>215</v>
      </c>
      <c r="F376" s="43">
        <v>25</v>
      </c>
      <c r="G376" s="43"/>
      <c r="H376" s="43">
        <f t="shared" ref="H376:H378" si="84">SUM(E376+F376-G376)</f>
        <v>240</v>
      </c>
    </row>
    <row r="377" spans="1:8" s="17" customFormat="1" ht="22.5" customHeight="1" x14ac:dyDescent="0.2">
      <c r="A377" s="45"/>
      <c r="B377" s="47"/>
      <c r="C377" s="57">
        <v>4850</v>
      </c>
      <c r="D377" s="65" t="s">
        <v>61</v>
      </c>
      <c r="E377" s="61">
        <v>43</v>
      </c>
      <c r="F377" s="43">
        <v>5</v>
      </c>
      <c r="G377" s="43"/>
      <c r="H377" s="43">
        <f t="shared" si="84"/>
        <v>48</v>
      </c>
    </row>
    <row r="378" spans="1:8" s="17" customFormat="1" ht="12" customHeight="1" thickBot="1" x14ac:dyDescent="0.25">
      <c r="A378" s="44">
        <v>855</v>
      </c>
      <c r="B378" s="44"/>
      <c r="C378" s="45"/>
      <c r="D378" s="46" t="s">
        <v>30</v>
      </c>
      <c r="E378" s="34">
        <v>35099138</v>
      </c>
      <c r="F378" s="31">
        <f>SUM(F381,F386)</f>
        <v>6749</v>
      </c>
      <c r="G378" s="31">
        <f>SUM(G381,G386)</f>
        <v>870</v>
      </c>
      <c r="H378" s="31">
        <f t="shared" si="84"/>
        <v>35105017</v>
      </c>
    </row>
    <row r="379" spans="1:8" s="17" customFormat="1" ht="12" customHeight="1" thickTop="1" x14ac:dyDescent="0.2">
      <c r="A379" s="44"/>
      <c r="B379" s="93">
        <v>85502</v>
      </c>
      <c r="C379" s="78"/>
      <c r="D379" s="84" t="s">
        <v>120</v>
      </c>
      <c r="E379" s="61"/>
      <c r="F379" s="61"/>
      <c r="G379" s="94"/>
      <c r="H379" s="43"/>
    </row>
    <row r="380" spans="1:8" s="17" customFormat="1" ht="12" customHeight="1" x14ac:dyDescent="0.2">
      <c r="A380" s="44"/>
      <c r="B380" s="93"/>
      <c r="C380" s="78"/>
      <c r="D380" s="84" t="s">
        <v>121</v>
      </c>
      <c r="E380" s="61"/>
      <c r="F380" s="61"/>
      <c r="G380" s="94"/>
      <c r="H380" s="43"/>
    </row>
    <row r="381" spans="1:8" s="17" customFormat="1" ht="12" customHeight="1" x14ac:dyDescent="0.2">
      <c r="A381" s="44"/>
      <c r="B381" s="93"/>
      <c r="C381" s="78"/>
      <c r="D381" s="51" t="s">
        <v>122</v>
      </c>
      <c r="E381" s="38">
        <v>34814935</v>
      </c>
      <c r="F381" s="38">
        <f>SUM(F382)</f>
        <v>6370</v>
      </c>
      <c r="G381" s="38">
        <f t="shared" ref="G381" si="85">SUM(G382)</f>
        <v>870</v>
      </c>
      <c r="H381" s="37">
        <f t="shared" ref="H381:H388" si="86">SUM(E381+F381-G381)</f>
        <v>34820435</v>
      </c>
    </row>
    <row r="382" spans="1:8" s="17" customFormat="1" ht="22.5" customHeight="1" x14ac:dyDescent="0.2">
      <c r="A382" s="44"/>
      <c r="B382" s="47"/>
      <c r="C382" s="27"/>
      <c r="D382" s="559" t="s">
        <v>435</v>
      </c>
      <c r="E382" s="551">
        <v>35435</v>
      </c>
      <c r="F382" s="551">
        <f>SUM(F383:F385)</f>
        <v>6370</v>
      </c>
      <c r="G382" s="551">
        <f>SUM(G383:G385)</f>
        <v>870</v>
      </c>
      <c r="H382" s="549">
        <f t="shared" si="86"/>
        <v>40935</v>
      </c>
    </row>
    <row r="383" spans="1:8" s="17" customFormat="1" ht="12" customHeight="1" x14ac:dyDescent="0.2">
      <c r="A383" s="44"/>
      <c r="B383" s="44"/>
      <c r="C383" s="73">
        <v>3110</v>
      </c>
      <c r="D383" s="85" t="s">
        <v>95</v>
      </c>
      <c r="E383" s="61">
        <v>33435</v>
      </c>
      <c r="F383" s="54">
        <v>5500</v>
      </c>
      <c r="G383" s="54"/>
      <c r="H383" s="43">
        <f t="shared" si="86"/>
        <v>38935</v>
      </c>
    </row>
    <row r="384" spans="1:8" s="17" customFormat="1" ht="12" customHeight="1" x14ac:dyDescent="0.2">
      <c r="A384" s="44"/>
      <c r="B384" s="44"/>
      <c r="C384" s="73">
        <v>4210</v>
      </c>
      <c r="D384" s="85" t="s">
        <v>392</v>
      </c>
      <c r="E384" s="61">
        <v>0</v>
      </c>
      <c r="F384" s="54">
        <v>870</v>
      </c>
      <c r="G384" s="54"/>
      <c r="H384" s="43">
        <f t="shared" si="86"/>
        <v>870</v>
      </c>
    </row>
    <row r="385" spans="1:8" s="17" customFormat="1" ht="12" customHeight="1" x14ac:dyDescent="0.2">
      <c r="A385" s="44"/>
      <c r="B385" s="44"/>
      <c r="C385" s="73">
        <v>4300</v>
      </c>
      <c r="D385" s="280" t="s">
        <v>45</v>
      </c>
      <c r="E385" s="61">
        <v>2000</v>
      </c>
      <c r="F385" s="54"/>
      <c r="G385" s="54">
        <v>870</v>
      </c>
      <c r="H385" s="43">
        <f t="shared" si="86"/>
        <v>1130</v>
      </c>
    </row>
    <row r="386" spans="1:8" s="17" customFormat="1" ht="12" customHeight="1" x14ac:dyDescent="0.2">
      <c r="A386" s="44"/>
      <c r="B386" s="73">
        <v>85503</v>
      </c>
      <c r="C386" s="278"/>
      <c r="D386" s="74" t="s">
        <v>354</v>
      </c>
      <c r="E386" s="95">
        <v>7203</v>
      </c>
      <c r="F386" s="38">
        <f t="shared" ref="F386:G386" si="87">SUM(F387)</f>
        <v>379</v>
      </c>
      <c r="G386" s="38">
        <f t="shared" si="87"/>
        <v>0</v>
      </c>
      <c r="H386" s="37">
        <f t="shared" si="86"/>
        <v>7582</v>
      </c>
    </row>
    <row r="387" spans="1:8" s="17" customFormat="1" ht="12" customHeight="1" x14ac:dyDescent="0.2">
      <c r="A387" s="44"/>
      <c r="B387" s="75"/>
      <c r="C387" s="278"/>
      <c r="D387" s="560" t="s">
        <v>90</v>
      </c>
      <c r="E387" s="561">
        <v>7203</v>
      </c>
      <c r="F387" s="551">
        <f>SUM(F388:F388)</f>
        <v>379</v>
      </c>
      <c r="G387" s="551">
        <f>SUM(G388:G388)</f>
        <v>0</v>
      </c>
      <c r="H387" s="549">
        <f t="shared" si="86"/>
        <v>7582</v>
      </c>
    </row>
    <row r="388" spans="1:8" s="17" customFormat="1" ht="12" customHeight="1" x14ac:dyDescent="0.2">
      <c r="A388" s="44"/>
      <c r="B388" s="75"/>
      <c r="C388" s="73">
        <v>4210</v>
      </c>
      <c r="D388" s="85" t="s">
        <v>55</v>
      </c>
      <c r="E388" s="61">
        <v>931</v>
      </c>
      <c r="F388" s="54">
        <v>379</v>
      </c>
      <c r="G388" s="54"/>
      <c r="H388" s="43">
        <f t="shared" si="86"/>
        <v>1310</v>
      </c>
    </row>
    <row r="389" spans="1:8" s="17" customFormat="1" ht="21.75" customHeight="1" thickBot="1" x14ac:dyDescent="0.25">
      <c r="A389" s="96"/>
      <c r="B389" s="47"/>
      <c r="C389" s="56"/>
      <c r="D389" s="30" t="s">
        <v>123</v>
      </c>
      <c r="E389" s="31">
        <v>20034699</v>
      </c>
      <c r="F389" s="31">
        <f>SUM(F390,F394,F401,F407)</f>
        <v>347399.54000000004</v>
      </c>
      <c r="G389" s="31">
        <f>SUM(G390,G394,G401,G407)</f>
        <v>23071</v>
      </c>
      <c r="H389" s="31">
        <f>SUM(E389+F389-G389)</f>
        <v>20359027.539999999</v>
      </c>
    </row>
    <row r="390" spans="1:8" s="17" customFormat="1" ht="18" customHeight="1" thickTop="1" thickBot="1" x14ac:dyDescent="0.25">
      <c r="A390" s="97">
        <v>700</v>
      </c>
      <c r="B390" s="98"/>
      <c r="C390" s="73"/>
      <c r="D390" s="279" t="s">
        <v>124</v>
      </c>
      <c r="E390" s="31">
        <v>450100</v>
      </c>
      <c r="F390" s="31">
        <f>SUM(F391)</f>
        <v>10000</v>
      </c>
      <c r="G390" s="31">
        <f>SUM(G391)</f>
        <v>0</v>
      </c>
      <c r="H390" s="31">
        <f t="shared" ref="H390:H393" si="88">SUM(E390+F390-G390)</f>
        <v>460100</v>
      </c>
    </row>
    <row r="391" spans="1:8" s="17" customFormat="1" ht="12.6" customHeight="1" thickTop="1" x14ac:dyDescent="0.2">
      <c r="A391" s="99"/>
      <c r="B391" s="98">
        <v>70005</v>
      </c>
      <c r="C391" s="73"/>
      <c r="D391" s="100" t="s">
        <v>125</v>
      </c>
      <c r="E391" s="62">
        <v>450100</v>
      </c>
      <c r="F391" s="38">
        <f>SUM(F392)</f>
        <v>10000</v>
      </c>
      <c r="G391" s="38">
        <f>SUM(G392)</f>
        <v>0</v>
      </c>
      <c r="H391" s="37">
        <f t="shared" si="88"/>
        <v>460100</v>
      </c>
    </row>
    <row r="392" spans="1:8" s="17" customFormat="1" ht="12.6" customHeight="1" x14ac:dyDescent="0.2">
      <c r="A392" s="44"/>
      <c r="B392" s="56"/>
      <c r="C392" s="27"/>
      <c r="D392" s="547" t="s">
        <v>363</v>
      </c>
      <c r="E392" s="556">
        <v>274100</v>
      </c>
      <c r="F392" s="551">
        <f>SUM(F393:F393)</f>
        <v>10000</v>
      </c>
      <c r="G392" s="551">
        <f>SUM(G393:G393)</f>
        <v>0</v>
      </c>
      <c r="H392" s="549">
        <f t="shared" si="88"/>
        <v>284100</v>
      </c>
    </row>
    <row r="393" spans="1:8" s="17" customFormat="1" ht="12" customHeight="1" x14ac:dyDescent="0.2">
      <c r="A393" s="44"/>
      <c r="B393" s="56"/>
      <c r="C393" s="56">
        <v>4480</v>
      </c>
      <c r="D393" s="64" t="s">
        <v>56</v>
      </c>
      <c r="E393" s="61">
        <v>224996</v>
      </c>
      <c r="F393" s="54">
        <v>10000</v>
      </c>
      <c r="G393" s="54"/>
      <c r="H393" s="43">
        <f t="shared" si="88"/>
        <v>234996</v>
      </c>
    </row>
    <row r="394" spans="1:8" s="17" customFormat="1" ht="12.6" customHeight="1" thickBot="1" x14ac:dyDescent="0.25">
      <c r="A394" s="44">
        <v>754</v>
      </c>
      <c r="B394" s="44"/>
      <c r="C394" s="45"/>
      <c r="D394" s="46" t="s">
        <v>33</v>
      </c>
      <c r="E394" s="31">
        <v>16706500</v>
      </c>
      <c r="F394" s="34">
        <f t="shared" ref="F394:G395" si="89">SUM(F395)</f>
        <v>304299.54000000004</v>
      </c>
      <c r="G394" s="34">
        <f t="shared" si="89"/>
        <v>22771</v>
      </c>
      <c r="H394" s="31">
        <f>SUM(E394+F394-G394)</f>
        <v>16988028.539999999</v>
      </c>
    </row>
    <row r="395" spans="1:8" s="17" customFormat="1" ht="12.6" customHeight="1" thickTop="1" x14ac:dyDescent="0.2">
      <c r="A395" s="90"/>
      <c r="B395" s="56">
        <v>75411</v>
      </c>
      <c r="C395" s="35"/>
      <c r="D395" s="92" t="s">
        <v>359</v>
      </c>
      <c r="E395" s="37">
        <v>16706500</v>
      </c>
      <c r="F395" s="38">
        <f t="shared" si="89"/>
        <v>304299.54000000004</v>
      </c>
      <c r="G395" s="38">
        <f t="shared" si="89"/>
        <v>22771</v>
      </c>
      <c r="H395" s="37">
        <f>SUM(E395+F395-G395)</f>
        <v>16988028.539999999</v>
      </c>
    </row>
    <row r="396" spans="1:8" s="17" customFormat="1" ht="12.6" customHeight="1" x14ac:dyDescent="0.2">
      <c r="A396" s="18"/>
      <c r="B396" s="35"/>
      <c r="C396" s="56"/>
      <c r="D396" s="562" t="s">
        <v>393</v>
      </c>
      <c r="E396" s="549">
        <v>16706500</v>
      </c>
      <c r="F396" s="549">
        <f>SUM(F397:F400)</f>
        <v>304299.54000000004</v>
      </c>
      <c r="G396" s="549">
        <f>SUM(G397:G400)</f>
        <v>22771</v>
      </c>
      <c r="H396" s="271">
        <f>SUM(E396+F396-G396)</f>
        <v>16988028.539999999</v>
      </c>
    </row>
    <row r="397" spans="1:8" s="17" customFormat="1" ht="21" customHeight="1" x14ac:dyDescent="0.2">
      <c r="A397" s="52"/>
      <c r="B397" s="47"/>
      <c r="C397" s="57">
        <v>3070</v>
      </c>
      <c r="D397" s="65" t="s">
        <v>436</v>
      </c>
      <c r="E397" s="43">
        <v>445022</v>
      </c>
      <c r="F397" s="61">
        <v>81000</v>
      </c>
      <c r="G397" s="61"/>
      <c r="H397" s="42">
        <f t="shared" ref="H397:H411" si="90">SUM(E397+F397-G397)</f>
        <v>526022</v>
      </c>
    </row>
    <row r="398" spans="1:8" s="17" customFormat="1" ht="11.25" customHeight="1" x14ac:dyDescent="0.2">
      <c r="A398" s="52"/>
      <c r="B398" s="47"/>
      <c r="C398" s="56">
        <v>4050</v>
      </c>
      <c r="D398" s="309" t="s">
        <v>437</v>
      </c>
      <c r="E398" s="43">
        <v>11927164</v>
      </c>
      <c r="F398" s="61"/>
      <c r="G398" s="61">
        <v>22771</v>
      </c>
      <c r="H398" s="42">
        <f t="shared" si="90"/>
        <v>11904393</v>
      </c>
    </row>
    <row r="399" spans="1:8" s="17" customFormat="1" ht="21" customHeight="1" x14ac:dyDescent="0.2">
      <c r="A399" s="281"/>
      <c r="B399" s="70"/>
      <c r="C399" s="83">
        <v>4060</v>
      </c>
      <c r="D399" s="310" t="s">
        <v>438</v>
      </c>
      <c r="E399" s="38">
        <v>268372</v>
      </c>
      <c r="F399" s="95">
        <v>22771</v>
      </c>
      <c r="G399" s="95"/>
      <c r="H399" s="37">
        <f t="shared" si="90"/>
        <v>291143</v>
      </c>
    </row>
    <row r="400" spans="1:8" s="17" customFormat="1" ht="21.75" customHeight="1" x14ac:dyDescent="0.2">
      <c r="A400" s="52"/>
      <c r="B400" s="47"/>
      <c r="C400" s="306">
        <v>4180</v>
      </c>
      <c r="D400" s="311" t="s">
        <v>439</v>
      </c>
      <c r="E400" s="102">
        <v>2168099</v>
      </c>
      <c r="F400" s="61">
        <f>54000+146528.54</f>
        <v>200528.54</v>
      </c>
      <c r="G400" s="61"/>
      <c r="H400" s="42">
        <f t="shared" si="90"/>
        <v>2368627.54</v>
      </c>
    </row>
    <row r="401" spans="1:8" s="17" customFormat="1" ht="12.6" customHeight="1" thickBot="1" x14ac:dyDescent="0.25">
      <c r="A401" s="52">
        <v>852</v>
      </c>
      <c r="B401" s="44"/>
      <c r="C401" s="45"/>
      <c r="D401" s="276" t="s">
        <v>21</v>
      </c>
      <c r="E401" s="31">
        <v>479000</v>
      </c>
      <c r="F401" s="31">
        <f t="shared" ref="F401:G402" si="91">SUM(F402)</f>
        <v>32400</v>
      </c>
      <c r="G401" s="31">
        <f t="shared" si="91"/>
        <v>0</v>
      </c>
      <c r="H401" s="31">
        <f t="shared" si="90"/>
        <v>511400</v>
      </c>
    </row>
    <row r="402" spans="1:8" s="17" customFormat="1" ht="12.6" customHeight="1" thickTop="1" x14ac:dyDescent="0.2">
      <c r="A402" s="52"/>
      <c r="B402" s="47">
        <v>85205</v>
      </c>
      <c r="C402" s="27"/>
      <c r="D402" s="74" t="s">
        <v>360</v>
      </c>
      <c r="E402" s="62">
        <v>479000</v>
      </c>
      <c r="F402" s="38">
        <f t="shared" si="91"/>
        <v>32400</v>
      </c>
      <c r="G402" s="38">
        <f t="shared" si="91"/>
        <v>0</v>
      </c>
      <c r="H402" s="37">
        <f t="shared" si="90"/>
        <v>511400</v>
      </c>
    </row>
    <row r="403" spans="1:8" s="17" customFormat="1" ht="33.75" customHeight="1" x14ac:dyDescent="0.2">
      <c r="A403" s="96"/>
      <c r="B403" s="47"/>
      <c r="C403" s="27"/>
      <c r="D403" s="559" t="s">
        <v>440</v>
      </c>
      <c r="E403" s="271">
        <v>0</v>
      </c>
      <c r="F403" s="543">
        <f>SUM(F404:F406)</f>
        <v>32400</v>
      </c>
      <c r="G403" s="543">
        <f>SUM(G404:G406)</f>
        <v>0</v>
      </c>
      <c r="H403" s="271">
        <f>SUM(E403+F403-G403)</f>
        <v>32400</v>
      </c>
    </row>
    <row r="404" spans="1:8" s="17" customFormat="1" ht="12.6" customHeight="1" x14ac:dyDescent="0.2">
      <c r="A404" s="96"/>
      <c r="B404" s="47"/>
      <c r="C404" s="56">
        <v>4110</v>
      </c>
      <c r="D404" s="64" t="s">
        <v>86</v>
      </c>
      <c r="E404" s="54">
        <v>0</v>
      </c>
      <c r="F404" s="61">
        <v>3145</v>
      </c>
      <c r="G404" s="61"/>
      <c r="H404" s="54">
        <f t="shared" ref="H404:H406" si="92">SUM(E404+F404-G404)</f>
        <v>3145</v>
      </c>
    </row>
    <row r="405" spans="1:8" s="17" customFormat="1" ht="12.6" customHeight="1" x14ac:dyDescent="0.2">
      <c r="A405" s="96"/>
      <c r="B405" s="47"/>
      <c r="C405" s="56">
        <v>4120</v>
      </c>
      <c r="D405" s="64" t="s">
        <v>85</v>
      </c>
      <c r="E405" s="54">
        <v>0</v>
      </c>
      <c r="F405" s="61">
        <v>442</v>
      </c>
      <c r="G405" s="61"/>
      <c r="H405" s="54">
        <f t="shared" si="92"/>
        <v>442</v>
      </c>
    </row>
    <row r="406" spans="1:8" s="17" customFormat="1" ht="12.6" customHeight="1" x14ac:dyDescent="0.2">
      <c r="A406" s="96"/>
      <c r="B406" s="47"/>
      <c r="C406" s="56">
        <v>4170</v>
      </c>
      <c r="D406" s="64" t="s">
        <v>50</v>
      </c>
      <c r="E406" s="61">
        <v>0</v>
      </c>
      <c r="F406" s="61">
        <v>28813</v>
      </c>
      <c r="G406" s="61"/>
      <c r="H406" s="43">
        <f t="shared" si="92"/>
        <v>28813</v>
      </c>
    </row>
    <row r="407" spans="1:8" s="17" customFormat="1" ht="12.6" customHeight="1" thickBot="1" x14ac:dyDescent="0.25">
      <c r="A407" s="52">
        <v>853</v>
      </c>
      <c r="B407" s="44"/>
      <c r="C407" s="45"/>
      <c r="D407" s="46" t="s">
        <v>35</v>
      </c>
      <c r="E407" s="31">
        <v>537699</v>
      </c>
      <c r="F407" s="31">
        <f>SUM(F408)</f>
        <v>700</v>
      </c>
      <c r="G407" s="31">
        <f>SUM(G408)</f>
        <v>300</v>
      </c>
      <c r="H407" s="31">
        <f t="shared" si="90"/>
        <v>538099</v>
      </c>
    </row>
    <row r="408" spans="1:8" s="17" customFormat="1" ht="12.6" customHeight="1" thickTop="1" x14ac:dyDescent="0.2">
      <c r="A408" s="52"/>
      <c r="B408" s="47">
        <v>85321</v>
      </c>
      <c r="C408" s="27"/>
      <c r="D408" s="36" t="s">
        <v>408</v>
      </c>
      <c r="E408" s="62">
        <v>507900</v>
      </c>
      <c r="F408" s="38">
        <f>SUM(F409,F412)</f>
        <v>700</v>
      </c>
      <c r="G408" s="38">
        <f>SUM(G409,G412)</f>
        <v>300</v>
      </c>
      <c r="H408" s="37">
        <f t="shared" si="90"/>
        <v>508300</v>
      </c>
    </row>
    <row r="409" spans="1:8" s="17" customFormat="1" ht="12.6" customHeight="1" x14ac:dyDescent="0.2">
      <c r="A409" s="52"/>
      <c r="B409" s="47"/>
      <c r="C409" s="27"/>
      <c r="D409" s="553" t="s">
        <v>109</v>
      </c>
      <c r="E409" s="556">
        <v>266000</v>
      </c>
      <c r="F409" s="551">
        <f>SUM(F410:F411)</f>
        <v>300</v>
      </c>
      <c r="G409" s="551">
        <f>SUM(G410:G411)</f>
        <v>300</v>
      </c>
      <c r="H409" s="549">
        <f t="shared" si="90"/>
        <v>266000</v>
      </c>
    </row>
    <row r="410" spans="1:8" s="17" customFormat="1" ht="12.6" customHeight="1" x14ac:dyDescent="0.2">
      <c r="A410" s="52"/>
      <c r="B410" s="44"/>
      <c r="C410" s="56">
        <v>4120</v>
      </c>
      <c r="D410" s="64" t="s">
        <v>85</v>
      </c>
      <c r="E410" s="61">
        <v>5447</v>
      </c>
      <c r="F410" s="61"/>
      <c r="G410" s="61">
        <v>300</v>
      </c>
      <c r="H410" s="43">
        <f t="shared" si="90"/>
        <v>5147</v>
      </c>
    </row>
    <row r="411" spans="1:8" s="17" customFormat="1" ht="12.6" customHeight="1" x14ac:dyDescent="0.2">
      <c r="A411" s="52"/>
      <c r="B411" s="44"/>
      <c r="C411" s="56">
        <v>4710</v>
      </c>
      <c r="D411" s="77" t="s">
        <v>57</v>
      </c>
      <c r="E411" s="61">
        <v>0</v>
      </c>
      <c r="F411" s="61">
        <v>300</v>
      </c>
      <c r="G411" s="61"/>
      <c r="H411" s="43">
        <f t="shared" si="90"/>
        <v>300</v>
      </c>
    </row>
    <row r="412" spans="1:8" s="17" customFormat="1" ht="46.5" customHeight="1" x14ac:dyDescent="0.2">
      <c r="A412" s="52"/>
      <c r="B412" s="44"/>
      <c r="C412" s="27"/>
      <c r="D412" s="546" t="s">
        <v>441</v>
      </c>
      <c r="E412" s="271">
        <v>400</v>
      </c>
      <c r="F412" s="543">
        <f>SUM(F413:F415)</f>
        <v>400</v>
      </c>
      <c r="G412" s="543">
        <f>SUM(G413:G415)</f>
        <v>0</v>
      </c>
      <c r="H412" s="271">
        <f>SUM(E412+F412-G412)</f>
        <v>800</v>
      </c>
    </row>
    <row r="413" spans="1:8" s="17" customFormat="1" ht="12.75" customHeight="1" x14ac:dyDescent="0.2">
      <c r="A413" s="52"/>
      <c r="B413" s="44"/>
      <c r="C413" s="47">
        <v>4370</v>
      </c>
      <c r="D413" s="64" t="s">
        <v>116</v>
      </c>
      <c r="E413" s="54">
        <v>210</v>
      </c>
      <c r="F413" s="61">
        <v>175</v>
      </c>
      <c r="G413" s="61"/>
      <c r="H413" s="54">
        <f t="shared" ref="H413:H415" si="93">SUM(E413+F413-G413)</f>
        <v>385</v>
      </c>
    </row>
    <row r="414" spans="1:8" s="17" customFormat="1" ht="22.5" customHeight="1" x14ac:dyDescent="0.2">
      <c r="A414" s="52"/>
      <c r="B414" s="44"/>
      <c r="C414" s="57">
        <v>4740</v>
      </c>
      <c r="D414" s="65" t="s">
        <v>103</v>
      </c>
      <c r="E414" s="61">
        <v>140</v>
      </c>
      <c r="F414" s="61">
        <v>140</v>
      </c>
      <c r="G414" s="61"/>
      <c r="H414" s="43">
        <f t="shared" si="93"/>
        <v>280</v>
      </c>
    </row>
    <row r="415" spans="1:8" s="17" customFormat="1" ht="22.5" customHeight="1" x14ac:dyDescent="0.2">
      <c r="A415" s="52"/>
      <c r="B415" s="44"/>
      <c r="C415" s="57">
        <v>4850</v>
      </c>
      <c r="D415" s="65" t="s">
        <v>61</v>
      </c>
      <c r="E415" s="61">
        <v>50</v>
      </c>
      <c r="F415" s="61">
        <v>85</v>
      </c>
      <c r="G415" s="61"/>
      <c r="H415" s="43">
        <f t="shared" si="93"/>
        <v>135</v>
      </c>
    </row>
    <row r="416" spans="1:8" s="17" customFormat="1" ht="5.25" customHeight="1" x14ac:dyDescent="0.2">
      <c r="A416" s="103"/>
      <c r="B416" s="103"/>
      <c r="C416" s="104"/>
      <c r="D416" s="105"/>
      <c r="E416" s="37"/>
      <c r="F416" s="37"/>
      <c r="G416" s="37"/>
      <c r="H416" s="37"/>
    </row>
    <row r="417" s="17" customFormat="1" ht="12.95" customHeight="1" x14ac:dyDescent="0.2"/>
    <row r="418" s="17" customFormat="1" ht="12.95" customHeight="1" x14ac:dyDescent="0.2"/>
    <row r="419" s="17" customFormat="1" ht="12.95" customHeight="1" x14ac:dyDescent="0.2"/>
    <row r="420" s="17" customFormat="1" ht="12.95" customHeight="1" x14ac:dyDescent="0.2"/>
    <row r="421" s="17" customFormat="1" ht="12.95" customHeight="1" x14ac:dyDescent="0.2"/>
    <row r="422" s="17" customFormat="1" ht="12.95" customHeight="1" x14ac:dyDescent="0.2"/>
    <row r="423" s="17" customFormat="1" ht="12.95" customHeight="1" x14ac:dyDescent="0.2"/>
    <row r="424" s="17" customFormat="1" ht="12.95" customHeight="1" x14ac:dyDescent="0.2"/>
    <row r="425" s="17" customFormat="1" ht="12.95" customHeight="1" x14ac:dyDescent="0.2"/>
    <row r="426" s="17" customFormat="1" ht="12.95" customHeight="1" x14ac:dyDescent="0.2"/>
    <row r="427" s="17" customFormat="1" ht="12.95" customHeight="1" x14ac:dyDescent="0.2"/>
    <row r="428" s="17" customFormat="1" ht="12.95" customHeight="1" x14ac:dyDescent="0.2"/>
    <row r="429" s="17" customFormat="1" ht="12.95" customHeight="1" x14ac:dyDescent="0.2"/>
    <row r="430" s="17" customFormat="1" ht="12.95" customHeight="1" x14ac:dyDescent="0.2"/>
    <row r="431" s="17" customFormat="1" ht="12.95" customHeight="1" x14ac:dyDescent="0.2"/>
    <row r="432" s="17" customFormat="1" ht="12.95" customHeight="1" x14ac:dyDescent="0.2"/>
    <row r="433" s="17" customFormat="1" ht="12.95" customHeight="1" x14ac:dyDescent="0.2"/>
    <row r="434" s="17" customFormat="1" ht="12.95" customHeight="1" x14ac:dyDescent="0.2"/>
    <row r="435" s="17" customFormat="1" ht="12.95" customHeight="1" x14ac:dyDescent="0.2"/>
    <row r="436" s="17" customFormat="1" ht="12.95" customHeight="1" x14ac:dyDescent="0.2"/>
    <row r="437" s="17" customFormat="1" ht="12.95" customHeight="1" x14ac:dyDescent="0.2"/>
    <row r="438" s="17" customFormat="1" ht="12.95" customHeight="1" x14ac:dyDescent="0.2"/>
    <row r="439" s="17" customFormat="1" ht="12.95" customHeight="1" x14ac:dyDescent="0.2"/>
    <row r="440" s="17" customFormat="1" ht="12.95" customHeight="1" x14ac:dyDescent="0.2"/>
    <row r="441" s="17" customFormat="1" ht="12.95" customHeight="1" x14ac:dyDescent="0.2"/>
    <row r="442" s="17" customFormat="1" ht="12.95" customHeight="1" x14ac:dyDescent="0.2"/>
    <row r="443" s="17" customFormat="1" ht="12.95" customHeight="1" x14ac:dyDescent="0.2"/>
    <row r="444" s="17" customFormat="1" ht="12.95" customHeight="1" x14ac:dyDescent="0.2"/>
    <row r="445" s="17" customFormat="1" ht="12.95" customHeight="1" x14ac:dyDescent="0.2"/>
    <row r="446" s="17" customFormat="1" ht="12.95" customHeight="1" x14ac:dyDescent="0.2"/>
    <row r="447" s="17" customFormat="1" ht="12.95" customHeight="1" x14ac:dyDescent="0.2"/>
    <row r="448" s="17" customFormat="1" ht="12.95" customHeight="1" x14ac:dyDescent="0.2"/>
    <row r="449" s="17" customFormat="1" ht="12.95" customHeight="1" x14ac:dyDescent="0.2"/>
    <row r="450" s="17" customFormat="1" ht="12.95" customHeight="1" x14ac:dyDescent="0.2"/>
    <row r="451" s="17" customFormat="1" ht="12.95" customHeight="1" x14ac:dyDescent="0.2"/>
    <row r="452" s="17" customFormat="1" ht="12.95" customHeight="1" x14ac:dyDescent="0.2"/>
    <row r="453" s="17" customFormat="1" ht="12.95" customHeight="1" x14ac:dyDescent="0.2"/>
    <row r="454" s="17" customFormat="1" ht="12.95" customHeight="1" x14ac:dyDescent="0.2"/>
    <row r="455" s="17" customFormat="1" ht="12.95" customHeight="1" x14ac:dyDescent="0.2"/>
    <row r="456" s="17" customFormat="1" ht="12.95" customHeight="1" x14ac:dyDescent="0.2"/>
    <row r="457" s="17" customFormat="1" ht="12.95" customHeight="1" x14ac:dyDescent="0.2"/>
    <row r="458" s="17" customFormat="1" ht="12.95" customHeight="1" x14ac:dyDescent="0.2"/>
    <row r="459" s="17" customFormat="1" ht="12.95" customHeight="1" x14ac:dyDescent="0.2"/>
    <row r="460" s="17" customFormat="1" ht="12.95" customHeight="1" x14ac:dyDescent="0.2"/>
    <row r="461" s="17" customFormat="1" ht="12.95" customHeight="1" x14ac:dyDescent="0.2"/>
    <row r="462" s="17" customFormat="1" ht="12.95" customHeight="1" x14ac:dyDescent="0.2"/>
    <row r="463" s="17" customFormat="1" ht="12.95" customHeight="1" x14ac:dyDescent="0.2"/>
    <row r="464" s="17" customFormat="1" ht="12.95" customHeight="1" x14ac:dyDescent="0.2"/>
    <row r="465" s="17" customFormat="1" ht="12.95" customHeight="1" x14ac:dyDescent="0.2"/>
    <row r="466" s="17" customFormat="1" ht="12.95" customHeight="1" x14ac:dyDescent="0.2"/>
    <row r="467" s="17" customFormat="1" ht="12.95" customHeight="1" x14ac:dyDescent="0.2"/>
    <row r="468" s="17" customFormat="1" ht="12.95" customHeight="1" x14ac:dyDescent="0.2"/>
    <row r="469" s="17" customFormat="1" ht="12.95" customHeight="1" x14ac:dyDescent="0.2"/>
    <row r="470" s="17" customFormat="1" ht="12.95" customHeight="1" x14ac:dyDescent="0.2"/>
    <row r="471" s="17" customFormat="1" ht="12.95" customHeight="1" x14ac:dyDescent="0.2"/>
    <row r="472" s="17" customFormat="1" ht="12.95" customHeight="1" x14ac:dyDescent="0.2"/>
    <row r="473" s="17" customFormat="1" ht="12.95" customHeight="1" x14ac:dyDescent="0.2"/>
    <row r="474" s="17" customFormat="1" ht="12.95" customHeight="1" x14ac:dyDescent="0.2"/>
    <row r="475" s="17" customFormat="1" ht="12.95" customHeight="1" x14ac:dyDescent="0.2"/>
    <row r="476" s="17" customFormat="1" ht="12.95" customHeight="1" x14ac:dyDescent="0.2"/>
    <row r="477" s="17" customFormat="1" ht="12.95" customHeight="1" x14ac:dyDescent="0.2"/>
    <row r="478" s="17" customFormat="1" ht="12.95" customHeight="1" x14ac:dyDescent="0.2"/>
    <row r="479" s="17" customFormat="1" ht="12.95" customHeight="1" x14ac:dyDescent="0.2"/>
    <row r="480" s="17" customFormat="1" ht="12.95" customHeight="1" x14ac:dyDescent="0.2"/>
    <row r="481" s="17" customFormat="1" ht="12.95" customHeight="1" x14ac:dyDescent="0.2"/>
    <row r="482" s="17" customFormat="1" ht="12.95" customHeight="1" x14ac:dyDescent="0.2"/>
    <row r="483" s="17" customFormat="1" ht="12.95" customHeight="1" x14ac:dyDescent="0.2"/>
    <row r="484" customFormat="1" ht="12.95" customHeight="1" x14ac:dyDescent="0.25"/>
    <row r="485" customFormat="1" ht="12.95" customHeight="1" x14ac:dyDescent="0.25"/>
    <row r="486" customFormat="1" ht="12.95" customHeight="1" x14ac:dyDescent="0.25"/>
    <row r="487" customFormat="1" ht="12.95" customHeight="1" x14ac:dyDescent="0.25"/>
    <row r="488" customFormat="1" ht="12.95" customHeight="1" x14ac:dyDescent="0.25"/>
    <row r="489" customFormat="1" ht="12.95" customHeight="1" x14ac:dyDescent="0.25"/>
    <row r="490" customFormat="1" ht="12.95" customHeight="1" x14ac:dyDescent="0.25"/>
    <row r="491" customFormat="1" ht="12.95" customHeight="1" x14ac:dyDescent="0.25"/>
    <row r="492" customFormat="1" ht="12.95" customHeight="1" x14ac:dyDescent="0.25"/>
    <row r="493" customFormat="1" ht="12.95" customHeight="1" x14ac:dyDescent="0.25"/>
    <row r="494" customFormat="1" ht="12.95" customHeight="1" x14ac:dyDescent="0.25"/>
    <row r="495" customFormat="1" ht="12.95" customHeight="1" x14ac:dyDescent="0.25"/>
    <row r="496" customFormat="1" ht="12.75" customHeight="1" x14ac:dyDescent="0.25"/>
    <row r="497" customFormat="1" ht="12.75" customHeight="1" x14ac:dyDescent="0.25"/>
    <row r="498" customFormat="1" ht="12.75" customHeight="1" x14ac:dyDescent="0.25"/>
    <row r="499" customFormat="1" ht="12.75" customHeight="1" x14ac:dyDescent="0.25"/>
    <row r="500" customFormat="1" ht="12.75" customHeight="1" x14ac:dyDescent="0.25"/>
    <row r="501" customFormat="1" ht="12.75" customHeight="1" x14ac:dyDescent="0.25"/>
    <row r="502" customFormat="1" ht="12.75" customHeight="1" x14ac:dyDescent="0.25"/>
    <row r="503" customFormat="1" ht="12.75" customHeight="1" x14ac:dyDescent="0.25"/>
    <row r="504" customFormat="1" ht="12.75" customHeight="1" x14ac:dyDescent="0.25"/>
    <row r="505" customFormat="1" ht="12.75" customHeight="1" x14ac:dyDescent="0.25"/>
    <row r="506" customFormat="1" ht="12.75" customHeight="1" x14ac:dyDescent="0.25"/>
    <row r="507" customFormat="1" ht="12.75" customHeight="1" x14ac:dyDescent="0.25"/>
    <row r="508" customFormat="1" ht="12.75" customHeight="1" x14ac:dyDescent="0.25"/>
    <row r="509" customFormat="1" ht="12.75" customHeight="1" x14ac:dyDescent="0.25"/>
    <row r="510" customFormat="1" ht="12.75" customHeight="1" x14ac:dyDescent="0.25"/>
    <row r="511" customFormat="1" ht="12.75" customHeight="1" x14ac:dyDescent="0.25"/>
    <row r="512" customFormat="1" ht="12.75" customHeight="1" x14ac:dyDescent="0.25"/>
    <row r="513" customFormat="1" ht="12.75" customHeight="1" x14ac:dyDescent="0.25"/>
    <row r="514" customFormat="1" ht="12.75" customHeight="1" x14ac:dyDescent="0.25"/>
    <row r="515" customFormat="1" ht="12.75" customHeight="1" x14ac:dyDescent="0.25"/>
    <row r="516" customFormat="1" ht="12.75" customHeight="1" x14ac:dyDescent="0.25"/>
    <row r="517" customFormat="1" ht="12.75" customHeight="1" x14ac:dyDescent="0.25"/>
    <row r="518" customFormat="1" ht="12.75" customHeight="1" x14ac:dyDescent="0.25"/>
    <row r="519" customFormat="1" ht="12.75" customHeight="1" x14ac:dyDescent="0.25"/>
    <row r="520" customFormat="1" ht="12.75" customHeight="1" x14ac:dyDescent="0.25"/>
    <row r="521" customFormat="1" ht="12.75" customHeight="1" x14ac:dyDescent="0.25"/>
    <row r="522" customFormat="1" ht="12.75" customHeight="1" x14ac:dyDescent="0.25"/>
    <row r="523" customFormat="1" ht="12.75" customHeight="1" x14ac:dyDescent="0.25"/>
    <row r="524" customFormat="1" ht="12.75" customHeight="1" x14ac:dyDescent="0.25"/>
    <row r="525" customFormat="1" ht="12.75" customHeight="1" x14ac:dyDescent="0.25"/>
    <row r="526" customFormat="1" ht="12.75" customHeight="1" x14ac:dyDescent="0.25"/>
    <row r="527" customFormat="1" ht="12.75" customHeight="1" x14ac:dyDescent="0.25"/>
    <row r="528" customFormat="1" ht="12.75" customHeight="1" x14ac:dyDescent="0.25"/>
    <row r="529" customFormat="1" ht="12.75" customHeight="1" x14ac:dyDescent="0.25"/>
    <row r="530" customFormat="1" ht="12.75" customHeight="1" x14ac:dyDescent="0.25"/>
    <row r="531" customFormat="1" ht="12.75" customHeight="1" x14ac:dyDescent="0.25"/>
    <row r="532" customFormat="1" ht="12.75" customHeight="1" x14ac:dyDescent="0.25"/>
    <row r="533" customFormat="1" ht="12.75" customHeight="1" x14ac:dyDescent="0.25"/>
    <row r="534" customFormat="1" ht="12.75" customHeight="1" x14ac:dyDescent="0.25"/>
    <row r="535" customFormat="1" ht="12.75" customHeight="1" x14ac:dyDescent="0.25"/>
    <row r="536" customFormat="1" ht="12.75" customHeight="1" x14ac:dyDescent="0.25"/>
    <row r="537" customFormat="1" ht="12.75" customHeight="1" x14ac:dyDescent="0.25"/>
    <row r="538" customFormat="1" ht="12.75" customHeight="1" x14ac:dyDescent="0.25"/>
    <row r="539" customFormat="1" ht="12.75" customHeight="1" x14ac:dyDescent="0.25"/>
    <row r="540" customFormat="1" ht="12.75" customHeight="1" x14ac:dyDescent="0.25"/>
    <row r="541" customFormat="1" ht="12.75" customHeight="1" x14ac:dyDescent="0.25"/>
    <row r="542" customFormat="1" ht="12.75" customHeight="1" x14ac:dyDescent="0.25"/>
    <row r="543" customFormat="1" ht="12.75" customHeight="1" x14ac:dyDescent="0.25"/>
    <row r="544" customFormat="1" ht="12.75" customHeight="1" x14ac:dyDescent="0.25"/>
    <row r="545" customFormat="1" ht="12.75" customHeight="1" x14ac:dyDescent="0.25"/>
    <row r="546" customFormat="1" ht="12.75" customHeight="1" x14ac:dyDescent="0.25"/>
    <row r="547" customFormat="1" ht="12.75" customHeight="1" x14ac:dyDescent="0.25"/>
    <row r="548" customFormat="1" ht="12.75" customHeight="1" x14ac:dyDescent="0.25"/>
    <row r="549" customFormat="1" ht="12.75" customHeight="1" x14ac:dyDescent="0.25"/>
    <row r="550" customFormat="1" ht="12.75" customHeight="1" x14ac:dyDescent="0.25"/>
    <row r="551" customFormat="1" ht="12.75" customHeight="1" x14ac:dyDescent="0.25"/>
    <row r="552" customFormat="1" ht="12.75" customHeight="1" x14ac:dyDescent="0.25"/>
    <row r="553" customFormat="1" ht="12.75" customHeight="1" x14ac:dyDescent="0.25"/>
    <row r="554" customFormat="1" ht="12.75" customHeight="1" x14ac:dyDescent="0.25"/>
    <row r="555" customFormat="1" ht="12.75" customHeight="1" x14ac:dyDescent="0.25"/>
    <row r="556" customFormat="1" ht="12.75" customHeight="1" x14ac:dyDescent="0.25"/>
    <row r="557" customFormat="1" ht="12.75" customHeight="1" x14ac:dyDescent="0.25"/>
    <row r="558" customFormat="1" ht="12.75" customHeight="1" x14ac:dyDescent="0.25"/>
    <row r="559" customFormat="1" ht="12.75" customHeight="1" x14ac:dyDescent="0.25"/>
    <row r="560" customFormat="1" ht="12.75" customHeight="1" x14ac:dyDescent="0.25"/>
    <row r="561" customFormat="1" ht="12.75" customHeight="1" x14ac:dyDescent="0.25"/>
    <row r="562" customFormat="1" ht="12.75" customHeight="1" x14ac:dyDescent="0.25"/>
    <row r="563" customFormat="1" ht="12.75" customHeight="1" x14ac:dyDescent="0.25"/>
    <row r="564" customFormat="1" ht="12.75" customHeight="1" x14ac:dyDescent="0.25"/>
    <row r="565" customFormat="1" ht="12.75" customHeight="1" x14ac:dyDescent="0.25"/>
    <row r="566" customFormat="1" ht="12.75" customHeight="1" x14ac:dyDescent="0.25"/>
    <row r="567" customFormat="1" ht="12.75" customHeight="1" x14ac:dyDescent="0.25"/>
    <row r="568" customFormat="1" ht="12.75" customHeight="1" x14ac:dyDescent="0.25"/>
    <row r="569" customFormat="1" ht="12.75" customHeight="1" x14ac:dyDescent="0.25"/>
    <row r="570" customFormat="1" ht="12.75" customHeight="1" x14ac:dyDescent="0.25"/>
    <row r="571" customFormat="1" ht="12.75" customHeight="1" x14ac:dyDescent="0.25"/>
    <row r="572" customFormat="1" ht="12.75" customHeight="1" x14ac:dyDescent="0.25"/>
    <row r="573" customFormat="1" ht="12.75" customHeight="1" x14ac:dyDescent="0.25"/>
    <row r="574" customFormat="1" ht="12.75" customHeight="1" x14ac:dyDescent="0.25"/>
    <row r="575" customFormat="1" ht="12.75" customHeight="1" x14ac:dyDescent="0.25"/>
    <row r="576" customFormat="1" ht="12.75" customHeight="1" x14ac:dyDescent="0.25"/>
    <row r="577" customFormat="1" ht="12.75" customHeight="1" x14ac:dyDescent="0.25"/>
    <row r="578" customFormat="1" ht="12.75" customHeight="1" x14ac:dyDescent="0.25"/>
    <row r="579" customFormat="1" ht="12.75" customHeight="1" x14ac:dyDescent="0.25"/>
    <row r="580" customFormat="1" ht="12.75" customHeight="1" x14ac:dyDescent="0.25"/>
    <row r="581" customFormat="1" ht="12.75" customHeight="1" x14ac:dyDescent="0.25"/>
    <row r="582" customFormat="1" ht="12.75" customHeight="1" x14ac:dyDescent="0.25"/>
    <row r="583" customFormat="1" ht="12.75" customHeight="1" x14ac:dyDescent="0.25"/>
    <row r="584" customFormat="1" ht="12.75" customHeight="1" x14ac:dyDescent="0.25"/>
    <row r="585" customFormat="1" ht="12.75" customHeight="1" x14ac:dyDescent="0.25"/>
    <row r="586" customFormat="1" ht="12.75" customHeight="1" x14ac:dyDescent="0.25"/>
    <row r="587" customFormat="1" ht="12.75" customHeight="1" x14ac:dyDescent="0.25"/>
    <row r="588" customFormat="1" ht="12.75" customHeight="1" x14ac:dyDescent="0.25"/>
    <row r="589" customFormat="1" ht="12.75" customHeight="1" x14ac:dyDescent="0.25"/>
    <row r="590" customFormat="1" ht="12.75" customHeight="1" x14ac:dyDescent="0.25"/>
    <row r="591" customFormat="1" ht="12.75" customHeight="1" x14ac:dyDescent="0.25"/>
    <row r="592" customFormat="1" ht="12.75" customHeight="1" x14ac:dyDescent="0.25"/>
    <row r="593" customFormat="1" ht="12.75" customHeight="1" x14ac:dyDescent="0.25"/>
    <row r="594" customFormat="1" ht="12.75" customHeight="1" x14ac:dyDescent="0.25"/>
    <row r="595" customFormat="1" ht="12.75" customHeight="1" x14ac:dyDescent="0.25"/>
    <row r="596" customFormat="1" ht="12.75" customHeight="1" x14ac:dyDescent="0.25"/>
    <row r="597" customFormat="1" ht="12.75" customHeight="1" x14ac:dyDescent="0.25"/>
    <row r="598" customFormat="1" ht="12.75" customHeight="1" x14ac:dyDescent="0.25"/>
    <row r="599" customFormat="1" ht="12.75" customHeight="1" x14ac:dyDescent="0.25"/>
    <row r="600" customFormat="1" ht="12.75" customHeight="1" x14ac:dyDescent="0.25"/>
    <row r="601" customFormat="1" ht="12.75" customHeight="1" x14ac:dyDescent="0.25"/>
    <row r="602" customFormat="1" ht="12.75" customHeight="1" x14ac:dyDescent="0.25"/>
    <row r="603" customFormat="1" ht="12.75" customHeight="1" x14ac:dyDescent="0.25"/>
    <row r="604" customFormat="1" ht="12.75" customHeight="1" x14ac:dyDescent="0.25"/>
    <row r="605" customFormat="1" ht="12.75" customHeight="1" x14ac:dyDescent="0.25"/>
    <row r="606" customFormat="1" ht="12.75" customHeight="1" x14ac:dyDescent="0.25"/>
    <row r="607" customFormat="1" ht="12.75" customHeight="1" x14ac:dyDescent="0.25"/>
    <row r="608" customFormat="1" ht="12.75" customHeight="1" x14ac:dyDescent="0.25"/>
    <row r="609" customFormat="1" ht="12.75" customHeight="1" x14ac:dyDescent="0.25"/>
    <row r="610" customFormat="1" ht="12.75" customHeight="1" x14ac:dyDescent="0.25"/>
    <row r="611" customFormat="1" ht="12.75" customHeight="1" x14ac:dyDescent="0.25"/>
    <row r="612" customFormat="1" ht="12.75" customHeight="1" x14ac:dyDescent="0.25"/>
    <row r="613" customFormat="1" ht="12.75" customHeight="1" x14ac:dyDescent="0.25"/>
    <row r="614" customFormat="1" ht="12.75" customHeight="1" x14ac:dyDescent="0.25"/>
    <row r="615" customFormat="1" ht="12.75" customHeight="1" x14ac:dyDescent="0.25"/>
    <row r="616" customFormat="1" ht="12.75" customHeight="1" x14ac:dyDescent="0.25"/>
    <row r="617" customFormat="1" ht="12.75" customHeight="1" x14ac:dyDescent="0.25"/>
    <row r="618" customFormat="1" ht="12.75" customHeight="1" x14ac:dyDescent="0.25"/>
    <row r="619" customFormat="1" ht="12.75" customHeight="1" x14ac:dyDescent="0.25"/>
    <row r="620" customFormat="1" ht="12.75" customHeight="1" x14ac:dyDescent="0.25"/>
    <row r="621" customFormat="1" ht="12.75" customHeight="1" x14ac:dyDescent="0.25"/>
    <row r="622" customFormat="1" ht="12.75" customHeight="1" x14ac:dyDescent="0.25"/>
    <row r="623" customFormat="1" ht="12.75" customHeight="1" x14ac:dyDescent="0.25"/>
    <row r="624" customFormat="1" ht="12.75" customHeight="1" x14ac:dyDescent="0.25"/>
    <row r="625" customFormat="1" ht="12.75" customHeight="1" x14ac:dyDescent="0.25"/>
    <row r="626" customFormat="1" ht="12.75" customHeight="1" x14ac:dyDescent="0.25"/>
    <row r="627" customFormat="1" ht="12.75" customHeight="1" x14ac:dyDescent="0.25"/>
    <row r="628" customFormat="1" ht="12.75" customHeight="1" x14ac:dyDescent="0.25"/>
    <row r="629" customFormat="1" ht="12.75" customHeight="1" x14ac:dyDescent="0.25"/>
    <row r="630" customFormat="1" ht="12.75" customHeight="1" x14ac:dyDescent="0.25"/>
    <row r="631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3" manualBreakCount="3">
    <brk id="72" max="7" man="1"/>
    <brk id="209" max="7" man="1"/>
    <brk id="3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497E-9F75-4F01-BF36-0B618873FBAC}">
  <sheetPr>
    <tabColor theme="4" tint="0.79998168889431442"/>
  </sheetPr>
  <dimension ref="A1:O48"/>
  <sheetViews>
    <sheetView zoomScaleNormal="100" workbookViewId="0">
      <pane ySplit="13" topLeftCell="A14" activePane="bottomLeft" state="frozen"/>
      <selection pane="bottomLeft"/>
    </sheetView>
  </sheetViews>
  <sheetFormatPr defaultRowHeight="12.75" x14ac:dyDescent="0.25"/>
  <cols>
    <col min="1" max="1" width="4.140625" style="425" customWidth="1"/>
    <col min="2" max="2" width="7.28515625" style="425" customWidth="1"/>
    <col min="3" max="3" width="5.5703125" style="348" hidden="1" customWidth="1"/>
    <col min="4" max="4" width="61.7109375" style="335" customWidth="1"/>
    <col min="5" max="5" width="14" style="335" customWidth="1"/>
    <col min="6" max="6" width="13.28515625" style="335" customWidth="1"/>
    <col min="7" max="7" width="14.140625" style="428" customWidth="1"/>
    <col min="8" max="8" width="13.140625" style="428" customWidth="1"/>
    <col min="9" max="9" width="13" style="428" customWidth="1"/>
    <col min="10" max="10" width="12.5703125" style="428" customWidth="1"/>
    <col min="11" max="11" width="14.5703125" style="428" customWidth="1"/>
    <col min="12" max="12" width="7.5703125" style="428" customWidth="1"/>
    <col min="13" max="13" width="13.7109375" style="427" customWidth="1"/>
    <col min="14" max="14" width="13.42578125" style="335" customWidth="1"/>
    <col min="15" max="15" width="15.140625" style="335" customWidth="1"/>
    <col min="16" max="256" width="9.140625" style="335"/>
    <col min="257" max="257" width="4.140625" style="335" customWidth="1"/>
    <col min="258" max="258" width="7.28515625" style="335" customWidth="1"/>
    <col min="259" max="259" width="0" style="335" hidden="1" customWidth="1"/>
    <col min="260" max="260" width="61.7109375" style="335" customWidth="1"/>
    <col min="261" max="261" width="14" style="335" customWidth="1"/>
    <col min="262" max="262" width="13.28515625" style="335" customWidth="1"/>
    <col min="263" max="263" width="14.140625" style="335" customWidth="1"/>
    <col min="264" max="264" width="13.140625" style="335" customWidth="1"/>
    <col min="265" max="265" width="13" style="335" customWidth="1"/>
    <col min="266" max="266" width="12.5703125" style="335" customWidth="1"/>
    <col min="267" max="267" width="14.5703125" style="335" customWidth="1"/>
    <col min="268" max="268" width="7.5703125" style="335" customWidth="1"/>
    <col min="269" max="269" width="13.7109375" style="335" customWidth="1"/>
    <col min="270" max="270" width="13.42578125" style="335" customWidth="1"/>
    <col min="271" max="271" width="15.140625" style="335" customWidth="1"/>
    <col min="272" max="512" width="9.140625" style="335"/>
    <col min="513" max="513" width="4.140625" style="335" customWidth="1"/>
    <col min="514" max="514" width="7.28515625" style="335" customWidth="1"/>
    <col min="515" max="515" width="0" style="335" hidden="1" customWidth="1"/>
    <col min="516" max="516" width="61.7109375" style="335" customWidth="1"/>
    <col min="517" max="517" width="14" style="335" customWidth="1"/>
    <col min="518" max="518" width="13.28515625" style="335" customWidth="1"/>
    <col min="519" max="519" width="14.140625" style="335" customWidth="1"/>
    <col min="520" max="520" width="13.140625" style="335" customWidth="1"/>
    <col min="521" max="521" width="13" style="335" customWidth="1"/>
    <col min="522" max="522" width="12.5703125" style="335" customWidth="1"/>
    <col min="523" max="523" width="14.5703125" style="335" customWidth="1"/>
    <col min="524" max="524" width="7.5703125" style="335" customWidth="1"/>
    <col min="525" max="525" width="13.7109375" style="335" customWidth="1"/>
    <col min="526" max="526" width="13.42578125" style="335" customWidth="1"/>
    <col min="527" max="527" width="15.140625" style="335" customWidth="1"/>
    <col min="528" max="768" width="9.140625" style="335"/>
    <col min="769" max="769" width="4.140625" style="335" customWidth="1"/>
    <col min="770" max="770" width="7.28515625" style="335" customWidth="1"/>
    <col min="771" max="771" width="0" style="335" hidden="1" customWidth="1"/>
    <col min="772" max="772" width="61.7109375" style="335" customWidth="1"/>
    <col min="773" max="773" width="14" style="335" customWidth="1"/>
    <col min="774" max="774" width="13.28515625" style="335" customWidth="1"/>
    <col min="775" max="775" width="14.140625" style="335" customWidth="1"/>
    <col min="776" max="776" width="13.140625" style="335" customWidth="1"/>
    <col min="777" max="777" width="13" style="335" customWidth="1"/>
    <col min="778" max="778" width="12.5703125" style="335" customWidth="1"/>
    <col min="779" max="779" width="14.5703125" style="335" customWidth="1"/>
    <col min="780" max="780" width="7.5703125" style="335" customWidth="1"/>
    <col min="781" max="781" width="13.7109375" style="335" customWidth="1"/>
    <col min="782" max="782" width="13.42578125" style="335" customWidth="1"/>
    <col min="783" max="783" width="15.140625" style="335" customWidth="1"/>
    <col min="784" max="1024" width="9.140625" style="335"/>
    <col min="1025" max="1025" width="4.140625" style="335" customWidth="1"/>
    <col min="1026" max="1026" width="7.28515625" style="335" customWidth="1"/>
    <col min="1027" max="1027" width="0" style="335" hidden="1" customWidth="1"/>
    <col min="1028" max="1028" width="61.7109375" style="335" customWidth="1"/>
    <col min="1029" max="1029" width="14" style="335" customWidth="1"/>
    <col min="1030" max="1030" width="13.28515625" style="335" customWidth="1"/>
    <col min="1031" max="1031" width="14.140625" style="335" customWidth="1"/>
    <col min="1032" max="1032" width="13.140625" style="335" customWidth="1"/>
    <col min="1033" max="1033" width="13" style="335" customWidth="1"/>
    <col min="1034" max="1034" width="12.5703125" style="335" customWidth="1"/>
    <col min="1035" max="1035" width="14.5703125" style="335" customWidth="1"/>
    <col min="1036" max="1036" width="7.5703125" style="335" customWidth="1"/>
    <col min="1037" max="1037" width="13.7109375" style="335" customWidth="1"/>
    <col min="1038" max="1038" width="13.42578125" style="335" customWidth="1"/>
    <col min="1039" max="1039" width="15.140625" style="335" customWidth="1"/>
    <col min="1040" max="1280" width="9.140625" style="335"/>
    <col min="1281" max="1281" width="4.140625" style="335" customWidth="1"/>
    <col min="1282" max="1282" width="7.28515625" style="335" customWidth="1"/>
    <col min="1283" max="1283" width="0" style="335" hidden="1" customWidth="1"/>
    <col min="1284" max="1284" width="61.7109375" style="335" customWidth="1"/>
    <col min="1285" max="1285" width="14" style="335" customWidth="1"/>
    <col min="1286" max="1286" width="13.28515625" style="335" customWidth="1"/>
    <col min="1287" max="1287" width="14.140625" style="335" customWidth="1"/>
    <col min="1288" max="1288" width="13.140625" style="335" customWidth="1"/>
    <col min="1289" max="1289" width="13" style="335" customWidth="1"/>
    <col min="1290" max="1290" width="12.5703125" style="335" customWidth="1"/>
    <col min="1291" max="1291" width="14.5703125" style="335" customWidth="1"/>
    <col min="1292" max="1292" width="7.5703125" style="335" customWidth="1"/>
    <col min="1293" max="1293" width="13.7109375" style="335" customWidth="1"/>
    <col min="1294" max="1294" width="13.42578125" style="335" customWidth="1"/>
    <col min="1295" max="1295" width="15.140625" style="335" customWidth="1"/>
    <col min="1296" max="1536" width="9.140625" style="335"/>
    <col min="1537" max="1537" width="4.140625" style="335" customWidth="1"/>
    <col min="1538" max="1538" width="7.28515625" style="335" customWidth="1"/>
    <col min="1539" max="1539" width="0" style="335" hidden="1" customWidth="1"/>
    <col min="1540" max="1540" width="61.7109375" style="335" customWidth="1"/>
    <col min="1541" max="1541" width="14" style="335" customWidth="1"/>
    <col min="1542" max="1542" width="13.28515625" style="335" customWidth="1"/>
    <col min="1543" max="1543" width="14.140625" style="335" customWidth="1"/>
    <col min="1544" max="1544" width="13.140625" style="335" customWidth="1"/>
    <col min="1545" max="1545" width="13" style="335" customWidth="1"/>
    <col min="1546" max="1546" width="12.5703125" style="335" customWidth="1"/>
    <col min="1547" max="1547" width="14.5703125" style="335" customWidth="1"/>
    <col min="1548" max="1548" width="7.5703125" style="335" customWidth="1"/>
    <col min="1549" max="1549" width="13.7109375" style="335" customWidth="1"/>
    <col min="1550" max="1550" width="13.42578125" style="335" customWidth="1"/>
    <col min="1551" max="1551" width="15.140625" style="335" customWidth="1"/>
    <col min="1552" max="1792" width="9.140625" style="335"/>
    <col min="1793" max="1793" width="4.140625" style="335" customWidth="1"/>
    <col min="1794" max="1794" width="7.28515625" style="335" customWidth="1"/>
    <col min="1795" max="1795" width="0" style="335" hidden="1" customWidth="1"/>
    <col min="1796" max="1796" width="61.7109375" style="335" customWidth="1"/>
    <col min="1797" max="1797" width="14" style="335" customWidth="1"/>
    <col min="1798" max="1798" width="13.28515625" style="335" customWidth="1"/>
    <col min="1799" max="1799" width="14.140625" style="335" customWidth="1"/>
    <col min="1800" max="1800" width="13.140625" style="335" customWidth="1"/>
    <col min="1801" max="1801" width="13" style="335" customWidth="1"/>
    <col min="1802" max="1802" width="12.5703125" style="335" customWidth="1"/>
    <col min="1803" max="1803" width="14.5703125" style="335" customWidth="1"/>
    <col min="1804" max="1804" width="7.5703125" style="335" customWidth="1"/>
    <col min="1805" max="1805" width="13.7109375" style="335" customWidth="1"/>
    <col min="1806" max="1806" width="13.42578125" style="335" customWidth="1"/>
    <col min="1807" max="1807" width="15.140625" style="335" customWidth="1"/>
    <col min="1808" max="2048" width="9.140625" style="335"/>
    <col min="2049" max="2049" width="4.140625" style="335" customWidth="1"/>
    <col min="2050" max="2050" width="7.28515625" style="335" customWidth="1"/>
    <col min="2051" max="2051" width="0" style="335" hidden="1" customWidth="1"/>
    <col min="2052" max="2052" width="61.7109375" style="335" customWidth="1"/>
    <col min="2053" max="2053" width="14" style="335" customWidth="1"/>
    <col min="2054" max="2054" width="13.28515625" style="335" customWidth="1"/>
    <col min="2055" max="2055" width="14.140625" style="335" customWidth="1"/>
    <col min="2056" max="2056" width="13.140625" style="335" customWidth="1"/>
    <col min="2057" max="2057" width="13" style="335" customWidth="1"/>
    <col min="2058" max="2058" width="12.5703125" style="335" customWidth="1"/>
    <col min="2059" max="2059" width="14.5703125" style="335" customWidth="1"/>
    <col min="2060" max="2060" width="7.5703125" style="335" customWidth="1"/>
    <col min="2061" max="2061" width="13.7109375" style="335" customWidth="1"/>
    <col min="2062" max="2062" width="13.42578125" style="335" customWidth="1"/>
    <col min="2063" max="2063" width="15.140625" style="335" customWidth="1"/>
    <col min="2064" max="2304" width="9.140625" style="335"/>
    <col min="2305" max="2305" width="4.140625" style="335" customWidth="1"/>
    <col min="2306" max="2306" width="7.28515625" style="335" customWidth="1"/>
    <col min="2307" max="2307" width="0" style="335" hidden="1" customWidth="1"/>
    <col min="2308" max="2308" width="61.7109375" style="335" customWidth="1"/>
    <col min="2309" max="2309" width="14" style="335" customWidth="1"/>
    <col min="2310" max="2310" width="13.28515625" style="335" customWidth="1"/>
    <col min="2311" max="2311" width="14.140625" style="335" customWidth="1"/>
    <col min="2312" max="2312" width="13.140625" style="335" customWidth="1"/>
    <col min="2313" max="2313" width="13" style="335" customWidth="1"/>
    <col min="2314" max="2314" width="12.5703125" style="335" customWidth="1"/>
    <col min="2315" max="2315" width="14.5703125" style="335" customWidth="1"/>
    <col min="2316" max="2316" width="7.5703125" style="335" customWidth="1"/>
    <col min="2317" max="2317" width="13.7109375" style="335" customWidth="1"/>
    <col min="2318" max="2318" width="13.42578125" style="335" customWidth="1"/>
    <col min="2319" max="2319" width="15.140625" style="335" customWidth="1"/>
    <col min="2320" max="2560" width="9.140625" style="335"/>
    <col min="2561" max="2561" width="4.140625" style="335" customWidth="1"/>
    <col min="2562" max="2562" width="7.28515625" style="335" customWidth="1"/>
    <col min="2563" max="2563" width="0" style="335" hidden="1" customWidth="1"/>
    <col min="2564" max="2564" width="61.7109375" style="335" customWidth="1"/>
    <col min="2565" max="2565" width="14" style="335" customWidth="1"/>
    <col min="2566" max="2566" width="13.28515625" style="335" customWidth="1"/>
    <col min="2567" max="2567" width="14.140625" style="335" customWidth="1"/>
    <col min="2568" max="2568" width="13.140625" style="335" customWidth="1"/>
    <col min="2569" max="2569" width="13" style="335" customWidth="1"/>
    <col min="2570" max="2570" width="12.5703125" style="335" customWidth="1"/>
    <col min="2571" max="2571" width="14.5703125" style="335" customWidth="1"/>
    <col min="2572" max="2572" width="7.5703125" style="335" customWidth="1"/>
    <col min="2573" max="2573" width="13.7109375" style="335" customWidth="1"/>
    <col min="2574" max="2574" width="13.42578125" style="335" customWidth="1"/>
    <col min="2575" max="2575" width="15.140625" style="335" customWidth="1"/>
    <col min="2576" max="2816" width="9.140625" style="335"/>
    <col min="2817" max="2817" width="4.140625" style="335" customWidth="1"/>
    <col min="2818" max="2818" width="7.28515625" style="335" customWidth="1"/>
    <col min="2819" max="2819" width="0" style="335" hidden="1" customWidth="1"/>
    <col min="2820" max="2820" width="61.7109375" style="335" customWidth="1"/>
    <col min="2821" max="2821" width="14" style="335" customWidth="1"/>
    <col min="2822" max="2822" width="13.28515625" style="335" customWidth="1"/>
    <col min="2823" max="2823" width="14.140625" style="335" customWidth="1"/>
    <col min="2824" max="2824" width="13.140625" style="335" customWidth="1"/>
    <col min="2825" max="2825" width="13" style="335" customWidth="1"/>
    <col min="2826" max="2826" width="12.5703125" style="335" customWidth="1"/>
    <col min="2827" max="2827" width="14.5703125" style="335" customWidth="1"/>
    <col min="2828" max="2828" width="7.5703125" style="335" customWidth="1"/>
    <col min="2829" max="2829" width="13.7109375" style="335" customWidth="1"/>
    <col min="2830" max="2830" width="13.42578125" style="335" customWidth="1"/>
    <col min="2831" max="2831" width="15.140625" style="335" customWidth="1"/>
    <col min="2832" max="3072" width="9.140625" style="335"/>
    <col min="3073" max="3073" width="4.140625" style="335" customWidth="1"/>
    <col min="3074" max="3074" width="7.28515625" style="335" customWidth="1"/>
    <col min="3075" max="3075" width="0" style="335" hidden="1" customWidth="1"/>
    <col min="3076" max="3076" width="61.7109375" style="335" customWidth="1"/>
    <col min="3077" max="3077" width="14" style="335" customWidth="1"/>
    <col min="3078" max="3078" width="13.28515625" style="335" customWidth="1"/>
    <col min="3079" max="3079" width="14.140625" style="335" customWidth="1"/>
    <col min="3080" max="3080" width="13.140625" style="335" customWidth="1"/>
    <col min="3081" max="3081" width="13" style="335" customWidth="1"/>
    <col min="3082" max="3082" width="12.5703125" style="335" customWidth="1"/>
    <col min="3083" max="3083" width="14.5703125" style="335" customWidth="1"/>
    <col min="3084" max="3084" width="7.5703125" style="335" customWidth="1"/>
    <col min="3085" max="3085" width="13.7109375" style="335" customWidth="1"/>
    <col min="3086" max="3086" width="13.42578125" style="335" customWidth="1"/>
    <col min="3087" max="3087" width="15.140625" style="335" customWidth="1"/>
    <col min="3088" max="3328" width="9.140625" style="335"/>
    <col min="3329" max="3329" width="4.140625" style="335" customWidth="1"/>
    <col min="3330" max="3330" width="7.28515625" style="335" customWidth="1"/>
    <col min="3331" max="3331" width="0" style="335" hidden="1" customWidth="1"/>
    <col min="3332" max="3332" width="61.7109375" style="335" customWidth="1"/>
    <col min="3333" max="3333" width="14" style="335" customWidth="1"/>
    <col min="3334" max="3334" width="13.28515625" style="335" customWidth="1"/>
    <col min="3335" max="3335" width="14.140625" style="335" customWidth="1"/>
    <col min="3336" max="3336" width="13.140625" style="335" customWidth="1"/>
    <col min="3337" max="3337" width="13" style="335" customWidth="1"/>
    <col min="3338" max="3338" width="12.5703125" style="335" customWidth="1"/>
    <col min="3339" max="3339" width="14.5703125" style="335" customWidth="1"/>
    <col min="3340" max="3340" width="7.5703125" style="335" customWidth="1"/>
    <col min="3341" max="3341" width="13.7109375" style="335" customWidth="1"/>
    <col min="3342" max="3342" width="13.42578125" style="335" customWidth="1"/>
    <col min="3343" max="3343" width="15.140625" style="335" customWidth="1"/>
    <col min="3344" max="3584" width="9.140625" style="335"/>
    <col min="3585" max="3585" width="4.140625" style="335" customWidth="1"/>
    <col min="3586" max="3586" width="7.28515625" style="335" customWidth="1"/>
    <col min="3587" max="3587" width="0" style="335" hidden="1" customWidth="1"/>
    <col min="3588" max="3588" width="61.7109375" style="335" customWidth="1"/>
    <col min="3589" max="3589" width="14" style="335" customWidth="1"/>
    <col min="3590" max="3590" width="13.28515625" style="335" customWidth="1"/>
    <col min="3591" max="3591" width="14.140625" style="335" customWidth="1"/>
    <col min="3592" max="3592" width="13.140625" style="335" customWidth="1"/>
    <col min="3593" max="3593" width="13" style="335" customWidth="1"/>
    <col min="3594" max="3594" width="12.5703125" style="335" customWidth="1"/>
    <col min="3595" max="3595" width="14.5703125" style="335" customWidth="1"/>
    <col min="3596" max="3596" width="7.5703125" style="335" customWidth="1"/>
    <col min="3597" max="3597" width="13.7109375" style="335" customWidth="1"/>
    <col min="3598" max="3598" width="13.42578125" style="335" customWidth="1"/>
    <col min="3599" max="3599" width="15.140625" style="335" customWidth="1"/>
    <col min="3600" max="3840" width="9.140625" style="335"/>
    <col min="3841" max="3841" width="4.140625" style="335" customWidth="1"/>
    <col min="3842" max="3842" width="7.28515625" style="335" customWidth="1"/>
    <col min="3843" max="3843" width="0" style="335" hidden="1" customWidth="1"/>
    <col min="3844" max="3844" width="61.7109375" style="335" customWidth="1"/>
    <col min="3845" max="3845" width="14" style="335" customWidth="1"/>
    <col min="3846" max="3846" width="13.28515625" style="335" customWidth="1"/>
    <col min="3847" max="3847" width="14.140625" style="335" customWidth="1"/>
    <col min="3848" max="3848" width="13.140625" style="335" customWidth="1"/>
    <col min="3849" max="3849" width="13" style="335" customWidth="1"/>
    <col min="3850" max="3850" width="12.5703125" style="335" customWidth="1"/>
    <col min="3851" max="3851" width="14.5703125" style="335" customWidth="1"/>
    <col min="3852" max="3852" width="7.5703125" style="335" customWidth="1"/>
    <col min="3853" max="3853" width="13.7109375" style="335" customWidth="1"/>
    <col min="3854" max="3854" width="13.42578125" style="335" customWidth="1"/>
    <col min="3855" max="3855" width="15.140625" style="335" customWidth="1"/>
    <col min="3856" max="4096" width="9.140625" style="335"/>
    <col min="4097" max="4097" width="4.140625" style="335" customWidth="1"/>
    <col min="4098" max="4098" width="7.28515625" style="335" customWidth="1"/>
    <col min="4099" max="4099" width="0" style="335" hidden="1" customWidth="1"/>
    <col min="4100" max="4100" width="61.7109375" style="335" customWidth="1"/>
    <col min="4101" max="4101" width="14" style="335" customWidth="1"/>
    <col min="4102" max="4102" width="13.28515625" style="335" customWidth="1"/>
    <col min="4103" max="4103" width="14.140625" style="335" customWidth="1"/>
    <col min="4104" max="4104" width="13.140625" style="335" customWidth="1"/>
    <col min="4105" max="4105" width="13" style="335" customWidth="1"/>
    <col min="4106" max="4106" width="12.5703125" style="335" customWidth="1"/>
    <col min="4107" max="4107" width="14.5703125" style="335" customWidth="1"/>
    <col min="4108" max="4108" width="7.5703125" style="335" customWidth="1"/>
    <col min="4109" max="4109" width="13.7109375" style="335" customWidth="1"/>
    <col min="4110" max="4110" width="13.42578125" style="335" customWidth="1"/>
    <col min="4111" max="4111" width="15.140625" style="335" customWidth="1"/>
    <col min="4112" max="4352" width="9.140625" style="335"/>
    <col min="4353" max="4353" width="4.140625" style="335" customWidth="1"/>
    <col min="4354" max="4354" width="7.28515625" style="335" customWidth="1"/>
    <col min="4355" max="4355" width="0" style="335" hidden="1" customWidth="1"/>
    <col min="4356" max="4356" width="61.7109375" style="335" customWidth="1"/>
    <col min="4357" max="4357" width="14" style="335" customWidth="1"/>
    <col min="4358" max="4358" width="13.28515625" style="335" customWidth="1"/>
    <col min="4359" max="4359" width="14.140625" style="335" customWidth="1"/>
    <col min="4360" max="4360" width="13.140625" style="335" customWidth="1"/>
    <col min="4361" max="4361" width="13" style="335" customWidth="1"/>
    <col min="4362" max="4362" width="12.5703125" style="335" customWidth="1"/>
    <col min="4363" max="4363" width="14.5703125" style="335" customWidth="1"/>
    <col min="4364" max="4364" width="7.5703125" style="335" customWidth="1"/>
    <col min="4365" max="4365" width="13.7109375" style="335" customWidth="1"/>
    <col min="4366" max="4366" width="13.42578125" style="335" customWidth="1"/>
    <col min="4367" max="4367" width="15.140625" style="335" customWidth="1"/>
    <col min="4368" max="4608" width="9.140625" style="335"/>
    <col min="4609" max="4609" width="4.140625" style="335" customWidth="1"/>
    <col min="4610" max="4610" width="7.28515625" style="335" customWidth="1"/>
    <col min="4611" max="4611" width="0" style="335" hidden="1" customWidth="1"/>
    <col min="4612" max="4612" width="61.7109375" style="335" customWidth="1"/>
    <col min="4613" max="4613" width="14" style="335" customWidth="1"/>
    <col min="4614" max="4614" width="13.28515625" style="335" customWidth="1"/>
    <col min="4615" max="4615" width="14.140625" style="335" customWidth="1"/>
    <col min="4616" max="4616" width="13.140625" style="335" customWidth="1"/>
    <col min="4617" max="4617" width="13" style="335" customWidth="1"/>
    <col min="4618" max="4618" width="12.5703125" style="335" customWidth="1"/>
    <col min="4619" max="4619" width="14.5703125" style="335" customWidth="1"/>
    <col min="4620" max="4620" width="7.5703125" style="335" customWidth="1"/>
    <col min="4621" max="4621" width="13.7109375" style="335" customWidth="1"/>
    <col min="4622" max="4622" width="13.42578125" style="335" customWidth="1"/>
    <col min="4623" max="4623" width="15.140625" style="335" customWidth="1"/>
    <col min="4624" max="4864" width="9.140625" style="335"/>
    <col min="4865" max="4865" width="4.140625" style="335" customWidth="1"/>
    <col min="4866" max="4866" width="7.28515625" style="335" customWidth="1"/>
    <col min="4867" max="4867" width="0" style="335" hidden="1" customWidth="1"/>
    <col min="4868" max="4868" width="61.7109375" style="335" customWidth="1"/>
    <col min="4869" max="4869" width="14" style="335" customWidth="1"/>
    <col min="4870" max="4870" width="13.28515625" style="335" customWidth="1"/>
    <col min="4871" max="4871" width="14.140625" style="335" customWidth="1"/>
    <col min="4872" max="4872" width="13.140625" style="335" customWidth="1"/>
    <col min="4873" max="4873" width="13" style="335" customWidth="1"/>
    <col min="4874" max="4874" width="12.5703125" style="335" customWidth="1"/>
    <col min="4875" max="4875" width="14.5703125" style="335" customWidth="1"/>
    <col min="4876" max="4876" width="7.5703125" style="335" customWidth="1"/>
    <col min="4877" max="4877" width="13.7109375" style="335" customWidth="1"/>
    <col min="4878" max="4878" width="13.42578125" style="335" customWidth="1"/>
    <col min="4879" max="4879" width="15.140625" style="335" customWidth="1"/>
    <col min="4880" max="5120" width="9.140625" style="335"/>
    <col min="5121" max="5121" width="4.140625" style="335" customWidth="1"/>
    <col min="5122" max="5122" width="7.28515625" style="335" customWidth="1"/>
    <col min="5123" max="5123" width="0" style="335" hidden="1" customWidth="1"/>
    <col min="5124" max="5124" width="61.7109375" style="335" customWidth="1"/>
    <col min="5125" max="5125" width="14" style="335" customWidth="1"/>
    <col min="5126" max="5126" width="13.28515625" style="335" customWidth="1"/>
    <col min="5127" max="5127" width="14.140625" style="335" customWidth="1"/>
    <col min="5128" max="5128" width="13.140625" style="335" customWidth="1"/>
    <col min="5129" max="5129" width="13" style="335" customWidth="1"/>
    <col min="5130" max="5130" width="12.5703125" style="335" customWidth="1"/>
    <col min="5131" max="5131" width="14.5703125" style="335" customWidth="1"/>
    <col min="5132" max="5132" width="7.5703125" style="335" customWidth="1"/>
    <col min="5133" max="5133" width="13.7109375" style="335" customWidth="1"/>
    <col min="5134" max="5134" width="13.42578125" style="335" customWidth="1"/>
    <col min="5135" max="5135" width="15.140625" style="335" customWidth="1"/>
    <col min="5136" max="5376" width="9.140625" style="335"/>
    <col min="5377" max="5377" width="4.140625" style="335" customWidth="1"/>
    <col min="5378" max="5378" width="7.28515625" style="335" customWidth="1"/>
    <col min="5379" max="5379" width="0" style="335" hidden="1" customWidth="1"/>
    <col min="5380" max="5380" width="61.7109375" style="335" customWidth="1"/>
    <col min="5381" max="5381" width="14" style="335" customWidth="1"/>
    <col min="5382" max="5382" width="13.28515625" style="335" customWidth="1"/>
    <col min="5383" max="5383" width="14.140625" style="335" customWidth="1"/>
    <col min="5384" max="5384" width="13.140625" style="335" customWidth="1"/>
    <col min="5385" max="5385" width="13" style="335" customWidth="1"/>
    <col min="5386" max="5386" width="12.5703125" style="335" customWidth="1"/>
    <col min="5387" max="5387" width="14.5703125" style="335" customWidth="1"/>
    <col min="5388" max="5388" width="7.5703125" style="335" customWidth="1"/>
    <col min="5389" max="5389" width="13.7109375" style="335" customWidth="1"/>
    <col min="5390" max="5390" width="13.42578125" style="335" customWidth="1"/>
    <col min="5391" max="5391" width="15.140625" style="335" customWidth="1"/>
    <col min="5392" max="5632" width="9.140625" style="335"/>
    <col min="5633" max="5633" width="4.140625" style="335" customWidth="1"/>
    <col min="5634" max="5634" width="7.28515625" style="335" customWidth="1"/>
    <col min="5635" max="5635" width="0" style="335" hidden="1" customWidth="1"/>
    <col min="5636" max="5636" width="61.7109375" style="335" customWidth="1"/>
    <col min="5637" max="5637" width="14" style="335" customWidth="1"/>
    <col min="5638" max="5638" width="13.28515625" style="335" customWidth="1"/>
    <col min="5639" max="5639" width="14.140625" style="335" customWidth="1"/>
    <col min="5640" max="5640" width="13.140625" style="335" customWidth="1"/>
    <col min="5641" max="5641" width="13" style="335" customWidth="1"/>
    <col min="5642" max="5642" width="12.5703125" style="335" customWidth="1"/>
    <col min="5643" max="5643" width="14.5703125" style="335" customWidth="1"/>
    <col min="5644" max="5644" width="7.5703125" style="335" customWidth="1"/>
    <col min="5645" max="5645" width="13.7109375" style="335" customWidth="1"/>
    <col min="5646" max="5646" width="13.42578125" style="335" customWidth="1"/>
    <col min="5647" max="5647" width="15.140625" style="335" customWidth="1"/>
    <col min="5648" max="5888" width="9.140625" style="335"/>
    <col min="5889" max="5889" width="4.140625" style="335" customWidth="1"/>
    <col min="5890" max="5890" width="7.28515625" style="335" customWidth="1"/>
    <col min="5891" max="5891" width="0" style="335" hidden="1" customWidth="1"/>
    <col min="5892" max="5892" width="61.7109375" style="335" customWidth="1"/>
    <col min="5893" max="5893" width="14" style="335" customWidth="1"/>
    <col min="5894" max="5894" width="13.28515625" style="335" customWidth="1"/>
    <col min="5895" max="5895" width="14.140625" style="335" customWidth="1"/>
    <col min="5896" max="5896" width="13.140625" style="335" customWidth="1"/>
    <col min="5897" max="5897" width="13" style="335" customWidth="1"/>
    <col min="5898" max="5898" width="12.5703125" style="335" customWidth="1"/>
    <col min="5899" max="5899" width="14.5703125" style="335" customWidth="1"/>
    <col min="5900" max="5900" width="7.5703125" style="335" customWidth="1"/>
    <col min="5901" max="5901" width="13.7109375" style="335" customWidth="1"/>
    <col min="5902" max="5902" width="13.42578125" style="335" customWidth="1"/>
    <col min="5903" max="5903" width="15.140625" style="335" customWidth="1"/>
    <col min="5904" max="6144" width="9.140625" style="335"/>
    <col min="6145" max="6145" width="4.140625" style="335" customWidth="1"/>
    <col min="6146" max="6146" width="7.28515625" style="335" customWidth="1"/>
    <col min="6147" max="6147" width="0" style="335" hidden="1" customWidth="1"/>
    <col min="6148" max="6148" width="61.7109375" style="335" customWidth="1"/>
    <col min="6149" max="6149" width="14" style="335" customWidth="1"/>
    <col min="6150" max="6150" width="13.28515625" style="335" customWidth="1"/>
    <col min="6151" max="6151" width="14.140625" style="335" customWidth="1"/>
    <col min="6152" max="6152" width="13.140625" style="335" customWidth="1"/>
    <col min="6153" max="6153" width="13" style="335" customWidth="1"/>
    <col min="6154" max="6154" width="12.5703125" style="335" customWidth="1"/>
    <col min="6155" max="6155" width="14.5703125" style="335" customWidth="1"/>
    <col min="6156" max="6156" width="7.5703125" style="335" customWidth="1"/>
    <col min="6157" max="6157" width="13.7109375" style="335" customWidth="1"/>
    <col min="6158" max="6158" width="13.42578125" style="335" customWidth="1"/>
    <col min="6159" max="6159" width="15.140625" style="335" customWidth="1"/>
    <col min="6160" max="6400" width="9.140625" style="335"/>
    <col min="6401" max="6401" width="4.140625" style="335" customWidth="1"/>
    <col min="6402" max="6402" width="7.28515625" style="335" customWidth="1"/>
    <col min="6403" max="6403" width="0" style="335" hidden="1" customWidth="1"/>
    <col min="6404" max="6404" width="61.7109375" style="335" customWidth="1"/>
    <col min="6405" max="6405" width="14" style="335" customWidth="1"/>
    <col min="6406" max="6406" width="13.28515625" style="335" customWidth="1"/>
    <col min="6407" max="6407" width="14.140625" style="335" customWidth="1"/>
    <col min="6408" max="6408" width="13.140625" style="335" customWidth="1"/>
    <col min="6409" max="6409" width="13" style="335" customWidth="1"/>
    <col min="6410" max="6410" width="12.5703125" style="335" customWidth="1"/>
    <col min="6411" max="6411" width="14.5703125" style="335" customWidth="1"/>
    <col min="6412" max="6412" width="7.5703125" style="335" customWidth="1"/>
    <col min="6413" max="6413" width="13.7109375" style="335" customWidth="1"/>
    <col min="6414" max="6414" width="13.42578125" style="335" customWidth="1"/>
    <col min="6415" max="6415" width="15.140625" style="335" customWidth="1"/>
    <col min="6416" max="6656" width="9.140625" style="335"/>
    <col min="6657" max="6657" width="4.140625" style="335" customWidth="1"/>
    <col min="6658" max="6658" width="7.28515625" style="335" customWidth="1"/>
    <col min="6659" max="6659" width="0" style="335" hidden="1" customWidth="1"/>
    <col min="6660" max="6660" width="61.7109375" style="335" customWidth="1"/>
    <col min="6661" max="6661" width="14" style="335" customWidth="1"/>
    <col min="6662" max="6662" width="13.28515625" style="335" customWidth="1"/>
    <col min="6663" max="6663" width="14.140625" style="335" customWidth="1"/>
    <col min="6664" max="6664" width="13.140625" style="335" customWidth="1"/>
    <col min="6665" max="6665" width="13" style="335" customWidth="1"/>
    <col min="6666" max="6666" width="12.5703125" style="335" customWidth="1"/>
    <col min="6667" max="6667" width="14.5703125" style="335" customWidth="1"/>
    <col min="6668" max="6668" width="7.5703125" style="335" customWidth="1"/>
    <col min="6669" max="6669" width="13.7109375" style="335" customWidth="1"/>
    <col min="6670" max="6670" width="13.42578125" style="335" customWidth="1"/>
    <col min="6671" max="6671" width="15.140625" style="335" customWidth="1"/>
    <col min="6672" max="6912" width="9.140625" style="335"/>
    <col min="6913" max="6913" width="4.140625" style="335" customWidth="1"/>
    <col min="6914" max="6914" width="7.28515625" style="335" customWidth="1"/>
    <col min="6915" max="6915" width="0" style="335" hidden="1" customWidth="1"/>
    <col min="6916" max="6916" width="61.7109375" style="335" customWidth="1"/>
    <col min="6917" max="6917" width="14" style="335" customWidth="1"/>
    <col min="6918" max="6918" width="13.28515625" style="335" customWidth="1"/>
    <col min="6919" max="6919" width="14.140625" style="335" customWidth="1"/>
    <col min="6920" max="6920" width="13.140625" style="335" customWidth="1"/>
    <col min="6921" max="6921" width="13" style="335" customWidth="1"/>
    <col min="6922" max="6922" width="12.5703125" style="335" customWidth="1"/>
    <col min="6923" max="6923" width="14.5703125" style="335" customWidth="1"/>
    <col min="6924" max="6924" width="7.5703125" style="335" customWidth="1"/>
    <col min="6925" max="6925" width="13.7109375" style="335" customWidth="1"/>
    <col min="6926" max="6926" width="13.42578125" style="335" customWidth="1"/>
    <col min="6927" max="6927" width="15.140625" style="335" customWidth="1"/>
    <col min="6928" max="7168" width="9.140625" style="335"/>
    <col min="7169" max="7169" width="4.140625" style="335" customWidth="1"/>
    <col min="7170" max="7170" width="7.28515625" style="335" customWidth="1"/>
    <col min="7171" max="7171" width="0" style="335" hidden="1" customWidth="1"/>
    <col min="7172" max="7172" width="61.7109375" style="335" customWidth="1"/>
    <col min="7173" max="7173" width="14" style="335" customWidth="1"/>
    <col min="7174" max="7174" width="13.28515625" style="335" customWidth="1"/>
    <col min="7175" max="7175" width="14.140625" style="335" customWidth="1"/>
    <col min="7176" max="7176" width="13.140625" style="335" customWidth="1"/>
    <col min="7177" max="7177" width="13" style="335" customWidth="1"/>
    <col min="7178" max="7178" width="12.5703125" style="335" customWidth="1"/>
    <col min="7179" max="7179" width="14.5703125" style="335" customWidth="1"/>
    <col min="7180" max="7180" width="7.5703125" style="335" customWidth="1"/>
    <col min="7181" max="7181" width="13.7109375" style="335" customWidth="1"/>
    <col min="7182" max="7182" width="13.42578125" style="335" customWidth="1"/>
    <col min="7183" max="7183" width="15.140625" style="335" customWidth="1"/>
    <col min="7184" max="7424" width="9.140625" style="335"/>
    <col min="7425" max="7425" width="4.140625" style="335" customWidth="1"/>
    <col min="7426" max="7426" width="7.28515625" style="335" customWidth="1"/>
    <col min="7427" max="7427" width="0" style="335" hidden="1" customWidth="1"/>
    <col min="7428" max="7428" width="61.7109375" style="335" customWidth="1"/>
    <col min="7429" max="7429" width="14" style="335" customWidth="1"/>
    <col min="7430" max="7430" width="13.28515625" style="335" customWidth="1"/>
    <col min="7431" max="7431" width="14.140625" style="335" customWidth="1"/>
    <col min="7432" max="7432" width="13.140625" style="335" customWidth="1"/>
    <col min="7433" max="7433" width="13" style="335" customWidth="1"/>
    <col min="7434" max="7434" width="12.5703125" style="335" customWidth="1"/>
    <col min="7435" max="7435" width="14.5703125" style="335" customWidth="1"/>
    <col min="7436" max="7436" width="7.5703125" style="335" customWidth="1"/>
    <col min="7437" max="7437" width="13.7109375" style="335" customWidth="1"/>
    <col min="7438" max="7438" width="13.42578125" style="335" customWidth="1"/>
    <col min="7439" max="7439" width="15.140625" style="335" customWidth="1"/>
    <col min="7440" max="7680" width="9.140625" style="335"/>
    <col min="7681" max="7681" width="4.140625" style="335" customWidth="1"/>
    <col min="7682" max="7682" width="7.28515625" style="335" customWidth="1"/>
    <col min="7683" max="7683" width="0" style="335" hidden="1" customWidth="1"/>
    <col min="7684" max="7684" width="61.7109375" style="335" customWidth="1"/>
    <col min="7685" max="7685" width="14" style="335" customWidth="1"/>
    <col min="7686" max="7686" width="13.28515625" style="335" customWidth="1"/>
    <col min="7687" max="7687" width="14.140625" style="335" customWidth="1"/>
    <col min="7688" max="7688" width="13.140625" style="335" customWidth="1"/>
    <col min="7689" max="7689" width="13" style="335" customWidth="1"/>
    <col min="7690" max="7690" width="12.5703125" style="335" customWidth="1"/>
    <col min="7691" max="7691" width="14.5703125" style="335" customWidth="1"/>
    <col min="7692" max="7692" width="7.5703125" style="335" customWidth="1"/>
    <col min="7693" max="7693" width="13.7109375" style="335" customWidth="1"/>
    <col min="7694" max="7694" width="13.42578125" style="335" customWidth="1"/>
    <col min="7695" max="7695" width="15.140625" style="335" customWidth="1"/>
    <col min="7696" max="7936" width="9.140625" style="335"/>
    <col min="7937" max="7937" width="4.140625" style="335" customWidth="1"/>
    <col min="7938" max="7938" width="7.28515625" style="335" customWidth="1"/>
    <col min="7939" max="7939" width="0" style="335" hidden="1" customWidth="1"/>
    <col min="7940" max="7940" width="61.7109375" style="335" customWidth="1"/>
    <col min="7941" max="7941" width="14" style="335" customWidth="1"/>
    <col min="7942" max="7942" width="13.28515625" style="335" customWidth="1"/>
    <col min="7943" max="7943" width="14.140625" style="335" customWidth="1"/>
    <col min="7944" max="7944" width="13.140625" style="335" customWidth="1"/>
    <col min="7945" max="7945" width="13" style="335" customWidth="1"/>
    <col min="7946" max="7946" width="12.5703125" style="335" customWidth="1"/>
    <col min="7947" max="7947" width="14.5703125" style="335" customWidth="1"/>
    <col min="7948" max="7948" width="7.5703125" style="335" customWidth="1"/>
    <col min="7949" max="7949" width="13.7109375" style="335" customWidth="1"/>
    <col min="7950" max="7950" width="13.42578125" style="335" customWidth="1"/>
    <col min="7951" max="7951" width="15.140625" style="335" customWidth="1"/>
    <col min="7952" max="8192" width="9.140625" style="335"/>
    <col min="8193" max="8193" width="4.140625" style="335" customWidth="1"/>
    <col min="8194" max="8194" width="7.28515625" style="335" customWidth="1"/>
    <col min="8195" max="8195" width="0" style="335" hidden="1" customWidth="1"/>
    <col min="8196" max="8196" width="61.7109375" style="335" customWidth="1"/>
    <col min="8197" max="8197" width="14" style="335" customWidth="1"/>
    <col min="8198" max="8198" width="13.28515625" style="335" customWidth="1"/>
    <col min="8199" max="8199" width="14.140625" style="335" customWidth="1"/>
    <col min="8200" max="8200" width="13.140625" style="335" customWidth="1"/>
    <col min="8201" max="8201" width="13" style="335" customWidth="1"/>
    <col min="8202" max="8202" width="12.5703125" style="335" customWidth="1"/>
    <col min="8203" max="8203" width="14.5703125" style="335" customWidth="1"/>
    <col min="8204" max="8204" width="7.5703125" style="335" customWidth="1"/>
    <col min="8205" max="8205" width="13.7109375" style="335" customWidth="1"/>
    <col min="8206" max="8206" width="13.42578125" style="335" customWidth="1"/>
    <col min="8207" max="8207" width="15.140625" style="335" customWidth="1"/>
    <col min="8208" max="8448" width="9.140625" style="335"/>
    <col min="8449" max="8449" width="4.140625" style="335" customWidth="1"/>
    <col min="8450" max="8450" width="7.28515625" style="335" customWidth="1"/>
    <col min="8451" max="8451" width="0" style="335" hidden="1" customWidth="1"/>
    <col min="8452" max="8452" width="61.7109375" style="335" customWidth="1"/>
    <col min="8453" max="8453" width="14" style="335" customWidth="1"/>
    <col min="8454" max="8454" width="13.28515625" style="335" customWidth="1"/>
    <col min="8455" max="8455" width="14.140625" style="335" customWidth="1"/>
    <col min="8456" max="8456" width="13.140625" style="335" customWidth="1"/>
    <col min="8457" max="8457" width="13" style="335" customWidth="1"/>
    <col min="8458" max="8458" width="12.5703125" style="335" customWidth="1"/>
    <col min="8459" max="8459" width="14.5703125" style="335" customWidth="1"/>
    <col min="8460" max="8460" width="7.5703125" style="335" customWidth="1"/>
    <col min="8461" max="8461" width="13.7109375" style="335" customWidth="1"/>
    <col min="8462" max="8462" width="13.42578125" style="335" customWidth="1"/>
    <col min="8463" max="8463" width="15.140625" style="335" customWidth="1"/>
    <col min="8464" max="8704" width="9.140625" style="335"/>
    <col min="8705" max="8705" width="4.140625" style="335" customWidth="1"/>
    <col min="8706" max="8706" width="7.28515625" style="335" customWidth="1"/>
    <col min="8707" max="8707" width="0" style="335" hidden="1" customWidth="1"/>
    <col min="8708" max="8708" width="61.7109375" style="335" customWidth="1"/>
    <col min="8709" max="8709" width="14" style="335" customWidth="1"/>
    <col min="8710" max="8710" width="13.28515625" style="335" customWidth="1"/>
    <col min="8711" max="8711" width="14.140625" style="335" customWidth="1"/>
    <col min="8712" max="8712" width="13.140625" style="335" customWidth="1"/>
    <col min="8713" max="8713" width="13" style="335" customWidth="1"/>
    <col min="8714" max="8714" width="12.5703125" style="335" customWidth="1"/>
    <col min="8715" max="8715" width="14.5703125" style="335" customWidth="1"/>
    <col min="8716" max="8716" width="7.5703125" style="335" customWidth="1"/>
    <col min="8717" max="8717" width="13.7109375" style="335" customWidth="1"/>
    <col min="8718" max="8718" width="13.42578125" style="335" customWidth="1"/>
    <col min="8719" max="8719" width="15.140625" style="335" customWidth="1"/>
    <col min="8720" max="8960" width="9.140625" style="335"/>
    <col min="8961" max="8961" width="4.140625" style="335" customWidth="1"/>
    <col min="8962" max="8962" width="7.28515625" style="335" customWidth="1"/>
    <col min="8963" max="8963" width="0" style="335" hidden="1" customWidth="1"/>
    <col min="8964" max="8964" width="61.7109375" style="335" customWidth="1"/>
    <col min="8965" max="8965" width="14" style="335" customWidth="1"/>
    <col min="8966" max="8966" width="13.28515625" style="335" customWidth="1"/>
    <col min="8967" max="8967" width="14.140625" style="335" customWidth="1"/>
    <col min="8968" max="8968" width="13.140625" style="335" customWidth="1"/>
    <col min="8969" max="8969" width="13" style="335" customWidth="1"/>
    <col min="8970" max="8970" width="12.5703125" style="335" customWidth="1"/>
    <col min="8971" max="8971" width="14.5703125" style="335" customWidth="1"/>
    <col min="8972" max="8972" width="7.5703125" style="335" customWidth="1"/>
    <col min="8973" max="8973" width="13.7109375" style="335" customWidth="1"/>
    <col min="8974" max="8974" width="13.42578125" style="335" customWidth="1"/>
    <col min="8975" max="8975" width="15.140625" style="335" customWidth="1"/>
    <col min="8976" max="9216" width="9.140625" style="335"/>
    <col min="9217" max="9217" width="4.140625" style="335" customWidth="1"/>
    <col min="9218" max="9218" width="7.28515625" style="335" customWidth="1"/>
    <col min="9219" max="9219" width="0" style="335" hidden="1" customWidth="1"/>
    <col min="9220" max="9220" width="61.7109375" style="335" customWidth="1"/>
    <col min="9221" max="9221" width="14" style="335" customWidth="1"/>
    <col min="9222" max="9222" width="13.28515625" style="335" customWidth="1"/>
    <col min="9223" max="9223" width="14.140625" style="335" customWidth="1"/>
    <col min="9224" max="9224" width="13.140625" style="335" customWidth="1"/>
    <col min="9225" max="9225" width="13" style="335" customWidth="1"/>
    <col min="9226" max="9226" width="12.5703125" style="335" customWidth="1"/>
    <col min="9227" max="9227" width="14.5703125" style="335" customWidth="1"/>
    <col min="9228" max="9228" width="7.5703125" style="335" customWidth="1"/>
    <col min="9229" max="9229" width="13.7109375" style="335" customWidth="1"/>
    <col min="9230" max="9230" width="13.42578125" style="335" customWidth="1"/>
    <col min="9231" max="9231" width="15.140625" style="335" customWidth="1"/>
    <col min="9232" max="9472" width="9.140625" style="335"/>
    <col min="9473" max="9473" width="4.140625" style="335" customWidth="1"/>
    <col min="9474" max="9474" width="7.28515625" style="335" customWidth="1"/>
    <col min="9475" max="9475" width="0" style="335" hidden="1" customWidth="1"/>
    <col min="9476" max="9476" width="61.7109375" style="335" customWidth="1"/>
    <col min="9477" max="9477" width="14" style="335" customWidth="1"/>
    <col min="9478" max="9478" width="13.28515625" style="335" customWidth="1"/>
    <col min="9479" max="9479" width="14.140625" style="335" customWidth="1"/>
    <col min="9480" max="9480" width="13.140625" style="335" customWidth="1"/>
    <col min="9481" max="9481" width="13" style="335" customWidth="1"/>
    <col min="9482" max="9482" width="12.5703125" style="335" customWidth="1"/>
    <col min="9483" max="9483" width="14.5703125" style="335" customWidth="1"/>
    <col min="9484" max="9484" width="7.5703125" style="335" customWidth="1"/>
    <col min="9485" max="9485" width="13.7109375" style="335" customWidth="1"/>
    <col min="9486" max="9486" width="13.42578125" style="335" customWidth="1"/>
    <col min="9487" max="9487" width="15.140625" style="335" customWidth="1"/>
    <col min="9488" max="9728" width="9.140625" style="335"/>
    <col min="9729" max="9729" width="4.140625" style="335" customWidth="1"/>
    <col min="9730" max="9730" width="7.28515625" style="335" customWidth="1"/>
    <col min="9731" max="9731" width="0" style="335" hidden="1" customWidth="1"/>
    <col min="9732" max="9732" width="61.7109375" style="335" customWidth="1"/>
    <col min="9733" max="9733" width="14" style="335" customWidth="1"/>
    <col min="9734" max="9734" width="13.28515625" style="335" customWidth="1"/>
    <col min="9735" max="9735" width="14.140625" style="335" customWidth="1"/>
    <col min="9736" max="9736" width="13.140625" style="335" customWidth="1"/>
    <col min="9737" max="9737" width="13" style="335" customWidth="1"/>
    <col min="9738" max="9738" width="12.5703125" style="335" customWidth="1"/>
    <col min="9739" max="9739" width="14.5703125" style="335" customWidth="1"/>
    <col min="9740" max="9740" width="7.5703125" style="335" customWidth="1"/>
    <col min="9741" max="9741" width="13.7109375" style="335" customWidth="1"/>
    <col min="9742" max="9742" width="13.42578125" style="335" customWidth="1"/>
    <col min="9743" max="9743" width="15.140625" style="335" customWidth="1"/>
    <col min="9744" max="9984" width="9.140625" style="335"/>
    <col min="9985" max="9985" width="4.140625" style="335" customWidth="1"/>
    <col min="9986" max="9986" width="7.28515625" style="335" customWidth="1"/>
    <col min="9987" max="9987" width="0" style="335" hidden="1" customWidth="1"/>
    <col min="9988" max="9988" width="61.7109375" style="335" customWidth="1"/>
    <col min="9989" max="9989" width="14" style="335" customWidth="1"/>
    <col min="9990" max="9990" width="13.28515625" style="335" customWidth="1"/>
    <col min="9991" max="9991" width="14.140625" style="335" customWidth="1"/>
    <col min="9992" max="9992" width="13.140625" style="335" customWidth="1"/>
    <col min="9993" max="9993" width="13" style="335" customWidth="1"/>
    <col min="9994" max="9994" width="12.5703125" style="335" customWidth="1"/>
    <col min="9995" max="9995" width="14.5703125" style="335" customWidth="1"/>
    <col min="9996" max="9996" width="7.5703125" style="335" customWidth="1"/>
    <col min="9997" max="9997" width="13.7109375" style="335" customWidth="1"/>
    <col min="9998" max="9998" width="13.42578125" style="335" customWidth="1"/>
    <col min="9999" max="9999" width="15.140625" style="335" customWidth="1"/>
    <col min="10000" max="10240" width="9.140625" style="335"/>
    <col min="10241" max="10241" width="4.140625" style="335" customWidth="1"/>
    <col min="10242" max="10242" width="7.28515625" style="335" customWidth="1"/>
    <col min="10243" max="10243" width="0" style="335" hidden="1" customWidth="1"/>
    <col min="10244" max="10244" width="61.7109375" style="335" customWidth="1"/>
    <col min="10245" max="10245" width="14" style="335" customWidth="1"/>
    <col min="10246" max="10246" width="13.28515625" style="335" customWidth="1"/>
    <col min="10247" max="10247" width="14.140625" style="335" customWidth="1"/>
    <col min="10248" max="10248" width="13.140625" style="335" customWidth="1"/>
    <col min="10249" max="10249" width="13" style="335" customWidth="1"/>
    <col min="10250" max="10250" width="12.5703125" style="335" customWidth="1"/>
    <col min="10251" max="10251" width="14.5703125" style="335" customWidth="1"/>
    <col min="10252" max="10252" width="7.5703125" style="335" customWidth="1"/>
    <col min="10253" max="10253" width="13.7109375" style="335" customWidth="1"/>
    <col min="10254" max="10254" width="13.42578125" style="335" customWidth="1"/>
    <col min="10255" max="10255" width="15.140625" style="335" customWidth="1"/>
    <col min="10256" max="10496" width="9.140625" style="335"/>
    <col min="10497" max="10497" width="4.140625" style="335" customWidth="1"/>
    <col min="10498" max="10498" width="7.28515625" style="335" customWidth="1"/>
    <col min="10499" max="10499" width="0" style="335" hidden="1" customWidth="1"/>
    <col min="10500" max="10500" width="61.7109375" style="335" customWidth="1"/>
    <col min="10501" max="10501" width="14" style="335" customWidth="1"/>
    <col min="10502" max="10502" width="13.28515625" style="335" customWidth="1"/>
    <col min="10503" max="10503" width="14.140625" style="335" customWidth="1"/>
    <col min="10504" max="10504" width="13.140625" style="335" customWidth="1"/>
    <col min="10505" max="10505" width="13" style="335" customWidth="1"/>
    <col min="10506" max="10506" width="12.5703125" style="335" customWidth="1"/>
    <col min="10507" max="10507" width="14.5703125" style="335" customWidth="1"/>
    <col min="10508" max="10508" width="7.5703125" style="335" customWidth="1"/>
    <col min="10509" max="10509" width="13.7109375" style="335" customWidth="1"/>
    <col min="10510" max="10510" width="13.42578125" style="335" customWidth="1"/>
    <col min="10511" max="10511" width="15.140625" style="335" customWidth="1"/>
    <col min="10512" max="10752" width="9.140625" style="335"/>
    <col min="10753" max="10753" width="4.140625" style="335" customWidth="1"/>
    <col min="10754" max="10754" width="7.28515625" style="335" customWidth="1"/>
    <col min="10755" max="10755" width="0" style="335" hidden="1" customWidth="1"/>
    <col min="10756" max="10756" width="61.7109375" style="335" customWidth="1"/>
    <col min="10757" max="10757" width="14" style="335" customWidth="1"/>
    <col min="10758" max="10758" width="13.28515625" style="335" customWidth="1"/>
    <col min="10759" max="10759" width="14.140625" style="335" customWidth="1"/>
    <col min="10760" max="10760" width="13.140625" style="335" customWidth="1"/>
    <col min="10761" max="10761" width="13" style="335" customWidth="1"/>
    <col min="10762" max="10762" width="12.5703125" style="335" customWidth="1"/>
    <col min="10763" max="10763" width="14.5703125" style="335" customWidth="1"/>
    <col min="10764" max="10764" width="7.5703125" style="335" customWidth="1"/>
    <col min="10765" max="10765" width="13.7109375" style="335" customWidth="1"/>
    <col min="10766" max="10766" width="13.42578125" style="335" customWidth="1"/>
    <col min="10767" max="10767" width="15.140625" style="335" customWidth="1"/>
    <col min="10768" max="11008" width="9.140625" style="335"/>
    <col min="11009" max="11009" width="4.140625" style="335" customWidth="1"/>
    <col min="11010" max="11010" width="7.28515625" style="335" customWidth="1"/>
    <col min="11011" max="11011" width="0" style="335" hidden="1" customWidth="1"/>
    <col min="11012" max="11012" width="61.7109375" style="335" customWidth="1"/>
    <col min="11013" max="11013" width="14" style="335" customWidth="1"/>
    <col min="11014" max="11014" width="13.28515625" style="335" customWidth="1"/>
    <col min="11015" max="11015" width="14.140625" style="335" customWidth="1"/>
    <col min="11016" max="11016" width="13.140625" style="335" customWidth="1"/>
    <col min="11017" max="11017" width="13" style="335" customWidth="1"/>
    <col min="11018" max="11018" width="12.5703125" style="335" customWidth="1"/>
    <col min="11019" max="11019" width="14.5703125" style="335" customWidth="1"/>
    <col min="11020" max="11020" width="7.5703125" style="335" customWidth="1"/>
    <col min="11021" max="11021" width="13.7109375" style="335" customWidth="1"/>
    <col min="11022" max="11022" width="13.42578125" style="335" customWidth="1"/>
    <col min="11023" max="11023" width="15.140625" style="335" customWidth="1"/>
    <col min="11024" max="11264" width="9.140625" style="335"/>
    <col min="11265" max="11265" width="4.140625" style="335" customWidth="1"/>
    <col min="11266" max="11266" width="7.28515625" style="335" customWidth="1"/>
    <col min="11267" max="11267" width="0" style="335" hidden="1" customWidth="1"/>
    <col min="11268" max="11268" width="61.7109375" style="335" customWidth="1"/>
    <col min="11269" max="11269" width="14" style="335" customWidth="1"/>
    <col min="11270" max="11270" width="13.28515625" style="335" customWidth="1"/>
    <col min="11271" max="11271" width="14.140625" style="335" customWidth="1"/>
    <col min="11272" max="11272" width="13.140625" style="335" customWidth="1"/>
    <col min="11273" max="11273" width="13" style="335" customWidth="1"/>
    <col min="11274" max="11274" width="12.5703125" style="335" customWidth="1"/>
    <col min="11275" max="11275" width="14.5703125" style="335" customWidth="1"/>
    <col min="11276" max="11276" width="7.5703125" style="335" customWidth="1"/>
    <col min="11277" max="11277" width="13.7109375" style="335" customWidth="1"/>
    <col min="11278" max="11278" width="13.42578125" style="335" customWidth="1"/>
    <col min="11279" max="11279" width="15.140625" style="335" customWidth="1"/>
    <col min="11280" max="11520" width="9.140625" style="335"/>
    <col min="11521" max="11521" width="4.140625" style="335" customWidth="1"/>
    <col min="11522" max="11522" width="7.28515625" style="335" customWidth="1"/>
    <col min="11523" max="11523" width="0" style="335" hidden="1" customWidth="1"/>
    <col min="11524" max="11524" width="61.7109375" style="335" customWidth="1"/>
    <col min="11525" max="11525" width="14" style="335" customWidth="1"/>
    <col min="11526" max="11526" width="13.28515625" style="335" customWidth="1"/>
    <col min="11527" max="11527" width="14.140625" style="335" customWidth="1"/>
    <col min="11528" max="11528" width="13.140625" style="335" customWidth="1"/>
    <col min="11529" max="11529" width="13" style="335" customWidth="1"/>
    <col min="11530" max="11530" width="12.5703125" style="335" customWidth="1"/>
    <col min="11531" max="11531" width="14.5703125" style="335" customWidth="1"/>
    <col min="11532" max="11532" width="7.5703125" style="335" customWidth="1"/>
    <col min="11533" max="11533" width="13.7109375" style="335" customWidth="1"/>
    <col min="11534" max="11534" width="13.42578125" style="335" customWidth="1"/>
    <col min="11535" max="11535" width="15.140625" style="335" customWidth="1"/>
    <col min="11536" max="11776" width="9.140625" style="335"/>
    <col min="11777" max="11777" width="4.140625" style="335" customWidth="1"/>
    <col min="11778" max="11778" width="7.28515625" style="335" customWidth="1"/>
    <col min="11779" max="11779" width="0" style="335" hidden="1" customWidth="1"/>
    <col min="11780" max="11780" width="61.7109375" style="335" customWidth="1"/>
    <col min="11781" max="11781" width="14" style="335" customWidth="1"/>
    <col min="11782" max="11782" width="13.28515625" style="335" customWidth="1"/>
    <col min="11783" max="11783" width="14.140625" style="335" customWidth="1"/>
    <col min="11784" max="11784" width="13.140625" style="335" customWidth="1"/>
    <col min="11785" max="11785" width="13" style="335" customWidth="1"/>
    <col min="11786" max="11786" width="12.5703125" style="335" customWidth="1"/>
    <col min="11787" max="11787" width="14.5703125" style="335" customWidth="1"/>
    <col min="11788" max="11788" width="7.5703125" style="335" customWidth="1"/>
    <col min="11789" max="11789" width="13.7109375" style="335" customWidth="1"/>
    <col min="11790" max="11790" width="13.42578125" style="335" customWidth="1"/>
    <col min="11791" max="11791" width="15.140625" style="335" customWidth="1"/>
    <col min="11792" max="12032" width="9.140625" style="335"/>
    <col min="12033" max="12033" width="4.140625" style="335" customWidth="1"/>
    <col min="12034" max="12034" width="7.28515625" style="335" customWidth="1"/>
    <col min="12035" max="12035" width="0" style="335" hidden="1" customWidth="1"/>
    <col min="12036" max="12036" width="61.7109375" style="335" customWidth="1"/>
    <col min="12037" max="12037" width="14" style="335" customWidth="1"/>
    <col min="12038" max="12038" width="13.28515625" style="335" customWidth="1"/>
    <col min="12039" max="12039" width="14.140625" style="335" customWidth="1"/>
    <col min="12040" max="12040" width="13.140625" style="335" customWidth="1"/>
    <col min="12041" max="12041" width="13" style="335" customWidth="1"/>
    <col min="12042" max="12042" width="12.5703125" style="335" customWidth="1"/>
    <col min="12043" max="12043" width="14.5703125" style="335" customWidth="1"/>
    <col min="12044" max="12044" width="7.5703125" style="335" customWidth="1"/>
    <col min="12045" max="12045" width="13.7109375" style="335" customWidth="1"/>
    <col min="12046" max="12046" width="13.42578125" style="335" customWidth="1"/>
    <col min="12047" max="12047" width="15.140625" style="335" customWidth="1"/>
    <col min="12048" max="12288" width="9.140625" style="335"/>
    <col min="12289" max="12289" width="4.140625" style="335" customWidth="1"/>
    <col min="12290" max="12290" width="7.28515625" style="335" customWidth="1"/>
    <col min="12291" max="12291" width="0" style="335" hidden="1" customWidth="1"/>
    <col min="12292" max="12292" width="61.7109375" style="335" customWidth="1"/>
    <col min="12293" max="12293" width="14" style="335" customWidth="1"/>
    <col min="12294" max="12294" width="13.28515625" style="335" customWidth="1"/>
    <col min="12295" max="12295" width="14.140625" style="335" customWidth="1"/>
    <col min="12296" max="12296" width="13.140625" style="335" customWidth="1"/>
    <col min="12297" max="12297" width="13" style="335" customWidth="1"/>
    <col min="12298" max="12298" width="12.5703125" style="335" customWidth="1"/>
    <col min="12299" max="12299" width="14.5703125" style="335" customWidth="1"/>
    <col min="12300" max="12300" width="7.5703125" style="335" customWidth="1"/>
    <col min="12301" max="12301" width="13.7109375" style="335" customWidth="1"/>
    <col min="12302" max="12302" width="13.42578125" style="335" customWidth="1"/>
    <col min="12303" max="12303" width="15.140625" style="335" customWidth="1"/>
    <col min="12304" max="12544" width="9.140625" style="335"/>
    <col min="12545" max="12545" width="4.140625" style="335" customWidth="1"/>
    <col min="12546" max="12546" width="7.28515625" style="335" customWidth="1"/>
    <col min="12547" max="12547" width="0" style="335" hidden="1" customWidth="1"/>
    <col min="12548" max="12548" width="61.7109375" style="335" customWidth="1"/>
    <col min="12549" max="12549" width="14" style="335" customWidth="1"/>
    <col min="12550" max="12550" width="13.28515625" style="335" customWidth="1"/>
    <col min="12551" max="12551" width="14.140625" style="335" customWidth="1"/>
    <col min="12552" max="12552" width="13.140625" style="335" customWidth="1"/>
    <col min="12553" max="12553" width="13" style="335" customWidth="1"/>
    <col min="12554" max="12554" width="12.5703125" style="335" customWidth="1"/>
    <col min="12555" max="12555" width="14.5703125" style="335" customWidth="1"/>
    <col min="12556" max="12556" width="7.5703125" style="335" customWidth="1"/>
    <col min="12557" max="12557" width="13.7109375" style="335" customWidth="1"/>
    <col min="12558" max="12558" width="13.42578125" style="335" customWidth="1"/>
    <col min="12559" max="12559" width="15.140625" style="335" customWidth="1"/>
    <col min="12560" max="12800" width="9.140625" style="335"/>
    <col min="12801" max="12801" width="4.140625" style="335" customWidth="1"/>
    <col min="12802" max="12802" width="7.28515625" style="335" customWidth="1"/>
    <col min="12803" max="12803" width="0" style="335" hidden="1" customWidth="1"/>
    <col min="12804" max="12804" width="61.7109375" style="335" customWidth="1"/>
    <col min="12805" max="12805" width="14" style="335" customWidth="1"/>
    <col min="12806" max="12806" width="13.28515625" style="335" customWidth="1"/>
    <col min="12807" max="12807" width="14.140625" style="335" customWidth="1"/>
    <col min="12808" max="12808" width="13.140625" style="335" customWidth="1"/>
    <col min="12809" max="12809" width="13" style="335" customWidth="1"/>
    <col min="12810" max="12810" width="12.5703125" style="335" customWidth="1"/>
    <col min="12811" max="12811" width="14.5703125" style="335" customWidth="1"/>
    <col min="12812" max="12812" width="7.5703125" style="335" customWidth="1"/>
    <col min="12813" max="12813" width="13.7109375" style="335" customWidth="1"/>
    <col min="12814" max="12814" width="13.42578125" style="335" customWidth="1"/>
    <col min="12815" max="12815" width="15.140625" style="335" customWidth="1"/>
    <col min="12816" max="13056" width="9.140625" style="335"/>
    <col min="13057" max="13057" width="4.140625" style="335" customWidth="1"/>
    <col min="13058" max="13058" width="7.28515625" style="335" customWidth="1"/>
    <col min="13059" max="13059" width="0" style="335" hidden="1" customWidth="1"/>
    <col min="13060" max="13060" width="61.7109375" style="335" customWidth="1"/>
    <col min="13061" max="13061" width="14" style="335" customWidth="1"/>
    <col min="13062" max="13062" width="13.28515625" style="335" customWidth="1"/>
    <col min="13063" max="13063" width="14.140625" style="335" customWidth="1"/>
    <col min="13064" max="13064" width="13.140625" style="335" customWidth="1"/>
    <col min="13065" max="13065" width="13" style="335" customWidth="1"/>
    <col min="13066" max="13066" width="12.5703125" style="335" customWidth="1"/>
    <col min="13067" max="13067" width="14.5703125" style="335" customWidth="1"/>
    <col min="13068" max="13068" width="7.5703125" style="335" customWidth="1"/>
    <col min="13069" max="13069" width="13.7109375" style="335" customWidth="1"/>
    <col min="13070" max="13070" width="13.42578125" style="335" customWidth="1"/>
    <col min="13071" max="13071" width="15.140625" style="335" customWidth="1"/>
    <col min="13072" max="13312" width="9.140625" style="335"/>
    <col min="13313" max="13313" width="4.140625" style="335" customWidth="1"/>
    <col min="13314" max="13314" width="7.28515625" style="335" customWidth="1"/>
    <col min="13315" max="13315" width="0" style="335" hidden="1" customWidth="1"/>
    <col min="13316" max="13316" width="61.7109375" style="335" customWidth="1"/>
    <col min="13317" max="13317" width="14" style="335" customWidth="1"/>
    <col min="13318" max="13318" width="13.28515625" style="335" customWidth="1"/>
    <col min="13319" max="13319" width="14.140625" style="335" customWidth="1"/>
    <col min="13320" max="13320" width="13.140625" style="335" customWidth="1"/>
    <col min="13321" max="13321" width="13" style="335" customWidth="1"/>
    <col min="13322" max="13322" width="12.5703125" style="335" customWidth="1"/>
    <col min="13323" max="13323" width="14.5703125" style="335" customWidth="1"/>
    <col min="13324" max="13324" width="7.5703125" style="335" customWidth="1"/>
    <col min="13325" max="13325" width="13.7109375" style="335" customWidth="1"/>
    <col min="13326" max="13326" width="13.42578125" style="335" customWidth="1"/>
    <col min="13327" max="13327" width="15.140625" style="335" customWidth="1"/>
    <col min="13328" max="13568" width="9.140625" style="335"/>
    <col min="13569" max="13569" width="4.140625" style="335" customWidth="1"/>
    <col min="13570" max="13570" width="7.28515625" style="335" customWidth="1"/>
    <col min="13571" max="13571" width="0" style="335" hidden="1" customWidth="1"/>
    <col min="13572" max="13572" width="61.7109375" style="335" customWidth="1"/>
    <col min="13573" max="13573" width="14" style="335" customWidth="1"/>
    <col min="13574" max="13574" width="13.28515625" style="335" customWidth="1"/>
    <col min="13575" max="13575" width="14.140625" style="335" customWidth="1"/>
    <col min="13576" max="13576" width="13.140625" style="335" customWidth="1"/>
    <col min="13577" max="13577" width="13" style="335" customWidth="1"/>
    <col min="13578" max="13578" width="12.5703125" style="335" customWidth="1"/>
    <col min="13579" max="13579" width="14.5703125" style="335" customWidth="1"/>
    <col min="13580" max="13580" width="7.5703125" style="335" customWidth="1"/>
    <col min="13581" max="13581" width="13.7109375" style="335" customWidth="1"/>
    <col min="13582" max="13582" width="13.42578125" style="335" customWidth="1"/>
    <col min="13583" max="13583" width="15.140625" style="335" customWidth="1"/>
    <col min="13584" max="13824" width="9.140625" style="335"/>
    <col min="13825" max="13825" width="4.140625" style="335" customWidth="1"/>
    <col min="13826" max="13826" width="7.28515625" style="335" customWidth="1"/>
    <col min="13827" max="13827" width="0" style="335" hidden="1" customWidth="1"/>
    <col min="13828" max="13828" width="61.7109375" style="335" customWidth="1"/>
    <col min="13829" max="13829" width="14" style="335" customWidth="1"/>
    <col min="13830" max="13830" width="13.28515625" style="335" customWidth="1"/>
    <col min="13831" max="13831" width="14.140625" style="335" customWidth="1"/>
    <col min="13832" max="13832" width="13.140625" style="335" customWidth="1"/>
    <col min="13833" max="13833" width="13" style="335" customWidth="1"/>
    <col min="13834" max="13834" width="12.5703125" style="335" customWidth="1"/>
    <col min="13835" max="13835" width="14.5703125" style="335" customWidth="1"/>
    <col min="13836" max="13836" width="7.5703125" style="335" customWidth="1"/>
    <col min="13837" max="13837" width="13.7109375" style="335" customWidth="1"/>
    <col min="13838" max="13838" width="13.42578125" style="335" customWidth="1"/>
    <col min="13839" max="13839" width="15.140625" style="335" customWidth="1"/>
    <col min="13840" max="14080" width="9.140625" style="335"/>
    <col min="14081" max="14081" width="4.140625" style="335" customWidth="1"/>
    <col min="14082" max="14082" width="7.28515625" style="335" customWidth="1"/>
    <col min="14083" max="14083" width="0" style="335" hidden="1" customWidth="1"/>
    <col min="14084" max="14084" width="61.7109375" style="335" customWidth="1"/>
    <col min="14085" max="14085" width="14" style="335" customWidth="1"/>
    <col min="14086" max="14086" width="13.28515625" style="335" customWidth="1"/>
    <col min="14087" max="14087" width="14.140625" style="335" customWidth="1"/>
    <col min="14088" max="14088" width="13.140625" style="335" customWidth="1"/>
    <col min="14089" max="14089" width="13" style="335" customWidth="1"/>
    <col min="14090" max="14090" width="12.5703125" style="335" customWidth="1"/>
    <col min="14091" max="14091" width="14.5703125" style="335" customWidth="1"/>
    <col min="14092" max="14092" width="7.5703125" style="335" customWidth="1"/>
    <col min="14093" max="14093" width="13.7109375" style="335" customWidth="1"/>
    <col min="14094" max="14094" width="13.42578125" style="335" customWidth="1"/>
    <col min="14095" max="14095" width="15.140625" style="335" customWidth="1"/>
    <col min="14096" max="14336" width="9.140625" style="335"/>
    <col min="14337" max="14337" width="4.140625" style="335" customWidth="1"/>
    <col min="14338" max="14338" width="7.28515625" style="335" customWidth="1"/>
    <col min="14339" max="14339" width="0" style="335" hidden="1" customWidth="1"/>
    <col min="14340" max="14340" width="61.7109375" style="335" customWidth="1"/>
    <col min="14341" max="14341" width="14" style="335" customWidth="1"/>
    <col min="14342" max="14342" width="13.28515625" style="335" customWidth="1"/>
    <col min="14343" max="14343" width="14.140625" style="335" customWidth="1"/>
    <col min="14344" max="14344" width="13.140625" style="335" customWidth="1"/>
    <col min="14345" max="14345" width="13" style="335" customWidth="1"/>
    <col min="14346" max="14346" width="12.5703125" style="335" customWidth="1"/>
    <col min="14347" max="14347" width="14.5703125" style="335" customWidth="1"/>
    <col min="14348" max="14348" width="7.5703125" style="335" customWidth="1"/>
    <col min="14349" max="14349" width="13.7109375" style="335" customWidth="1"/>
    <col min="14350" max="14350" width="13.42578125" style="335" customWidth="1"/>
    <col min="14351" max="14351" width="15.140625" style="335" customWidth="1"/>
    <col min="14352" max="14592" width="9.140625" style="335"/>
    <col min="14593" max="14593" width="4.140625" style="335" customWidth="1"/>
    <col min="14594" max="14594" width="7.28515625" style="335" customWidth="1"/>
    <col min="14595" max="14595" width="0" style="335" hidden="1" customWidth="1"/>
    <col min="14596" max="14596" width="61.7109375" style="335" customWidth="1"/>
    <col min="14597" max="14597" width="14" style="335" customWidth="1"/>
    <col min="14598" max="14598" width="13.28515625" style="335" customWidth="1"/>
    <col min="14599" max="14599" width="14.140625" style="335" customWidth="1"/>
    <col min="14600" max="14600" width="13.140625" style="335" customWidth="1"/>
    <col min="14601" max="14601" width="13" style="335" customWidth="1"/>
    <col min="14602" max="14602" width="12.5703125" style="335" customWidth="1"/>
    <col min="14603" max="14603" width="14.5703125" style="335" customWidth="1"/>
    <col min="14604" max="14604" width="7.5703125" style="335" customWidth="1"/>
    <col min="14605" max="14605" width="13.7109375" style="335" customWidth="1"/>
    <col min="14606" max="14606" width="13.42578125" style="335" customWidth="1"/>
    <col min="14607" max="14607" width="15.140625" style="335" customWidth="1"/>
    <col min="14608" max="14848" width="9.140625" style="335"/>
    <col min="14849" max="14849" width="4.140625" style="335" customWidth="1"/>
    <col min="14850" max="14850" width="7.28515625" style="335" customWidth="1"/>
    <col min="14851" max="14851" width="0" style="335" hidden="1" customWidth="1"/>
    <col min="14852" max="14852" width="61.7109375" style="335" customWidth="1"/>
    <col min="14853" max="14853" width="14" style="335" customWidth="1"/>
    <col min="14854" max="14854" width="13.28515625" style="335" customWidth="1"/>
    <col min="14855" max="14855" width="14.140625" style="335" customWidth="1"/>
    <col min="14856" max="14856" width="13.140625" style="335" customWidth="1"/>
    <col min="14857" max="14857" width="13" style="335" customWidth="1"/>
    <col min="14858" max="14858" width="12.5703125" style="335" customWidth="1"/>
    <col min="14859" max="14859" width="14.5703125" style="335" customWidth="1"/>
    <col min="14860" max="14860" width="7.5703125" style="335" customWidth="1"/>
    <col min="14861" max="14861" width="13.7109375" style="335" customWidth="1"/>
    <col min="14862" max="14862" width="13.42578125" style="335" customWidth="1"/>
    <col min="14863" max="14863" width="15.140625" style="335" customWidth="1"/>
    <col min="14864" max="15104" width="9.140625" style="335"/>
    <col min="15105" max="15105" width="4.140625" style="335" customWidth="1"/>
    <col min="15106" max="15106" width="7.28515625" style="335" customWidth="1"/>
    <col min="15107" max="15107" width="0" style="335" hidden="1" customWidth="1"/>
    <col min="15108" max="15108" width="61.7109375" style="335" customWidth="1"/>
    <col min="15109" max="15109" width="14" style="335" customWidth="1"/>
    <col min="15110" max="15110" width="13.28515625" style="335" customWidth="1"/>
    <col min="15111" max="15111" width="14.140625" style="335" customWidth="1"/>
    <col min="15112" max="15112" width="13.140625" style="335" customWidth="1"/>
    <col min="15113" max="15113" width="13" style="335" customWidth="1"/>
    <col min="15114" max="15114" width="12.5703125" style="335" customWidth="1"/>
    <col min="15115" max="15115" width="14.5703125" style="335" customWidth="1"/>
    <col min="15116" max="15116" width="7.5703125" style="335" customWidth="1"/>
    <col min="15117" max="15117" width="13.7109375" style="335" customWidth="1"/>
    <col min="15118" max="15118" width="13.42578125" style="335" customWidth="1"/>
    <col min="15119" max="15119" width="15.140625" style="335" customWidth="1"/>
    <col min="15120" max="15360" width="9.140625" style="335"/>
    <col min="15361" max="15361" width="4.140625" style="335" customWidth="1"/>
    <col min="15362" max="15362" width="7.28515625" style="335" customWidth="1"/>
    <col min="15363" max="15363" width="0" style="335" hidden="1" customWidth="1"/>
    <col min="15364" max="15364" width="61.7109375" style="335" customWidth="1"/>
    <col min="15365" max="15365" width="14" style="335" customWidth="1"/>
    <col min="15366" max="15366" width="13.28515625" style="335" customWidth="1"/>
    <col min="15367" max="15367" width="14.140625" style="335" customWidth="1"/>
    <col min="15368" max="15368" width="13.140625" style="335" customWidth="1"/>
    <col min="15369" max="15369" width="13" style="335" customWidth="1"/>
    <col min="15370" max="15370" width="12.5703125" style="335" customWidth="1"/>
    <col min="15371" max="15371" width="14.5703125" style="335" customWidth="1"/>
    <col min="15372" max="15372" width="7.5703125" style="335" customWidth="1"/>
    <col min="15373" max="15373" width="13.7109375" style="335" customWidth="1"/>
    <col min="15374" max="15374" width="13.42578125" style="335" customWidth="1"/>
    <col min="15375" max="15375" width="15.140625" style="335" customWidth="1"/>
    <col min="15376" max="15616" width="9.140625" style="335"/>
    <col min="15617" max="15617" width="4.140625" style="335" customWidth="1"/>
    <col min="15618" max="15618" width="7.28515625" style="335" customWidth="1"/>
    <col min="15619" max="15619" width="0" style="335" hidden="1" customWidth="1"/>
    <col min="15620" max="15620" width="61.7109375" style="335" customWidth="1"/>
    <col min="15621" max="15621" width="14" style="335" customWidth="1"/>
    <col min="15622" max="15622" width="13.28515625" style="335" customWidth="1"/>
    <col min="15623" max="15623" width="14.140625" style="335" customWidth="1"/>
    <col min="15624" max="15624" width="13.140625" style="335" customWidth="1"/>
    <col min="15625" max="15625" width="13" style="335" customWidth="1"/>
    <col min="15626" max="15626" width="12.5703125" style="335" customWidth="1"/>
    <col min="15627" max="15627" width="14.5703125" style="335" customWidth="1"/>
    <col min="15628" max="15628" width="7.5703125" style="335" customWidth="1"/>
    <col min="15629" max="15629" width="13.7109375" style="335" customWidth="1"/>
    <col min="15630" max="15630" width="13.42578125" style="335" customWidth="1"/>
    <col min="15631" max="15631" width="15.140625" style="335" customWidth="1"/>
    <col min="15632" max="15872" width="9.140625" style="335"/>
    <col min="15873" max="15873" width="4.140625" style="335" customWidth="1"/>
    <col min="15874" max="15874" width="7.28515625" style="335" customWidth="1"/>
    <col min="15875" max="15875" width="0" style="335" hidden="1" customWidth="1"/>
    <col min="15876" max="15876" width="61.7109375" style="335" customWidth="1"/>
    <col min="15877" max="15877" width="14" style="335" customWidth="1"/>
    <col min="15878" max="15878" width="13.28515625" style="335" customWidth="1"/>
    <col min="15879" max="15879" width="14.140625" style="335" customWidth="1"/>
    <col min="15880" max="15880" width="13.140625" style="335" customWidth="1"/>
    <col min="15881" max="15881" width="13" style="335" customWidth="1"/>
    <col min="15882" max="15882" width="12.5703125" style="335" customWidth="1"/>
    <col min="15883" max="15883" width="14.5703125" style="335" customWidth="1"/>
    <col min="15884" max="15884" width="7.5703125" style="335" customWidth="1"/>
    <col min="15885" max="15885" width="13.7109375" style="335" customWidth="1"/>
    <col min="15886" max="15886" width="13.42578125" style="335" customWidth="1"/>
    <col min="15887" max="15887" width="15.140625" style="335" customWidth="1"/>
    <col min="15888" max="16128" width="9.140625" style="335"/>
    <col min="16129" max="16129" width="4.140625" style="335" customWidth="1"/>
    <col min="16130" max="16130" width="7.28515625" style="335" customWidth="1"/>
    <col min="16131" max="16131" width="0" style="335" hidden="1" customWidth="1"/>
    <col min="16132" max="16132" width="61.7109375" style="335" customWidth="1"/>
    <col min="16133" max="16133" width="14" style="335" customWidth="1"/>
    <col min="16134" max="16134" width="13.28515625" style="335" customWidth="1"/>
    <col min="16135" max="16135" width="14.140625" style="335" customWidth="1"/>
    <col min="16136" max="16136" width="13.140625" style="335" customWidth="1"/>
    <col min="16137" max="16137" width="13" style="335" customWidth="1"/>
    <col min="16138" max="16138" width="12.5703125" style="335" customWidth="1"/>
    <col min="16139" max="16139" width="14.5703125" style="335" customWidth="1"/>
    <col min="16140" max="16140" width="7.5703125" style="335" customWidth="1"/>
    <col min="16141" max="16141" width="13.7109375" style="335" customWidth="1"/>
    <col min="16142" max="16142" width="13.42578125" style="335" customWidth="1"/>
    <col min="16143" max="16143" width="15.140625" style="335" customWidth="1"/>
    <col min="16144" max="16384" width="9.140625" style="335"/>
  </cols>
  <sheetData>
    <row r="1" spans="1:15" ht="12" customHeight="1" x14ac:dyDescent="0.25">
      <c r="A1" s="329"/>
      <c r="B1" s="329"/>
      <c r="C1" s="330"/>
      <c r="D1" s="331"/>
      <c r="E1" s="331"/>
      <c r="F1" s="331"/>
      <c r="G1" s="332"/>
      <c r="H1" s="332"/>
      <c r="I1" s="332"/>
      <c r="J1" s="332"/>
      <c r="K1" s="333" t="s">
        <v>126</v>
      </c>
      <c r="L1" s="333"/>
      <c r="M1" s="334"/>
    </row>
    <row r="2" spans="1:15" ht="12" customHeight="1" x14ac:dyDescent="0.25">
      <c r="A2" s="329"/>
      <c r="B2" s="329"/>
      <c r="C2" s="330"/>
      <c r="D2" s="331"/>
      <c r="E2" s="331"/>
      <c r="F2" s="331"/>
      <c r="G2" s="332"/>
      <c r="H2" s="332"/>
      <c r="I2" s="332"/>
      <c r="J2" s="332"/>
      <c r="K2" s="3" t="s">
        <v>491</v>
      </c>
      <c r="L2" s="3"/>
      <c r="M2" s="334"/>
    </row>
    <row r="3" spans="1:15" ht="12" customHeight="1" x14ac:dyDescent="0.25">
      <c r="A3" s="329"/>
      <c r="B3" s="329"/>
      <c r="C3" s="330"/>
      <c r="D3" s="331"/>
      <c r="E3" s="331"/>
      <c r="F3" s="331"/>
      <c r="G3" s="332"/>
      <c r="H3" s="332"/>
      <c r="I3" s="332"/>
      <c r="J3" s="332"/>
      <c r="K3" s="3" t="s">
        <v>1</v>
      </c>
      <c r="L3" s="3"/>
      <c r="M3" s="334"/>
    </row>
    <row r="4" spans="1:15" ht="12" customHeight="1" x14ac:dyDescent="0.25">
      <c r="A4" s="329"/>
      <c r="B4" s="329"/>
      <c r="C4" s="330"/>
      <c r="D4" s="331"/>
      <c r="E4" s="331"/>
      <c r="F4" s="331"/>
      <c r="G4" s="332"/>
      <c r="H4" s="332"/>
      <c r="I4" s="332"/>
      <c r="J4" s="332"/>
      <c r="K4" s="3" t="s">
        <v>442</v>
      </c>
      <c r="L4" s="3"/>
      <c r="M4" s="334"/>
    </row>
    <row r="5" spans="1:15" ht="14.25" customHeight="1" x14ac:dyDescent="0.25">
      <c r="A5" s="336" t="s">
        <v>443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7"/>
      <c r="N5" s="338"/>
      <c r="O5" s="338"/>
    </row>
    <row r="6" spans="1:15" ht="21.75" customHeight="1" x14ac:dyDescent="0.25">
      <c r="A6" s="329"/>
      <c r="B6" s="329"/>
      <c r="C6" s="330"/>
      <c r="D6" s="334"/>
      <c r="E6" s="334"/>
      <c r="F6" s="334"/>
      <c r="G6" s="332"/>
      <c r="H6" s="332"/>
      <c r="I6" s="332"/>
      <c r="J6" s="332"/>
      <c r="K6" s="332"/>
      <c r="L6" s="332" t="s">
        <v>3</v>
      </c>
      <c r="M6" s="334"/>
    </row>
    <row r="7" spans="1:15" s="348" customFormat="1" ht="12" customHeight="1" x14ac:dyDescent="0.25">
      <c r="A7" s="339"/>
      <c r="B7" s="339"/>
      <c r="C7" s="340"/>
      <c r="D7" s="341"/>
      <c r="E7" s="341"/>
      <c r="F7" s="341"/>
      <c r="G7" s="339"/>
      <c r="H7" s="342" t="s">
        <v>444</v>
      </c>
      <c r="I7" s="343"/>
      <c r="J7" s="344"/>
      <c r="K7" s="345"/>
      <c r="L7" s="346" t="s">
        <v>445</v>
      </c>
      <c r="M7" s="347" t="s">
        <v>446</v>
      </c>
    </row>
    <row r="8" spans="1:15" s="348" customFormat="1" ht="12.75" customHeight="1" x14ac:dyDescent="0.25">
      <c r="A8" s="349"/>
      <c r="B8" s="350"/>
      <c r="C8" s="351"/>
      <c r="D8" s="352"/>
      <c r="E8" s="352"/>
      <c r="F8" s="352"/>
      <c r="G8" s="350" t="s">
        <v>447</v>
      </c>
      <c r="H8" s="353" t="s">
        <v>448</v>
      </c>
      <c r="I8" s="354"/>
      <c r="J8" s="354" t="s">
        <v>449</v>
      </c>
      <c r="K8" s="355"/>
      <c r="L8" s="356" t="s">
        <v>450</v>
      </c>
      <c r="M8" s="357" t="s">
        <v>451</v>
      </c>
    </row>
    <row r="9" spans="1:15" s="348" customFormat="1" x14ac:dyDescent="0.25">
      <c r="A9" s="349" t="s">
        <v>127</v>
      </c>
      <c r="B9" s="350" t="s">
        <v>6</v>
      </c>
      <c r="C9" s="350" t="s">
        <v>7</v>
      </c>
      <c r="D9" s="352" t="s">
        <v>452</v>
      </c>
      <c r="E9" s="352" t="s">
        <v>10</v>
      </c>
      <c r="F9" s="352" t="s">
        <v>11</v>
      </c>
      <c r="G9" s="350" t="s">
        <v>453</v>
      </c>
      <c r="H9" s="353" t="s">
        <v>454</v>
      </c>
      <c r="I9" s="349"/>
      <c r="J9" s="358" t="s">
        <v>455</v>
      </c>
      <c r="K9" s="350" t="s">
        <v>455</v>
      </c>
      <c r="L9" s="359" t="s">
        <v>456</v>
      </c>
      <c r="M9" s="357" t="s">
        <v>457</v>
      </c>
    </row>
    <row r="10" spans="1:15" s="348" customFormat="1" x14ac:dyDescent="0.25">
      <c r="A10" s="349"/>
      <c r="B10" s="350"/>
      <c r="C10" s="351"/>
      <c r="D10" s="352"/>
      <c r="E10" s="352"/>
      <c r="F10" s="352"/>
      <c r="G10" s="350" t="s">
        <v>458</v>
      </c>
      <c r="H10" s="353">
        <v>2023</v>
      </c>
      <c r="I10" s="349" t="s">
        <v>455</v>
      </c>
      <c r="J10" s="350" t="s">
        <v>459</v>
      </c>
      <c r="K10" s="350" t="s">
        <v>460</v>
      </c>
      <c r="L10" s="356" t="s">
        <v>461</v>
      </c>
      <c r="M10" s="357" t="s">
        <v>462</v>
      </c>
    </row>
    <row r="11" spans="1:15" s="348" customFormat="1" x14ac:dyDescent="0.25">
      <c r="A11" s="349"/>
      <c r="B11" s="350"/>
      <c r="C11" s="351"/>
      <c r="D11" s="352"/>
      <c r="E11" s="352"/>
      <c r="F11" s="352"/>
      <c r="G11" s="350"/>
      <c r="H11" s="353" t="s">
        <v>463</v>
      </c>
      <c r="I11" s="349" t="s">
        <v>464</v>
      </c>
      <c r="J11" s="350" t="s">
        <v>465</v>
      </c>
      <c r="K11" s="350" t="s">
        <v>466</v>
      </c>
      <c r="L11" s="356" t="s">
        <v>467</v>
      </c>
      <c r="M11" s="357" t="s">
        <v>468</v>
      </c>
    </row>
    <row r="12" spans="1:15" s="348" customFormat="1" ht="9.75" customHeight="1" x14ac:dyDescent="0.25">
      <c r="A12" s="349"/>
      <c r="B12" s="350"/>
      <c r="C12" s="351"/>
      <c r="D12" s="352"/>
      <c r="E12" s="352"/>
      <c r="F12" s="352"/>
      <c r="G12" s="350"/>
      <c r="H12" s="353"/>
      <c r="I12" s="349"/>
      <c r="J12" s="350" t="s">
        <v>469</v>
      </c>
      <c r="K12" s="349" t="s">
        <v>470</v>
      </c>
      <c r="L12" s="356" t="s">
        <v>471</v>
      </c>
      <c r="M12" s="357" t="s">
        <v>472</v>
      </c>
    </row>
    <row r="13" spans="1:15" s="348" customFormat="1" ht="9.75" customHeight="1" x14ac:dyDescent="0.25">
      <c r="A13" s="360"/>
      <c r="B13" s="361"/>
      <c r="C13" s="362"/>
      <c r="D13" s="363"/>
      <c r="E13" s="363"/>
      <c r="F13" s="363"/>
      <c r="G13" s="361"/>
      <c r="H13" s="353"/>
      <c r="I13" s="360"/>
      <c r="J13" s="361"/>
      <c r="K13" s="361"/>
      <c r="L13" s="356"/>
      <c r="M13" s="357" t="s">
        <v>473</v>
      </c>
    </row>
    <row r="14" spans="1:15" s="371" customFormat="1" ht="10.5" customHeight="1" x14ac:dyDescent="0.25">
      <c r="A14" s="364">
        <v>1</v>
      </c>
      <c r="B14" s="364">
        <v>2</v>
      </c>
      <c r="C14" s="365">
        <v>3</v>
      </c>
      <c r="D14" s="366">
        <v>3</v>
      </c>
      <c r="E14" s="366">
        <v>4</v>
      </c>
      <c r="F14" s="366">
        <v>5</v>
      </c>
      <c r="G14" s="365">
        <v>6</v>
      </c>
      <c r="H14" s="367">
        <v>7</v>
      </c>
      <c r="I14" s="365">
        <v>8</v>
      </c>
      <c r="J14" s="368">
        <v>9</v>
      </c>
      <c r="K14" s="369">
        <v>10</v>
      </c>
      <c r="L14" s="370">
        <v>11</v>
      </c>
      <c r="M14" s="365">
        <v>12</v>
      </c>
    </row>
    <row r="15" spans="1:15" s="566" customFormat="1" ht="27" customHeight="1" x14ac:dyDescent="0.25">
      <c r="A15" s="563"/>
      <c r="B15" s="563"/>
      <c r="C15" s="564"/>
      <c r="D15" s="563" t="s">
        <v>474</v>
      </c>
      <c r="E15" s="372">
        <v>263618.23</v>
      </c>
      <c r="F15" s="372">
        <v>263618.23</v>
      </c>
      <c r="G15" s="373">
        <v>416737595.44000006</v>
      </c>
      <c r="H15" s="373">
        <v>217929231.86999997</v>
      </c>
      <c r="I15" s="373">
        <v>128347671.00000001</v>
      </c>
      <c r="J15" s="373">
        <v>55336269.259999998</v>
      </c>
      <c r="K15" s="373">
        <v>34245291.609999999</v>
      </c>
      <c r="L15" s="374">
        <v>0</v>
      </c>
      <c r="M15" s="565" t="s">
        <v>128</v>
      </c>
      <c r="O15" s="567"/>
    </row>
    <row r="16" spans="1:15" ht="22.5" customHeight="1" x14ac:dyDescent="0.25">
      <c r="A16" s="375">
        <v>600</v>
      </c>
      <c r="B16" s="375"/>
      <c r="C16" s="568"/>
      <c r="D16" s="376" t="s">
        <v>475</v>
      </c>
      <c r="E16" s="377">
        <v>163618.23000000001</v>
      </c>
      <c r="F16" s="377">
        <v>163618.23000000001</v>
      </c>
      <c r="G16" s="378">
        <v>133221663.43999998</v>
      </c>
      <c r="H16" s="378">
        <v>78443076.420000002</v>
      </c>
      <c r="I16" s="378">
        <v>47731656.420000002</v>
      </c>
      <c r="J16" s="378">
        <v>30654963</v>
      </c>
      <c r="K16" s="378">
        <v>56457</v>
      </c>
      <c r="L16" s="379">
        <v>0</v>
      </c>
      <c r="M16" s="569" t="s">
        <v>128</v>
      </c>
    </row>
    <row r="17" spans="1:15" ht="22.5" customHeight="1" x14ac:dyDescent="0.25">
      <c r="A17" s="570"/>
      <c r="B17" s="380">
        <v>60015</v>
      </c>
      <c r="C17" s="381"/>
      <c r="D17" s="382" t="s">
        <v>42</v>
      </c>
      <c r="E17" s="383">
        <v>0</v>
      </c>
      <c r="F17" s="384">
        <v>163618.23000000001</v>
      </c>
      <c r="G17" s="385">
        <v>39735727.709999993</v>
      </c>
      <c r="H17" s="385">
        <v>26849189.66</v>
      </c>
      <c r="I17" s="385">
        <v>8637769.6600000001</v>
      </c>
      <c r="J17" s="385">
        <v>18154963</v>
      </c>
      <c r="K17" s="385">
        <v>56457</v>
      </c>
      <c r="L17" s="386">
        <v>0</v>
      </c>
      <c r="M17" s="565" t="s">
        <v>128</v>
      </c>
    </row>
    <row r="18" spans="1:15" ht="27" customHeight="1" x14ac:dyDescent="0.25">
      <c r="A18" s="570"/>
      <c r="B18" s="380"/>
      <c r="C18" s="387"/>
      <c r="D18" s="388" t="s">
        <v>476</v>
      </c>
      <c r="E18" s="389"/>
      <c r="F18" s="389">
        <v>163618.23000000001</v>
      </c>
      <c r="G18" s="390">
        <v>1886381.77</v>
      </c>
      <c r="H18" s="390">
        <v>1886381.77</v>
      </c>
      <c r="I18" s="390">
        <v>1886381.77</v>
      </c>
      <c r="J18" s="391" t="s">
        <v>477</v>
      </c>
      <c r="K18" s="391" t="s">
        <v>477</v>
      </c>
      <c r="L18" s="390">
        <v>0</v>
      </c>
      <c r="M18" s="571" t="s">
        <v>43</v>
      </c>
      <c r="N18" s="392"/>
    </row>
    <row r="19" spans="1:15" ht="28.5" customHeight="1" x14ac:dyDescent="0.25">
      <c r="A19" s="570"/>
      <c r="B19" s="380">
        <v>60016</v>
      </c>
      <c r="C19" s="393"/>
      <c r="D19" s="382" t="s">
        <v>411</v>
      </c>
      <c r="E19" s="394">
        <v>163618.23000000001</v>
      </c>
      <c r="F19" s="395">
        <v>0</v>
      </c>
      <c r="G19" s="396">
        <v>92985935.729999989</v>
      </c>
      <c r="H19" s="396">
        <v>51093886.760000005</v>
      </c>
      <c r="I19" s="396">
        <v>38593886.759999998</v>
      </c>
      <c r="J19" s="396">
        <v>12500000</v>
      </c>
      <c r="K19" s="397">
        <v>0</v>
      </c>
      <c r="L19" s="397">
        <v>0</v>
      </c>
      <c r="M19" s="398" t="s">
        <v>128</v>
      </c>
    </row>
    <row r="20" spans="1:15" ht="28.5" customHeight="1" x14ac:dyDescent="0.25">
      <c r="A20" s="570"/>
      <c r="B20" s="380"/>
      <c r="C20" s="399">
        <v>6050</v>
      </c>
      <c r="D20" s="388" t="s">
        <v>478</v>
      </c>
      <c r="E20" s="389">
        <v>163618.23000000001</v>
      </c>
      <c r="F20" s="389"/>
      <c r="G20" s="390">
        <v>1683618.23</v>
      </c>
      <c r="H20" s="390">
        <v>1683618.23</v>
      </c>
      <c r="I20" s="390">
        <v>1683618.23</v>
      </c>
      <c r="J20" s="400" t="s">
        <v>477</v>
      </c>
      <c r="K20" s="401" t="s">
        <v>477</v>
      </c>
      <c r="L20" s="390">
        <v>0</v>
      </c>
      <c r="M20" s="572" t="s">
        <v>43</v>
      </c>
      <c r="N20" s="392"/>
    </row>
    <row r="21" spans="1:15" ht="18.75" customHeight="1" x14ac:dyDescent="0.25">
      <c r="A21" s="402">
        <v>750</v>
      </c>
      <c r="B21" s="403"/>
      <c r="C21" s="399"/>
      <c r="D21" s="404" t="s">
        <v>479</v>
      </c>
      <c r="E21" s="383">
        <v>0</v>
      </c>
      <c r="F21" s="383">
        <v>0</v>
      </c>
      <c r="G21" s="405">
        <v>84834081.909999996</v>
      </c>
      <c r="H21" s="405">
        <v>18943194.260000002</v>
      </c>
      <c r="I21" s="405">
        <v>15329193.42</v>
      </c>
      <c r="J21" s="405">
        <v>262835.39</v>
      </c>
      <c r="K21" s="405">
        <v>3351165.45</v>
      </c>
      <c r="L21" s="406">
        <v>0</v>
      </c>
      <c r="M21" s="565" t="s">
        <v>128</v>
      </c>
    </row>
    <row r="22" spans="1:15" ht="20.25" customHeight="1" x14ac:dyDescent="0.25">
      <c r="A22" s="402">
        <v>801</v>
      </c>
      <c r="B22" s="403"/>
      <c r="C22" s="399"/>
      <c r="D22" s="407" t="s">
        <v>480</v>
      </c>
      <c r="E22" s="384">
        <v>100000</v>
      </c>
      <c r="F22" s="384">
        <v>100000</v>
      </c>
      <c r="G22" s="384">
        <v>61448630.149999999</v>
      </c>
      <c r="H22" s="384">
        <v>25684519</v>
      </c>
      <c r="I22" s="384">
        <v>17263001</v>
      </c>
      <c r="J22" s="383">
        <v>0</v>
      </c>
      <c r="K22" s="384">
        <v>8421518</v>
      </c>
      <c r="L22" s="384">
        <v>0</v>
      </c>
      <c r="M22" s="565" t="s">
        <v>128</v>
      </c>
    </row>
    <row r="23" spans="1:15" ht="16.5" customHeight="1" x14ac:dyDescent="0.25">
      <c r="A23" s="403"/>
      <c r="B23" s="403">
        <v>80101</v>
      </c>
      <c r="C23" s="399"/>
      <c r="D23" s="382" t="s">
        <v>52</v>
      </c>
      <c r="E23" s="384">
        <v>100000</v>
      </c>
      <c r="F23" s="383">
        <v>0</v>
      </c>
      <c r="G23" s="384">
        <v>3777963.15</v>
      </c>
      <c r="H23" s="384">
        <v>100000</v>
      </c>
      <c r="I23" s="384">
        <v>100000</v>
      </c>
      <c r="J23" s="408">
        <v>0</v>
      </c>
      <c r="K23" s="408">
        <v>0</v>
      </c>
      <c r="L23" s="384">
        <v>0</v>
      </c>
      <c r="M23" s="565" t="s">
        <v>128</v>
      </c>
    </row>
    <row r="24" spans="1:15" ht="22.5" customHeight="1" x14ac:dyDescent="0.25">
      <c r="A24" s="403"/>
      <c r="B24" s="403"/>
      <c r="C24" s="399"/>
      <c r="D24" s="388" t="s">
        <v>481</v>
      </c>
      <c r="E24" s="409">
        <v>100000</v>
      </c>
      <c r="F24" s="410"/>
      <c r="G24" s="411">
        <v>100000</v>
      </c>
      <c r="H24" s="411">
        <v>100000</v>
      </c>
      <c r="I24" s="411">
        <v>100000</v>
      </c>
      <c r="J24" s="412" t="s">
        <v>477</v>
      </c>
      <c r="K24" s="412" t="s">
        <v>477</v>
      </c>
      <c r="L24" s="411">
        <v>0</v>
      </c>
      <c r="M24" s="571" t="s">
        <v>482</v>
      </c>
    </row>
    <row r="25" spans="1:15" ht="22.5" customHeight="1" x14ac:dyDescent="0.25">
      <c r="A25" s="403"/>
      <c r="B25" s="403">
        <v>80104</v>
      </c>
      <c r="C25" s="399"/>
      <c r="D25" s="413" t="s">
        <v>69</v>
      </c>
      <c r="E25" s="406">
        <v>0</v>
      </c>
      <c r="F25" s="384">
        <v>100000</v>
      </c>
      <c r="G25" s="414">
        <v>0</v>
      </c>
      <c r="H25" s="414">
        <v>0</v>
      </c>
      <c r="I25" s="414">
        <v>0</v>
      </c>
      <c r="J25" s="414">
        <v>0</v>
      </c>
      <c r="K25" s="414">
        <v>0</v>
      </c>
      <c r="L25" s="414">
        <v>0</v>
      </c>
      <c r="M25" s="573" t="s">
        <v>128</v>
      </c>
    </row>
    <row r="26" spans="1:15" ht="22.5" customHeight="1" x14ac:dyDescent="0.25">
      <c r="A26" s="415"/>
      <c r="B26" s="416"/>
      <c r="C26" s="416" t="s">
        <v>483</v>
      </c>
      <c r="D26" s="417" t="s">
        <v>481</v>
      </c>
      <c r="E26" s="418"/>
      <c r="F26" s="419">
        <v>100000</v>
      </c>
      <c r="G26" s="420">
        <v>0</v>
      </c>
      <c r="H26" s="420">
        <v>0</v>
      </c>
      <c r="I26" s="420">
        <v>0</v>
      </c>
      <c r="J26" s="421" t="s">
        <v>477</v>
      </c>
      <c r="K26" s="421" t="s">
        <v>477</v>
      </c>
      <c r="L26" s="420">
        <v>0</v>
      </c>
      <c r="M26" s="574" t="s">
        <v>482</v>
      </c>
    </row>
    <row r="27" spans="1:15" ht="24" customHeight="1" x14ac:dyDescent="0.25">
      <c r="A27" s="422"/>
      <c r="B27" s="335"/>
      <c r="C27" s="335"/>
      <c r="D27" s="335" t="s">
        <v>484</v>
      </c>
      <c r="G27" s="335"/>
      <c r="H27" s="335"/>
      <c r="I27" s="335"/>
      <c r="J27" s="335"/>
      <c r="K27" s="335"/>
      <c r="L27" s="335"/>
      <c r="M27" s="335"/>
    </row>
    <row r="28" spans="1:15" ht="24" customHeight="1" x14ac:dyDescent="0.25">
      <c r="A28" s="330"/>
      <c r="B28" s="329"/>
      <c r="C28" s="330"/>
      <c r="D28" s="423"/>
      <c r="E28" s="423"/>
      <c r="F28" s="423"/>
      <c r="G28" s="424"/>
      <c r="H28" s="424"/>
      <c r="I28" s="424"/>
      <c r="J28" s="424"/>
      <c r="K28" s="424"/>
      <c r="L28" s="424"/>
      <c r="M28" s="575"/>
    </row>
    <row r="29" spans="1:15" s="427" customFormat="1" x14ac:dyDescent="0.25">
      <c r="A29" s="425"/>
      <c r="B29" s="425"/>
      <c r="C29" s="348"/>
      <c r="D29" s="335"/>
      <c r="E29" s="335"/>
      <c r="F29" s="335"/>
      <c r="G29" s="426"/>
      <c r="H29" s="426"/>
      <c r="I29" s="426"/>
      <c r="J29" s="426"/>
      <c r="K29" s="426"/>
      <c r="L29" s="426"/>
      <c r="N29" s="335"/>
      <c r="O29" s="335"/>
    </row>
    <row r="30" spans="1:15" s="427" customFormat="1" x14ac:dyDescent="0.25">
      <c r="A30" s="425"/>
      <c r="B30" s="425"/>
      <c r="C30" s="348"/>
      <c r="D30" s="335"/>
      <c r="E30" s="335"/>
      <c r="F30" s="335"/>
      <c r="G30" s="426"/>
      <c r="H30" s="426"/>
      <c r="I30" s="426"/>
      <c r="J30" s="426"/>
      <c r="K30" s="426"/>
      <c r="L30" s="426"/>
      <c r="N30" s="335"/>
      <c r="O30" s="335"/>
    </row>
    <row r="31" spans="1:15" s="427" customFormat="1" x14ac:dyDescent="0.25">
      <c r="A31" s="425"/>
      <c r="B31" s="425"/>
      <c r="C31" s="348"/>
      <c r="D31" s="335"/>
      <c r="E31" s="335"/>
      <c r="F31" s="335"/>
      <c r="G31" s="426"/>
      <c r="H31" s="426"/>
      <c r="I31" s="426"/>
      <c r="J31" s="426"/>
      <c r="K31" s="426"/>
      <c r="L31" s="426"/>
      <c r="N31" s="335"/>
      <c r="O31" s="335"/>
    </row>
    <row r="32" spans="1:15" s="427" customFormat="1" x14ac:dyDescent="0.25">
      <c r="A32" s="425"/>
      <c r="B32" s="425"/>
      <c r="C32" s="348"/>
      <c r="D32" s="335"/>
      <c r="E32" s="335"/>
      <c r="F32" s="335"/>
      <c r="G32" s="426"/>
      <c r="H32" s="426"/>
      <c r="I32" s="426"/>
      <c r="J32" s="426"/>
      <c r="K32" s="426"/>
      <c r="L32" s="426"/>
      <c r="N32" s="335"/>
      <c r="O32" s="335"/>
    </row>
    <row r="33" spans="1:15" s="427" customFormat="1" x14ac:dyDescent="0.25">
      <c r="A33" s="425"/>
      <c r="B33" s="425"/>
      <c r="C33" s="348"/>
      <c r="D33" s="335"/>
      <c r="E33" s="335"/>
      <c r="F33" s="335"/>
      <c r="G33" s="426"/>
      <c r="H33" s="426"/>
      <c r="I33" s="426"/>
      <c r="J33" s="426"/>
      <c r="K33" s="426"/>
      <c r="L33" s="426"/>
      <c r="N33" s="335"/>
      <c r="O33" s="335"/>
    </row>
    <row r="34" spans="1:15" s="427" customFormat="1" x14ac:dyDescent="0.25">
      <c r="A34" s="425"/>
      <c r="B34" s="425"/>
      <c r="C34" s="348"/>
      <c r="D34" s="335"/>
      <c r="E34" s="335"/>
      <c r="F34" s="335"/>
      <c r="G34" s="426"/>
      <c r="H34" s="426"/>
      <c r="I34" s="426"/>
      <c r="J34" s="426"/>
      <c r="K34" s="426"/>
      <c r="L34" s="426"/>
      <c r="N34" s="335"/>
      <c r="O34" s="335"/>
    </row>
    <row r="35" spans="1:15" s="427" customFormat="1" x14ac:dyDescent="0.25">
      <c r="A35" s="425"/>
      <c r="B35" s="425"/>
      <c r="C35" s="348"/>
      <c r="D35" s="335"/>
      <c r="E35" s="335"/>
      <c r="F35" s="335"/>
      <c r="G35" s="426"/>
      <c r="H35" s="426"/>
      <c r="I35" s="426"/>
      <c r="J35" s="426"/>
      <c r="K35" s="426"/>
      <c r="L35" s="426"/>
      <c r="N35" s="335"/>
      <c r="O35" s="335"/>
    </row>
    <row r="36" spans="1:15" s="427" customFormat="1" x14ac:dyDescent="0.25">
      <c r="A36" s="425"/>
      <c r="B36" s="425"/>
      <c r="C36" s="348"/>
      <c r="D36" s="335"/>
      <c r="E36" s="335"/>
      <c r="F36" s="335"/>
      <c r="G36" s="426"/>
      <c r="H36" s="426"/>
      <c r="I36" s="426"/>
      <c r="J36" s="426"/>
      <c r="K36" s="426"/>
      <c r="L36" s="426"/>
      <c r="N36" s="335"/>
      <c r="O36" s="335"/>
    </row>
    <row r="37" spans="1:15" s="427" customFormat="1" x14ac:dyDescent="0.25">
      <c r="A37" s="425"/>
      <c r="B37" s="425"/>
      <c r="C37" s="348"/>
      <c r="D37" s="335"/>
      <c r="E37" s="335"/>
      <c r="F37" s="335"/>
      <c r="G37" s="426"/>
      <c r="H37" s="426"/>
      <c r="I37" s="426"/>
      <c r="J37" s="426"/>
      <c r="K37" s="426"/>
      <c r="L37" s="426"/>
      <c r="N37" s="335"/>
      <c r="O37" s="335"/>
    </row>
    <row r="38" spans="1:15" s="427" customFormat="1" x14ac:dyDescent="0.25">
      <c r="A38" s="425"/>
      <c r="B38" s="425"/>
      <c r="C38" s="348"/>
      <c r="D38" s="335"/>
      <c r="E38" s="335"/>
      <c r="F38" s="335"/>
      <c r="G38" s="426"/>
      <c r="H38" s="426"/>
      <c r="I38" s="426"/>
      <c r="J38" s="426"/>
      <c r="K38" s="426"/>
      <c r="L38" s="426"/>
      <c r="N38" s="335"/>
      <c r="O38" s="335"/>
    </row>
    <row r="39" spans="1:15" s="427" customFormat="1" x14ac:dyDescent="0.25">
      <c r="A39" s="425"/>
      <c r="B39" s="425"/>
      <c r="C39" s="348"/>
      <c r="D39" s="335"/>
      <c r="E39" s="335"/>
      <c r="F39" s="335"/>
      <c r="G39" s="426"/>
      <c r="H39" s="426"/>
      <c r="I39" s="426"/>
      <c r="J39" s="426"/>
      <c r="K39" s="426"/>
      <c r="L39" s="426"/>
      <c r="N39" s="335"/>
      <c r="O39" s="335"/>
    </row>
    <row r="40" spans="1:15" s="427" customFormat="1" x14ac:dyDescent="0.25">
      <c r="A40" s="425"/>
      <c r="B40" s="425"/>
      <c r="C40" s="348"/>
      <c r="D40" s="335"/>
      <c r="E40" s="335"/>
      <c r="F40" s="335"/>
      <c r="G40" s="426"/>
      <c r="H40" s="426"/>
      <c r="I40" s="426"/>
      <c r="J40" s="426"/>
      <c r="K40" s="426"/>
      <c r="L40" s="426"/>
      <c r="N40" s="335"/>
      <c r="O40" s="335"/>
    </row>
    <row r="41" spans="1:15" s="427" customFormat="1" x14ac:dyDescent="0.25">
      <c r="A41" s="425"/>
      <c r="B41" s="425"/>
      <c r="C41" s="348"/>
      <c r="D41" s="335"/>
      <c r="E41" s="335"/>
      <c r="F41" s="335"/>
      <c r="G41" s="426"/>
      <c r="H41" s="426"/>
      <c r="I41" s="426"/>
      <c r="J41" s="426"/>
      <c r="K41" s="426"/>
      <c r="L41" s="426"/>
      <c r="N41" s="335"/>
      <c r="O41" s="335"/>
    </row>
    <row r="42" spans="1:15" s="427" customFormat="1" x14ac:dyDescent="0.25">
      <c r="A42" s="425"/>
      <c r="B42" s="425"/>
      <c r="C42" s="348"/>
      <c r="D42" s="335"/>
      <c r="E42" s="335"/>
      <c r="F42" s="335"/>
      <c r="G42" s="426"/>
      <c r="H42" s="426"/>
      <c r="I42" s="426"/>
      <c r="J42" s="426"/>
      <c r="K42" s="426"/>
      <c r="L42" s="426"/>
      <c r="N42" s="335"/>
      <c r="O42" s="335"/>
    </row>
    <row r="43" spans="1:15" s="427" customFormat="1" x14ac:dyDescent="0.25">
      <c r="A43" s="425"/>
      <c r="B43" s="425"/>
      <c r="C43" s="348"/>
      <c r="D43" s="335"/>
      <c r="E43" s="335"/>
      <c r="F43" s="335"/>
      <c r="G43" s="426"/>
      <c r="H43" s="426"/>
      <c r="I43" s="426"/>
      <c r="J43" s="426"/>
      <c r="K43" s="426"/>
      <c r="L43" s="426"/>
      <c r="N43" s="335"/>
      <c r="O43" s="335"/>
    </row>
    <row r="44" spans="1:15" s="427" customFormat="1" x14ac:dyDescent="0.25">
      <c r="A44" s="425"/>
      <c r="B44" s="425"/>
      <c r="C44" s="348"/>
      <c r="D44" s="335"/>
      <c r="E44" s="335"/>
      <c r="F44" s="335"/>
      <c r="G44" s="426"/>
      <c r="H44" s="426"/>
      <c r="I44" s="426"/>
      <c r="J44" s="426"/>
      <c r="K44" s="426"/>
      <c r="L44" s="426"/>
      <c r="N44" s="335"/>
      <c r="O44" s="335"/>
    </row>
    <row r="45" spans="1:15" s="427" customFormat="1" x14ac:dyDescent="0.25">
      <c r="A45" s="425"/>
      <c r="B45" s="425"/>
      <c r="C45" s="348"/>
      <c r="D45" s="335"/>
      <c r="E45" s="335"/>
      <c r="F45" s="335"/>
      <c r="G45" s="426"/>
      <c r="H45" s="426"/>
      <c r="I45" s="426"/>
      <c r="J45" s="426"/>
      <c r="K45" s="426"/>
      <c r="L45" s="426"/>
      <c r="N45" s="335"/>
      <c r="O45" s="335"/>
    </row>
    <row r="46" spans="1:15" s="427" customFormat="1" x14ac:dyDescent="0.25">
      <c r="A46" s="425"/>
      <c r="B46" s="425"/>
      <c r="C46" s="348"/>
      <c r="D46" s="335"/>
      <c r="E46" s="335"/>
      <c r="F46" s="335"/>
      <c r="G46" s="426"/>
      <c r="H46" s="426"/>
      <c r="I46" s="426"/>
      <c r="J46" s="426"/>
      <c r="K46" s="426"/>
      <c r="L46" s="426"/>
      <c r="N46" s="335"/>
      <c r="O46" s="335"/>
    </row>
    <row r="47" spans="1:15" s="427" customFormat="1" x14ac:dyDescent="0.25">
      <c r="A47" s="425"/>
      <c r="B47" s="425"/>
      <c r="C47" s="348"/>
      <c r="D47" s="335"/>
      <c r="E47" s="335"/>
      <c r="F47" s="335"/>
      <c r="G47" s="426"/>
      <c r="H47" s="426"/>
      <c r="I47" s="426"/>
      <c r="J47" s="426"/>
      <c r="K47" s="426"/>
      <c r="L47" s="426"/>
      <c r="N47" s="335"/>
      <c r="O47" s="335"/>
    </row>
    <row r="48" spans="1:15" s="427" customFormat="1" x14ac:dyDescent="0.25">
      <c r="A48" s="425"/>
      <c r="B48" s="425"/>
      <c r="C48" s="348"/>
      <c r="D48" s="335"/>
      <c r="E48" s="335"/>
      <c r="F48" s="335"/>
      <c r="G48" s="426"/>
      <c r="H48" s="426"/>
      <c r="I48" s="426"/>
      <c r="J48" s="426"/>
      <c r="K48" s="426"/>
      <c r="L48" s="426"/>
      <c r="N48" s="335"/>
      <c r="O48" s="335"/>
    </row>
  </sheetData>
  <printOptions horizontalCentered="1"/>
  <pageMargins left="0.31496062992125984" right="0.31496062992125984" top="0.55118110236220474" bottom="0.55118110236220474" header="0.51181102362204722" footer="0.31496062992125984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523E-11BC-4627-B3F4-EF7DD06FB35B}">
  <sheetPr>
    <tabColor rgb="FFCCCC00"/>
  </sheetPr>
  <dimension ref="A1:BV20"/>
  <sheetViews>
    <sheetView zoomScale="130" zoomScaleNormal="130" workbookViewId="0"/>
  </sheetViews>
  <sheetFormatPr defaultRowHeight="12.75" x14ac:dyDescent="0.2"/>
  <cols>
    <col min="1" max="1" width="4.28515625" style="576" customWidth="1"/>
    <col min="2" max="2" width="8.7109375" style="576" customWidth="1"/>
    <col min="3" max="3" width="5.5703125" style="576" customWidth="1"/>
    <col min="4" max="4" width="10.140625" style="576" customWidth="1"/>
    <col min="5" max="5" width="10.42578125" style="576" customWidth="1"/>
    <col min="6" max="6" width="10.28515625" style="576" customWidth="1"/>
    <col min="7" max="7" width="14" style="576" customWidth="1"/>
    <col min="8" max="8" width="14.28515625" style="577" customWidth="1"/>
    <col min="9" max="9" width="10.5703125" style="577" customWidth="1"/>
    <col min="10" max="74" width="9.140625" style="577"/>
    <col min="75" max="256" width="9.140625" style="576"/>
    <col min="257" max="257" width="4.28515625" style="576" customWidth="1"/>
    <col min="258" max="258" width="8.7109375" style="576" customWidth="1"/>
    <col min="259" max="259" width="5.5703125" style="576" customWidth="1"/>
    <col min="260" max="260" width="10.140625" style="576" customWidth="1"/>
    <col min="261" max="261" width="10.42578125" style="576" customWidth="1"/>
    <col min="262" max="262" width="10.28515625" style="576" customWidth="1"/>
    <col min="263" max="263" width="14" style="576" customWidth="1"/>
    <col min="264" max="264" width="14.28515625" style="576" customWidth="1"/>
    <col min="265" max="265" width="11.28515625" style="576" customWidth="1"/>
    <col min="266" max="512" width="9.140625" style="576"/>
    <col min="513" max="513" width="4.28515625" style="576" customWidth="1"/>
    <col min="514" max="514" width="8.7109375" style="576" customWidth="1"/>
    <col min="515" max="515" width="5.5703125" style="576" customWidth="1"/>
    <col min="516" max="516" width="10.140625" style="576" customWidth="1"/>
    <col min="517" max="517" width="10.42578125" style="576" customWidth="1"/>
    <col min="518" max="518" width="10.28515625" style="576" customWidth="1"/>
    <col min="519" max="519" width="14" style="576" customWidth="1"/>
    <col min="520" max="520" width="14.28515625" style="576" customWidth="1"/>
    <col min="521" max="521" width="11.28515625" style="576" customWidth="1"/>
    <col min="522" max="768" width="9.140625" style="576"/>
    <col min="769" max="769" width="4.28515625" style="576" customWidth="1"/>
    <col min="770" max="770" width="8.7109375" style="576" customWidth="1"/>
    <col min="771" max="771" width="5.5703125" style="576" customWidth="1"/>
    <col min="772" max="772" width="10.140625" style="576" customWidth="1"/>
    <col min="773" max="773" width="10.42578125" style="576" customWidth="1"/>
    <col min="774" max="774" width="10.28515625" style="576" customWidth="1"/>
    <col min="775" max="775" width="14" style="576" customWidth="1"/>
    <col min="776" max="776" width="14.28515625" style="576" customWidth="1"/>
    <col min="777" max="777" width="11.28515625" style="576" customWidth="1"/>
    <col min="778" max="1024" width="9.140625" style="576"/>
    <col min="1025" max="1025" width="4.28515625" style="576" customWidth="1"/>
    <col min="1026" max="1026" width="8.7109375" style="576" customWidth="1"/>
    <col min="1027" max="1027" width="5.5703125" style="576" customWidth="1"/>
    <col min="1028" max="1028" width="10.140625" style="576" customWidth="1"/>
    <col min="1029" max="1029" width="10.42578125" style="576" customWidth="1"/>
    <col min="1030" max="1030" width="10.28515625" style="576" customWidth="1"/>
    <col min="1031" max="1031" width="14" style="576" customWidth="1"/>
    <col min="1032" max="1032" width="14.28515625" style="576" customWidth="1"/>
    <col min="1033" max="1033" width="11.28515625" style="576" customWidth="1"/>
    <col min="1034" max="1280" width="9.140625" style="576"/>
    <col min="1281" max="1281" width="4.28515625" style="576" customWidth="1"/>
    <col min="1282" max="1282" width="8.7109375" style="576" customWidth="1"/>
    <col min="1283" max="1283" width="5.5703125" style="576" customWidth="1"/>
    <col min="1284" max="1284" width="10.140625" style="576" customWidth="1"/>
    <col min="1285" max="1285" width="10.42578125" style="576" customWidth="1"/>
    <col min="1286" max="1286" width="10.28515625" style="576" customWidth="1"/>
    <col min="1287" max="1287" width="14" style="576" customWidth="1"/>
    <col min="1288" max="1288" width="14.28515625" style="576" customWidth="1"/>
    <col min="1289" max="1289" width="11.28515625" style="576" customWidth="1"/>
    <col min="1290" max="1536" width="9.140625" style="576"/>
    <col min="1537" max="1537" width="4.28515625" style="576" customWidth="1"/>
    <col min="1538" max="1538" width="8.7109375" style="576" customWidth="1"/>
    <col min="1539" max="1539" width="5.5703125" style="576" customWidth="1"/>
    <col min="1540" max="1540" width="10.140625" style="576" customWidth="1"/>
    <col min="1541" max="1541" width="10.42578125" style="576" customWidth="1"/>
    <col min="1542" max="1542" width="10.28515625" style="576" customWidth="1"/>
    <col min="1543" max="1543" width="14" style="576" customWidth="1"/>
    <col min="1544" max="1544" width="14.28515625" style="576" customWidth="1"/>
    <col min="1545" max="1545" width="11.28515625" style="576" customWidth="1"/>
    <col min="1546" max="1792" width="9.140625" style="576"/>
    <col min="1793" max="1793" width="4.28515625" style="576" customWidth="1"/>
    <col min="1794" max="1794" width="8.7109375" style="576" customWidth="1"/>
    <col min="1795" max="1795" width="5.5703125" style="576" customWidth="1"/>
    <col min="1796" max="1796" width="10.140625" style="576" customWidth="1"/>
    <col min="1797" max="1797" width="10.42578125" style="576" customWidth="1"/>
    <col min="1798" max="1798" width="10.28515625" style="576" customWidth="1"/>
    <col min="1799" max="1799" width="14" style="576" customWidth="1"/>
    <col min="1800" max="1800" width="14.28515625" style="576" customWidth="1"/>
    <col min="1801" max="1801" width="11.28515625" style="576" customWidth="1"/>
    <col min="1802" max="2048" width="9.140625" style="576"/>
    <col min="2049" max="2049" width="4.28515625" style="576" customWidth="1"/>
    <col min="2050" max="2050" width="8.7109375" style="576" customWidth="1"/>
    <col min="2051" max="2051" width="5.5703125" style="576" customWidth="1"/>
    <col min="2052" max="2052" width="10.140625" style="576" customWidth="1"/>
    <col min="2053" max="2053" width="10.42578125" style="576" customWidth="1"/>
    <col min="2054" max="2054" width="10.28515625" style="576" customWidth="1"/>
    <col min="2055" max="2055" width="14" style="576" customWidth="1"/>
    <col min="2056" max="2056" width="14.28515625" style="576" customWidth="1"/>
    <col min="2057" max="2057" width="11.28515625" style="576" customWidth="1"/>
    <col min="2058" max="2304" width="9.140625" style="576"/>
    <col min="2305" max="2305" width="4.28515625" style="576" customWidth="1"/>
    <col min="2306" max="2306" width="8.7109375" style="576" customWidth="1"/>
    <col min="2307" max="2307" width="5.5703125" style="576" customWidth="1"/>
    <col min="2308" max="2308" width="10.140625" style="576" customWidth="1"/>
    <col min="2309" max="2309" width="10.42578125" style="576" customWidth="1"/>
    <col min="2310" max="2310" width="10.28515625" style="576" customWidth="1"/>
    <col min="2311" max="2311" width="14" style="576" customWidth="1"/>
    <col min="2312" max="2312" width="14.28515625" style="576" customWidth="1"/>
    <col min="2313" max="2313" width="11.28515625" style="576" customWidth="1"/>
    <col min="2314" max="2560" width="9.140625" style="576"/>
    <col min="2561" max="2561" width="4.28515625" style="576" customWidth="1"/>
    <col min="2562" max="2562" width="8.7109375" style="576" customWidth="1"/>
    <col min="2563" max="2563" width="5.5703125" style="576" customWidth="1"/>
    <col min="2564" max="2564" width="10.140625" style="576" customWidth="1"/>
    <col min="2565" max="2565" width="10.42578125" style="576" customWidth="1"/>
    <col min="2566" max="2566" width="10.28515625" style="576" customWidth="1"/>
    <col min="2567" max="2567" width="14" style="576" customWidth="1"/>
    <col min="2568" max="2568" width="14.28515625" style="576" customWidth="1"/>
    <col min="2569" max="2569" width="11.28515625" style="576" customWidth="1"/>
    <col min="2570" max="2816" width="9.140625" style="576"/>
    <col min="2817" max="2817" width="4.28515625" style="576" customWidth="1"/>
    <col min="2818" max="2818" width="8.7109375" style="576" customWidth="1"/>
    <col min="2819" max="2819" width="5.5703125" style="576" customWidth="1"/>
    <col min="2820" max="2820" width="10.140625" style="576" customWidth="1"/>
    <col min="2821" max="2821" width="10.42578125" style="576" customWidth="1"/>
    <col min="2822" max="2822" width="10.28515625" style="576" customWidth="1"/>
    <col min="2823" max="2823" width="14" style="576" customWidth="1"/>
    <col min="2824" max="2824" width="14.28515625" style="576" customWidth="1"/>
    <col min="2825" max="2825" width="11.28515625" style="576" customWidth="1"/>
    <col min="2826" max="3072" width="9.140625" style="576"/>
    <col min="3073" max="3073" width="4.28515625" style="576" customWidth="1"/>
    <col min="3074" max="3074" width="8.7109375" style="576" customWidth="1"/>
    <col min="3075" max="3075" width="5.5703125" style="576" customWidth="1"/>
    <col min="3076" max="3076" width="10.140625" style="576" customWidth="1"/>
    <col min="3077" max="3077" width="10.42578125" style="576" customWidth="1"/>
    <col min="3078" max="3078" width="10.28515625" style="576" customWidth="1"/>
    <col min="3079" max="3079" width="14" style="576" customWidth="1"/>
    <col min="3080" max="3080" width="14.28515625" style="576" customWidth="1"/>
    <col min="3081" max="3081" width="11.28515625" style="576" customWidth="1"/>
    <col min="3082" max="3328" width="9.140625" style="576"/>
    <col min="3329" max="3329" width="4.28515625" style="576" customWidth="1"/>
    <col min="3330" max="3330" width="8.7109375" style="576" customWidth="1"/>
    <col min="3331" max="3331" width="5.5703125" style="576" customWidth="1"/>
    <col min="3332" max="3332" width="10.140625" style="576" customWidth="1"/>
    <col min="3333" max="3333" width="10.42578125" style="576" customWidth="1"/>
    <col min="3334" max="3334" width="10.28515625" style="576" customWidth="1"/>
    <col min="3335" max="3335" width="14" style="576" customWidth="1"/>
    <col min="3336" max="3336" width="14.28515625" style="576" customWidth="1"/>
    <col min="3337" max="3337" width="11.28515625" style="576" customWidth="1"/>
    <col min="3338" max="3584" width="9.140625" style="576"/>
    <col min="3585" max="3585" width="4.28515625" style="576" customWidth="1"/>
    <col min="3586" max="3586" width="8.7109375" style="576" customWidth="1"/>
    <col min="3587" max="3587" width="5.5703125" style="576" customWidth="1"/>
    <col min="3588" max="3588" width="10.140625" style="576" customWidth="1"/>
    <col min="3589" max="3589" width="10.42578125" style="576" customWidth="1"/>
    <col min="3590" max="3590" width="10.28515625" style="576" customWidth="1"/>
    <col min="3591" max="3591" width="14" style="576" customWidth="1"/>
    <col min="3592" max="3592" width="14.28515625" style="576" customWidth="1"/>
    <col min="3593" max="3593" width="11.28515625" style="576" customWidth="1"/>
    <col min="3594" max="3840" width="9.140625" style="576"/>
    <col min="3841" max="3841" width="4.28515625" style="576" customWidth="1"/>
    <col min="3842" max="3842" width="8.7109375" style="576" customWidth="1"/>
    <col min="3843" max="3843" width="5.5703125" style="576" customWidth="1"/>
    <col min="3844" max="3844" width="10.140625" style="576" customWidth="1"/>
    <col min="3845" max="3845" width="10.42578125" style="576" customWidth="1"/>
    <col min="3846" max="3846" width="10.28515625" style="576" customWidth="1"/>
    <col min="3847" max="3847" width="14" style="576" customWidth="1"/>
    <col min="3848" max="3848" width="14.28515625" style="576" customWidth="1"/>
    <col min="3849" max="3849" width="11.28515625" style="576" customWidth="1"/>
    <col min="3850" max="4096" width="9.140625" style="576"/>
    <col min="4097" max="4097" width="4.28515625" style="576" customWidth="1"/>
    <col min="4098" max="4098" width="8.7109375" style="576" customWidth="1"/>
    <col min="4099" max="4099" width="5.5703125" style="576" customWidth="1"/>
    <col min="4100" max="4100" width="10.140625" style="576" customWidth="1"/>
    <col min="4101" max="4101" width="10.42578125" style="576" customWidth="1"/>
    <col min="4102" max="4102" width="10.28515625" style="576" customWidth="1"/>
    <col min="4103" max="4103" width="14" style="576" customWidth="1"/>
    <col min="4104" max="4104" width="14.28515625" style="576" customWidth="1"/>
    <col min="4105" max="4105" width="11.28515625" style="576" customWidth="1"/>
    <col min="4106" max="4352" width="9.140625" style="576"/>
    <col min="4353" max="4353" width="4.28515625" style="576" customWidth="1"/>
    <col min="4354" max="4354" width="8.7109375" style="576" customWidth="1"/>
    <col min="4355" max="4355" width="5.5703125" style="576" customWidth="1"/>
    <col min="4356" max="4356" width="10.140625" style="576" customWidth="1"/>
    <col min="4357" max="4357" width="10.42578125" style="576" customWidth="1"/>
    <col min="4358" max="4358" width="10.28515625" style="576" customWidth="1"/>
    <col min="4359" max="4359" width="14" style="576" customWidth="1"/>
    <col min="4360" max="4360" width="14.28515625" style="576" customWidth="1"/>
    <col min="4361" max="4361" width="11.28515625" style="576" customWidth="1"/>
    <col min="4362" max="4608" width="9.140625" style="576"/>
    <col min="4609" max="4609" width="4.28515625" style="576" customWidth="1"/>
    <col min="4610" max="4610" width="8.7109375" style="576" customWidth="1"/>
    <col min="4611" max="4611" width="5.5703125" style="576" customWidth="1"/>
    <col min="4612" max="4612" width="10.140625" style="576" customWidth="1"/>
    <col min="4613" max="4613" width="10.42578125" style="576" customWidth="1"/>
    <col min="4614" max="4614" width="10.28515625" style="576" customWidth="1"/>
    <col min="4615" max="4615" width="14" style="576" customWidth="1"/>
    <col min="4616" max="4616" width="14.28515625" style="576" customWidth="1"/>
    <col min="4617" max="4617" width="11.28515625" style="576" customWidth="1"/>
    <col min="4618" max="4864" width="9.140625" style="576"/>
    <col min="4865" max="4865" width="4.28515625" style="576" customWidth="1"/>
    <col min="4866" max="4866" width="8.7109375" style="576" customWidth="1"/>
    <col min="4867" max="4867" width="5.5703125" style="576" customWidth="1"/>
    <col min="4868" max="4868" width="10.140625" style="576" customWidth="1"/>
    <col min="4869" max="4869" width="10.42578125" style="576" customWidth="1"/>
    <col min="4870" max="4870" width="10.28515625" style="576" customWidth="1"/>
    <col min="4871" max="4871" width="14" style="576" customWidth="1"/>
    <col min="4872" max="4872" width="14.28515625" style="576" customWidth="1"/>
    <col min="4873" max="4873" width="11.28515625" style="576" customWidth="1"/>
    <col min="4874" max="5120" width="9.140625" style="576"/>
    <col min="5121" max="5121" width="4.28515625" style="576" customWidth="1"/>
    <col min="5122" max="5122" width="8.7109375" style="576" customWidth="1"/>
    <col min="5123" max="5123" width="5.5703125" style="576" customWidth="1"/>
    <col min="5124" max="5124" width="10.140625" style="576" customWidth="1"/>
    <col min="5125" max="5125" width="10.42578125" style="576" customWidth="1"/>
    <col min="5126" max="5126" width="10.28515625" style="576" customWidth="1"/>
    <col min="5127" max="5127" width="14" style="576" customWidth="1"/>
    <col min="5128" max="5128" width="14.28515625" style="576" customWidth="1"/>
    <col min="5129" max="5129" width="11.28515625" style="576" customWidth="1"/>
    <col min="5130" max="5376" width="9.140625" style="576"/>
    <col min="5377" max="5377" width="4.28515625" style="576" customWidth="1"/>
    <col min="5378" max="5378" width="8.7109375" style="576" customWidth="1"/>
    <col min="5379" max="5379" width="5.5703125" style="576" customWidth="1"/>
    <col min="5380" max="5380" width="10.140625" style="576" customWidth="1"/>
    <col min="5381" max="5381" width="10.42578125" style="576" customWidth="1"/>
    <col min="5382" max="5382" width="10.28515625" style="576" customWidth="1"/>
    <col min="5383" max="5383" width="14" style="576" customWidth="1"/>
    <col min="5384" max="5384" width="14.28515625" style="576" customWidth="1"/>
    <col min="5385" max="5385" width="11.28515625" style="576" customWidth="1"/>
    <col min="5386" max="5632" width="9.140625" style="576"/>
    <col min="5633" max="5633" width="4.28515625" style="576" customWidth="1"/>
    <col min="5634" max="5634" width="8.7109375" style="576" customWidth="1"/>
    <col min="5635" max="5635" width="5.5703125" style="576" customWidth="1"/>
    <col min="5636" max="5636" width="10.140625" style="576" customWidth="1"/>
    <col min="5637" max="5637" width="10.42578125" style="576" customWidth="1"/>
    <col min="5638" max="5638" width="10.28515625" style="576" customWidth="1"/>
    <col min="5639" max="5639" width="14" style="576" customWidth="1"/>
    <col min="5640" max="5640" width="14.28515625" style="576" customWidth="1"/>
    <col min="5641" max="5641" width="11.28515625" style="576" customWidth="1"/>
    <col min="5642" max="5888" width="9.140625" style="576"/>
    <col min="5889" max="5889" width="4.28515625" style="576" customWidth="1"/>
    <col min="5890" max="5890" width="8.7109375" style="576" customWidth="1"/>
    <col min="5891" max="5891" width="5.5703125" style="576" customWidth="1"/>
    <col min="5892" max="5892" width="10.140625" style="576" customWidth="1"/>
    <col min="5893" max="5893" width="10.42578125" style="576" customWidth="1"/>
    <col min="5894" max="5894" width="10.28515625" style="576" customWidth="1"/>
    <col min="5895" max="5895" width="14" style="576" customWidth="1"/>
    <col min="5896" max="5896" width="14.28515625" style="576" customWidth="1"/>
    <col min="5897" max="5897" width="11.28515625" style="576" customWidth="1"/>
    <col min="5898" max="6144" width="9.140625" style="576"/>
    <col min="6145" max="6145" width="4.28515625" style="576" customWidth="1"/>
    <col min="6146" max="6146" width="8.7109375" style="576" customWidth="1"/>
    <col min="6147" max="6147" width="5.5703125" style="576" customWidth="1"/>
    <col min="6148" max="6148" width="10.140625" style="576" customWidth="1"/>
    <col min="6149" max="6149" width="10.42578125" style="576" customWidth="1"/>
    <col min="6150" max="6150" width="10.28515625" style="576" customWidth="1"/>
    <col min="6151" max="6151" width="14" style="576" customWidth="1"/>
    <col min="6152" max="6152" width="14.28515625" style="576" customWidth="1"/>
    <col min="6153" max="6153" width="11.28515625" style="576" customWidth="1"/>
    <col min="6154" max="6400" width="9.140625" style="576"/>
    <col min="6401" max="6401" width="4.28515625" style="576" customWidth="1"/>
    <col min="6402" max="6402" width="8.7109375" style="576" customWidth="1"/>
    <col min="6403" max="6403" width="5.5703125" style="576" customWidth="1"/>
    <col min="6404" max="6404" width="10.140625" style="576" customWidth="1"/>
    <col min="6405" max="6405" width="10.42578125" style="576" customWidth="1"/>
    <col min="6406" max="6406" width="10.28515625" style="576" customWidth="1"/>
    <col min="6407" max="6407" width="14" style="576" customWidth="1"/>
    <col min="6408" max="6408" width="14.28515625" style="576" customWidth="1"/>
    <col min="6409" max="6409" width="11.28515625" style="576" customWidth="1"/>
    <col min="6410" max="6656" width="9.140625" style="576"/>
    <col min="6657" max="6657" width="4.28515625" style="576" customWidth="1"/>
    <col min="6658" max="6658" width="8.7109375" style="576" customWidth="1"/>
    <col min="6659" max="6659" width="5.5703125" style="576" customWidth="1"/>
    <col min="6660" max="6660" width="10.140625" style="576" customWidth="1"/>
    <col min="6661" max="6661" width="10.42578125" style="576" customWidth="1"/>
    <col min="6662" max="6662" width="10.28515625" style="576" customWidth="1"/>
    <col min="6663" max="6663" width="14" style="576" customWidth="1"/>
    <col min="6664" max="6664" width="14.28515625" style="576" customWidth="1"/>
    <col min="6665" max="6665" width="11.28515625" style="576" customWidth="1"/>
    <col min="6666" max="6912" width="9.140625" style="576"/>
    <col min="6913" max="6913" width="4.28515625" style="576" customWidth="1"/>
    <col min="6914" max="6914" width="8.7109375" style="576" customWidth="1"/>
    <col min="6915" max="6915" width="5.5703125" style="576" customWidth="1"/>
    <col min="6916" max="6916" width="10.140625" style="576" customWidth="1"/>
    <col min="6917" max="6917" width="10.42578125" style="576" customWidth="1"/>
    <col min="6918" max="6918" width="10.28515625" style="576" customWidth="1"/>
    <col min="6919" max="6919" width="14" style="576" customWidth="1"/>
    <col min="6920" max="6920" width="14.28515625" style="576" customWidth="1"/>
    <col min="6921" max="6921" width="11.28515625" style="576" customWidth="1"/>
    <col min="6922" max="7168" width="9.140625" style="576"/>
    <col min="7169" max="7169" width="4.28515625" style="576" customWidth="1"/>
    <col min="7170" max="7170" width="8.7109375" style="576" customWidth="1"/>
    <col min="7171" max="7171" width="5.5703125" style="576" customWidth="1"/>
    <col min="7172" max="7172" width="10.140625" style="576" customWidth="1"/>
    <col min="7173" max="7173" width="10.42578125" style="576" customWidth="1"/>
    <col min="7174" max="7174" width="10.28515625" style="576" customWidth="1"/>
    <col min="7175" max="7175" width="14" style="576" customWidth="1"/>
    <col min="7176" max="7176" width="14.28515625" style="576" customWidth="1"/>
    <col min="7177" max="7177" width="11.28515625" style="576" customWidth="1"/>
    <col min="7178" max="7424" width="9.140625" style="576"/>
    <col min="7425" max="7425" width="4.28515625" style="576" customWidth="1"/>
    <col min="7426" max="7426" width="8.7109375" style="576" customWidth="1"/>
    <col min="7427" max="7427" width="5.5703125" style="576" customWidth="1"/>
    <col min="7428" max="7428" width="10.140625" style="576" customWidth="1"/>
    <col min="7429" max="7429" width="10.42578125" style="576" customWidth="1"/>
    <col min="7430" max="7430" width="10.28515625" style="576" customWidth="1"/>
    <col min="7431" max="7431" width="14" style="576" customWidth="1"/>
    <col min="7432" max="7432" width="14.28515625" style="576" customWidth="1"/>
    <col min="7433" max="7433" width="11.28515625" style="576" customWidth="1"/>
    <col min="7434" max="7680" width="9.140625" style="576"/>
    <col min="7681" max="7681" width="4.28515625" style="576" customWidth="1"/>
    <col min="7682" max="7682" width="8.7109375" style="576" customWidth="1"/>
    <col min="7683" max="7683" width="5.5703125" style="576" customWidth="1"/>
    <col min="7684" max="7684" width="10.140625" style="576" customWidth="1"/>
    <col min="7685" max="7685" width="10.42578125" style="576" customWidth="1"/>
    <col min="7686" max="7686" width="10.28515625" style="576" customWidth="1"/>
    <col min="7687" max="7687" width="14" style="576" customWidth="1"/>
    <col min="7688" max="7688" width="14.28515625" style="576" customWidth="1"/>
    <col min="7689" max="7689" width="11.28515625" style="576" customWidth="1"/>
    <col min="7690" max="7936" width="9.140625" style="576"/>
    <col min="7937" max="7937" width="4.28515625" style="576" customWidth="1"/>
    <col min="7938" max="7938" width="8.7109375" style="576" customWidth="1"/>
    <col min="7939" max="7939" width="5.5703125" style="576" customWidth="1"/>
    <col min="7940" max="7940" width="10.140625" style="576" customWidth="1"/>
    <col min="7941" max="7941" width="10.42578125" style="576" customWidth="1"/>
    <col min="7942" max="7942" width="10.28515625" style="576" customWidth="1"/>
    <col min="7943" max="7943" width="14" style="576" customWidth="1"/>
    <col min="7944" max="7944" width="14.28515625" style="576" customWidth="1"/>
    <col min="7945" max="7945" width="11.28515625" style="576" customWidth="1"/>
    <col min="7946" max="8192" width="9.140625" style="576"/>
    <col min="8193" max="8193" width="4.28515625" style="576" customWidth="1"/>
    <col min="8194" max="8194" width="8.7109375" style="576" customWidth="1"/>
    <col min="8195" max="8195" width="5.5703125" style="576" customWidth="1"/>
    <col min="8196" max="8196" width="10.140625" style="576" customWidth="1"/>
    <col min="8197" max="8197" width="10.42578125" style="576" customWidth="1"/>
    <col min="8198" max="8198" width="10.28515625" style="576" customWidth="1"/>
    <col min="8199" max="8199" width="14" style="576" customWidth="1"/>
    <col min="8200" max="8200" width="14.28515625" style="576" customWidth="1"/>
    <col min="8201" max="8201" width="11.28515625" style="576" customWidth="1"/>
    <col min="8202" max="8448" width="9.140625" style="576"/>
    <col min="8449" max="8449" width="4.28515625" style="576" customWidth="1"/>
    <col min="8450" max="8450" width="8.7109375" style="576" customWidth="1"/>
    <col min="8451" max="8451" width="5.5703125" style="576" customWidth="1"/>
    <col min="8452" max="8452" width="10.140625" style="576" customWidth="1"/>
    <col min="8453" max="8453" width="10.42578125" style="576" customWidth="1"/>
    <col min="8454" max="8454" width="10.28515625" style="576" customWidth="1"/>
    <col min="8455" max="8455" width="14" style="576" customWidth="1"/>
    <col min="8456" max="8456" width="14.28515625" style="576" customWidth="1"/>
    <col min="8457" max="8457" width="11.28515625" style="576" customWidth="1"/>
    <col min="8458" max="8704" width="9.140625" style="576"/>
    <col min="8705" max="8705" width="4.28515625" style="576" customWidth="1"/>
    <col min="8706" max="8706" width="8.7109375" style="576" customWidth="1"/>
    <col min="8707" max="8707" width="5.5703125" style="576" customWidth="1"/>
    <col min="8708" max="8708" width="10.140625" style="576" customWidth="1"/>
    <col min="8709" max="8709" width="10.42578125" style="576" customWidth="1"/>
    <col min="8710" max="8710" width="10.28515625" style="576" customWidth="1"/>
    <col min="8711" max="8711" width="14" style="576" customWidth="1"/>
    <col min="8712" max="8712" width="14.28515625" style="576" customWidth="1"/>
    <col min="8713" max="8713" width="11.28515625" style="576" customWidth="1"/>
    <col min="8714" max="8960" width="9.140625" style="576"/>
    <col min="8961" max="8961" width="4.28515625" style="576" customWidth="1"/>
    <col min="8962" max="8962" width="8.7109375" style="576" customWidth="1"/>
    <col min="8963" max="8963" width="5.5703125" style="576" customWidth="1"/>
    <col min="8964" max="8964" width="10.140625" style="576" customWidth="1"/>
    <col min="8965" max="8965" width="10.42578125" style="576" customWidth="1"/>
    <col min="8966" max="8966" width="10.28515625" style="576" customWidth="1"/>
    <col min="8967" max="8967" width="14" style="576" customWidth="1"/>
    <col min="8968" max="8968" width="14.28515625" style="576" customWidth="1"/>
    <col min="8969" max="8969" width="11.28515625" style="576" customWidth="1"/>
    <col min="8970" max="9216" width="9.140625" style="576"/>
    <col min="9217" max="9217" width="4.28515625" style="576" customWidth="1"/>
    <col min="9218" max="9218" width="8.7109375" style="576" customWidth="1"/>
    <col min="9219" max="9219" width="5.5703125" style="576" customWidth="1"/>
    <col min="9220" max="9220" width="10.140625" style="576" customWidth="1"/>
    <col min="9221" max="9221" width="10.42578125" style="576" customWidth="1"/>
    <col min="9222" max="9222" width="10.28515625" style="576" customWidth="1"/>
    <col min="9223" max="9223" width="14" style="576" customWidth="1"/>
    <col min="9224" max="9224" width="14.28515625" style="576" customWidth="1"/>
    <col min="9225" max="9225" width="11.28515625" style="576" customWidth="1"/>
    <col min="9226" max="9472" width="9.140625" style="576"/>
    <col min="9473" max="9473" width="4.28515625" style="576" customWidth="1"/>
    <col min="9474" max="9474" width="8.7109375" style="576" customWidth="1"/>
    <col min="9475" max="9475" width="5.5703125" style="576" customWidth="1"/>
    <col min="9476" max="9476" width="10.140625" style="576" customWidth="1"/>
    <col min="9477" max="9477" width="10.42578125" style="576" customWidth="1"/>
    <col min="9478" max="9478" width="10.28515625" style="576" customWidth="1"/>
    <col min="9479" max="9479" width="14" style="576" customWidth="1"/>
    <col min="9480" max="9480" width="14.28515625" style="576" customWidth="1"/>
    <col min="9481" max="9481" width="11.28515625" style="576" customWidth="1"/>
    <col min="9482" max="9728" width="9.140625" style="576"/>
    <col min="9729" max="9729" width="4.28515625" style="576" customWidth="1"/>
    <col min="9730" max="9730" width="8.7109375" style="576" customWidth="1"/>
    <col min="9731" max="9731" width="5.5703125" style="576" customWidth="1"/>
    <col min="9732" max="9732" width="10.140625" style="576" customWidth="1"/>
    <col min="9733" max="9733" width="10.42578125" style="576" customWidth="1"/>
    <col min="9734" max="9734" width="10.28515625" style="576" customWidth="1"/>
    <col min="9735" max="9735" width="14" style="576" customWidth="1"/>
    <col min="9736" max="9736" width="14.28515625" style="576" customWidth="1"/>
    <col min="9737" max="9737" width="11.28515625" style="576" customWidth="1"/>
    <col min="9738" max="9984" width="9.140625" style="576"/>
    <col min="9985" max="9985" width="4.28515625" style="576" customWidth="1"/>
    <col min="9986" max="9986" width="8.7109375" style="576" customWidth="1"/>
    <col min="9987" max="9987" width="5.5703125" style="576" customWidth="1"/>
    <col min="9988" max="9988" width="10.140625" style="576" customWidth="1"/>
    <col min="9989" max="9989" width="10.42578125" style="576" customWidth="1"/>
    <col min="9990" max="9990" width="10.28515625" style="576" customWidth="1"/>
    <col min="9991" max="9991" width="14" style="576" customWidth="1"/>
    <col min="9992" max="9992" width="14.28515625" style="576" customWidth="1"/>
    <col min="9993" max="9993" width="11.28515625" style="576" customWidth="1"/>
    <col min="9994" max="10240" width="9.140625" style="576"/>
    <col min="10241" max="10241" width="4.28515625" style="576" customWidth="1"/>
    <col min="10242" max="10242" width="8.7109375" style="576" customWidth="1"/>
    <col min="10243" max="10243" width="5.5703125" style="576" customWidth="1"/>
    <col min="10244" max="10244" width="10.140625" style="576" customWidth="1"/>
    <col min="10245" max="10245" width="10.42578125" style="576" customWidth="1"/>
    <col min="10246" max="10246" width="10.28515625" style="576" customWidth="1"/>
    <col min="10247" max="10247" width="14" style="576" customWidth="1"/>
    <col min="10248" max="10248" width="14.28515625" style="576" customWidth="1"/>
    <col min="10249" max="10249" width="11.28515625" style="576" customWidth="1"/>
    <col min="10250" max="10496" width="9.140625" style="576"/>
    <col min="10497" max="10497" width="4.28515625" style="576" customWidth="1"/>
    <col min="10498" max="10498" width="8.7109375" style="576" customWidth="1"/>
    <col min="10499" max="10499" width="5.5703125" style="576" customWidth="1"/>
    <col min="10500" max="10500" width="10.140625" style="576" customWidth="1"/>
    <col min="10501" max="10501" width="10.42578125" style="576" customWidth="1"/>
    <col min="10502" max="10502" width="10.28515625" style="576" customWidth="1"/>
    <col min="10503" max="10503" width="14" style="576" customWidth="1"/>
    <col min="10504" max="10504" width="14.28515625" style="576" customWidth="1"/>
    <col min="10505" max="10505" width="11.28515625" style="576" customWidth="1"/>
    <col min="10506" max="10752" width="9.140625" style="576"/>
    <col min="10753" max="10753" width="4.28515625" style="576" customWidth="1"/>
    <col min="10754" max="10754" width="8.7109375" style="576" customWidth="1"/>
    <col min="10755" max="10755" width="5.5703125" style="576" customWidth="1"/>
    <col min="10756" max="10756" width="10.140625" style="576" customWidth="1"/>
    <col min="10757" max="10757" width="10.42578125" style="576" customWidth="1"/>
    <col min="10758" max="10758" width="10.28515625" style="576" customWidth="1"/>
    <col min="10759" max="10759" width="14" style="576" customWidth="1"/>
    <col min="10760" max="10760" width="14.28515625" style="576" customWidth="1"/>
    <col min="10761" max="10761" width="11.28515625" style="576" customWidth="1"/>
    <col min="10762" max="11008" width="9.140625" style="576"/>
    <col min="11009" max="11009" width="4.28515625" style="576" customWidth="1"/>
    <col min="11010" max="11010" width="8.7109375" style="576" customWidth="1"/>
    <col min="11011" max="11011" width="5.5703125" style="576" customWidth="1"/>
    <col min="11012" max="11012" width="10.140625" style="576" customWidth="1"/>
    <col min="11013" max="11013" width="10.42578125" style="576" customWidth="1"/>
    <col min="11014" max="11014" width="10.28515625" style="576" customWidth="1"/>
    <col min="11015" max="11015" width="14" style="576" customWidth="1"/>
    <col min="11016" max="11016" width="14.28515625" style="576" customWidth="1"/>
    <col min="11017" max="11017" width="11.28515625" style="576" customWidth="1"/>
    <col min="11018" max="11264" width="9.140625" style="576"/>
    <col min="11265" max="11265" width="4.28515625" style="576" customWidth="1"/>
    <col min="11266" max="11266" width="8.7109375" style="576" customWidth="1"/>
    <col min="11267" max="11267" width="5.5703125" style="576" customWidth="1"/>
    <col min="11268" max="11268" width="10.140625" style="576" customWidth="1"/>
    <col min="11269" max="11269" width="10.42578125" style="576" customWidth="1"/>
    <col min="11270" max="11270" width="10.28515625" style="576" customWidth="1"/>
    <col min="11271" max="11271" width="14" style="576" customWidth="1"/>
    <col min="11272" max="11272" width="14.28515625" style="576" customWidth="1"/>
    <col min="11273" max="11273" width="11.28515625" style="576" customWidth="1"/>
    <col min="11274" max="11520" width="9.140625" style="576"/>
    <col min="11521" max="11521" width="4.28515625" style="576" customWidth="1"/>
    <col min="11522" max="11522" width="8.7109375" style="576" customWidth="1"/>
    <col min="11523" max="11523" width="5.5703125" style="576" customWidth="1"/>
    <col min="11524" max="11524" width="10.140625" style="576" customWidth="1"/>
    <col min="11525" max="11525" width="10.42578125" style="576" customWidth="1"/>
    <col min="11526" max="11526" width="10.28515625" style="576" customWidth="1"/>
    <col min="11527" max="11527" width="14" style="576" customWidth="1"/>
    <col min="11528" max="11528" width="14.28515625" style="576" customWidth="1"/>
    <col min="11529" max="11529" width="11.28515625" style="576" customWidth="1"/>
    <col min="11530" max="11776" width="9.140625" style="576"/>
    <col min="11777" max="11777" width="4.28515625" style="576" customWidth="1"/>
    <col min="11778" max="11778" width="8.7109375" style="576" customWidth="1"/>
    <col min="11779" max="11779" width="5.5703125" style="576" customWidth="1"/>
    <col min="11780" max="11780" width="10.140625" style="576" customWidth="1"/>
    <col min="11781" max="11781" width="10.42578125" style="576" customWidth="1"/>
    <col min="11782" max="11782" width="10.28515625" style="576" customWidth="1"/>
    <col min="11783" max="11783" width="14" style="576" customWidth="1"/>
    <col min="11784" max="11784" width="14.28515625" style="576" customWidth="1"/>
    <col min="11785" max="11785" width="11.28515625" style="576" customWidth="1"/>
    <col min="11786" max="12032" width="9.140625" style="576"/>
    <col min="12033" max="12033" width="4.28515625" style="576" customWidth="1"/>
    <col min="12034" max="12034" width="8.7109375" style="576" customWidth="1"/>
    <col min="12035" max="12035" width="5.5703125" style="576" customWidth="1"/>
    <col min="12036" max="12036" width="10.140625" style="576" customWidth="1"/>
    <col min="12037" max="12037" width="10.42578125" style="576" customWidth="1"/>
    <col min="12038" max="12038" width="10.28515625" style="576" customWidth="1"/>
    <col min="12039" max="12039" width="14" style="576" customWidth="1"/>
    <col min="12040" max="12040" width="14.28515625" style="576" customWidth="1"/>
    <col min="12041" max="12041" width="11.28515625" style="576" customWidth="1"/>
    <col min="12042" max="12288" width="9.140625" style="576"/>
    <col min="12289" max="12289" width="4.28515625" style="576" customWidth="1"/>
    <col min="12290" max="12290" width="8.7109375" style="576" customWidth="1"/>
    <col min="12291" max="12291" width="5.5703125" style="576" customWidth="1"/>
    <col min="12292" max="12292" width="10.140625" style="576" customWidth="1"/>
    <col min="12293" max="12293" width="10.42578125" style="576" customWidth="1"/>
    <col min="12294" max="12294" width="10.28515625" style="576" customWidth="1"/>
    <col min="12295" max="12295" width="14" style="576" customWidth="1"/>
    <col min="12296" max="12296" width="14.28515625" style="576" customWidth="1"/>
    <col min="12297" max="12297" width="11.28515625" style="576" customWidth="1"/>
    <col min="12298" max="12544" width="9.140625" style="576"/>
    <col min="12545" max="12545" width="4.28515625" style="576" customWidth="1"/>
    <col min="12546" max="12546" width="8.7109375" style="576" customWidth="1"/>
    <col min="12547" max="12547" width="5.5703125" style="576" customWidth="1"/>
    <col min="12548" max="12548" width="10.140625" style="576" customWidth="1"/>
    <col min="12549" max="12549" width="10.42578125" style="576" customWidth="1"/>
    <col min="12550" max="12550" width="10.28515625" style="576" customWidth="1"/>
    <col min="12551" max="12551" width="14" style="576" customWidth="1"/>
    <col min="12552" max="12552" width="14.28515625" style="576" customWidth="1"/>
    <col min="12553" max="12553" width="11.28515625" style="576" customWidth="1"/>
    <col min="12554" max="12800" width="9.140625" style="576"/>
    <col min="12801" max="12801" width="4.28515625" style="576" customWidth="1"/>
    <col min="12802" max="12802" width="8.7109375" style="576" customWidth="1"/>
    <col min="12803" max="12803" width="5.5703125" style="576" customWidth="1"/>
    <col min="12804" max="12804" width="10.140625" style="576" customWidth="1"/>
    <col min="12805" max="12805" width="10.42578125" style="576" customWidth="1"/>
    <col min="12806" max="12806" width="10.28515625" style="576" customWidth="1"/>
    <col min="12807" max="12807" width="14" style="576" customWidth="1"/>
    <col min="12808" max="12808" width="14.28515625" style="576" customWidth="1"/>
    <col min="12809" max="12809" width="11.28515625" style="576" customWidth="1"/>
    <col min="12810" max="13056" width="9.140625" style="576"/>
    <col min="13057" max="13057" width="4.28515625" style="576" customWidth="1"/>
    <col min="13058" max="13058" width="8.7109375" style="576" customWidth="1"/>
    <col min="13059" max="13059" width="5.5703125" style="576" customWidth="1"/>
    <col min="13060" max="13060" width="10.140625" style="576" customWidth="1"/>
    <col min="13061" max="13061" width="10.42578125" style="576" customWidth="1"/>
    <col min="13062" max="13062" width="10.28515625" style="576" customWidth="1"/>
    <col min="13063" max="13063" width="14" style="576" customWidth="1"/>
    <col min="13064" max="13064" width="14.28515625" style="576" customWidth="1"/>
    <col min="13065" max="13065" width="11.28515625" style="576" customWidth="1"/>
    <col min="13066" max="13312" width="9.140625" style="576"/>
    <col min="13313" max="13313" width="4.28515625" style="576" customWidth="1"/>
    <col min="13314" max="13314" width="8.7109375" style="576" customWidth="1"/>
    <col min="13315" max="13315" width="5.5703125" style="576" customWidth="1"/>
    <col min="13316" max="13316" width="10.140625" style="576" customWidth="1"/>
    <col min="13317" max="13317" width="10.42578125" style="576" customWidth="1"/>
    <col min="13318" max="13318" width="10.28515625" style="576" customWidth="1"/>
    <col min="13319" max="13319" width="14" style="576" customWidth="1"/>
    <col min="13320" max="13320" width="14.28515625" style="576" customWidth="1"/>
    <col min="13321" max="13321" width="11.28515625" style="576" customWidth="1"/>
    <col min="13322" max="13568" width="9.140625" style="576"/>
    <col min="13569" max="13569" width="4.28515625" style="576" customWidth="1"/>
    <col min="13570" max="13570" width="8.7109375" style="576" customWidth="1"/>
    <col min="13571" max="13571" width="5.5703125" style="576" customWidth="1"/>
    <col min="13572" max="13572" width="10.140625" style="576" customWidth="1"/>
    <col min="13573" max="13573" width="10.42578125" style="576" customWidth="1"/>
    <col min="13574" max="13574" width="10.28515625" style="576" customWidth="1"/>
    <col min="13575" max="13575" width="14" style="576" customWidth="1"/>
    <col min="13576" max="13576" width="14.28515625" style="576" customWidth="1"/>
    <col min="13577" max="13577" width="11.28515625" style="576" customWidth="1"/>
    <col min="13578" max="13824" width="9.140625" style="576"/>
    <col min="13825" max="13825" width="4.28515625" style="576" customWidth="1"/>
    <col min="13826" max="13826" width="8.7109375" style="576" customWidth="1"/>
    <col min="13827" max="13827" width="5.5703125" style="576" customWidth="1"/>
    <col min="13828" max="13828" width="10.140625" style="576" customWidth="1"/>
    <col min="13829" max="13829" width="10.42578125" style="576" customWidth="1"/>
    <col min="13830" max="13830" width="10.28515625" style="576" customWidth="1"/>
    <col min="13831" max="13831" width="14" style="576" customWidth="1"/>
    <col min="13832" max="13832" width="14.28515625" style="576" customWidth="1"/>
    <col min="13833" max="13833" width="11.28515625" style="576" customWidth="1"/>
    <col min="13834" max="14080" width="9.140625" style="576"/>
    <col min="14081" max="14081" width="4.28515625" style="576" customWidth="1"/>
    <col min="14082" max="14082" width="8.7109375" style="576" customWidth="1"/>
    <col min="14083" max="14083" width="5.5703125" style="576" customWidth="1"/>
    <col min="14084" max="14084" width="10.140625" style="576" customWidth="1"/>
    <col min="14085" max="14085" width="10.42578125" style="576" customWidth="1"/>
    <col min="14086" max="14086" width="10.28515625" style="576" customWidth="1"/>
    <col min="14087" max="14087" width="14" style="576" customWidth="1"/>
    <col min="14088" max="14088" width="14.28515625" style="576" customWidth="1"/>
    <col min="14089" max="14089" width="11.28515625" style="576" customWidth="1"/>
    <col min="14090" max="14336" width="9.140625" style="576"/>
    <col min="14337" max="14337" width="4.28515625" style="576" customWidth="1"/>
    <col min="14338" max="14338" width="8.7109375" style="576" customWidth="1"/>
    <col min="14339" max="14339" width="5.5703125" style="576" customWidth="1"/>
    <col min="14340" max="14340" width="10.140625" style="576" customWidth="1"/>
    <col min="14341" max="14341" width="10.42578125" style="576" customWidth="1"/>
    <col min="14342" max="14342" width="10.28515625" style="576" customWidth="1"/>
    <col min="14343" max="14343" width="14" style="576" customWidth="1"/>
    <col min="14344" max="14344" width="14.28515625" style="576" customWidth="1"/>
    <col min="14345" max="14345" width="11.28515625" style="576" customWidth="1"/>
    <col min="14346" max="14592" width="9.140625" style="576"/>
    <col min="14593" max="14593" width="4.28515625" style="576" customWidth="1"/>
    <col min="14594" max="14594" width="8.7109375" style="576" customWidth="1"/>
    <col min="14595" max="14595" width="5.5703125" style="576" customWidth="1"/>
    <col min="14596" max="14596" width="10.140625" style="576" customWidth="1"/>
    <col min="14597" max="14597" width="10.42578125" style="576" customWidth="1"/>
    <col min="14598" max="14598" width="10.28515625" style="576" customWidth="1"/>
    <col min="14599" max="14599" width="14" style="576" customWidth="1"/>
    <col min="14600" max="14600" width="14.28515625" style="576" customWidth="1"/>
    <col min="14601" max="14601" width="11.28515625" style="576" customWidth="1"/>
    <col min="14602" max="14848" width="9.140625" style="576"/>
    <col min="14849" max="14849" width="4.28515625" style="576" customWidth="1"/>
    <col min="14850" max="14850" width="8.7109375" style="576" customWidth="1"/>
    <col min="14851" max="14851" width="5.5703125" style="576" customWidth="1"/>
    <col min="14852" max="14852" width="10.140625" style="576" customWidth="1"/>
    <col min="14853" max="14853" width="10.42578125" style="576" customWidth="1"/>
    <col min="14854" max="14854" width="10.28515625" style="576" customWidth="1"/>
    <col min="14855" max="14855" width="14" style="576" customWidth="1"/>
    <col min="14856" max="14856" width="14.28515625" style="576" customWidth="1"/>
    <col min="14857" max="14857" width="11.28515625" style="576" customWidth="1"/>
    <col min="14858" max="15104" width="9.140625" style="576"/>
    <col min="15105" max="15105" width="4.28515625" style="576" customWidth="1"/>
    <col min="15106" max="15106" width="8.7109375" style="576" customWidth="1"/>
    <col min="15107" max="15107" width="5.5703125" style="576" customWidth="1"/>
    <col min="15108" max="15108" width="10.140625" style="576" customWidth="1"/>
    <col min="15109" max="15109" width="10.42578125" style="576" customWidth="1"/>
    <col min="15110" max="15110" width="10.28515625" style="576" customWidth="1"/>
    <col min="15111" max="15111" width="14" style="576" customWidth="1"/>
    <col min="15112" max="15112" width="14.28515625" style="576" customWidth="1"/>
    <col min="15113" max="15113" width="11.28515625" style="576" customWidth="1"/>
    <col min="15114" max="15360" width="9.140625" style="576"/>
    <col min="15361" max="15361" width="4.28515625" style="576" customWidth="1"/>
    <col min="15362" max="15362" width="8.7109375" style="576" customWidth="1"/>
    <col min="15363" max="15363" width="5.5703125" style="576" customWidth="1"/>
    <col min="15364" max="15364" width="10.140625" style="576" customWidth="1"/>
    <col min="15365" max="15365" width="10.42578125" style="576" customWidth="1"/>
    <col min="15366" max="15366" width="10.28515625" style="576" customWidth="1"/>
    <col min="15367" max="15367" width="14" style="576" customWidth="1"/>
    <col min="15368" max="15368" width="14.28515625" style="576" customWidth="1"/>
    <col min="15369" max="15369" width="11.28515625" style="576" customWidth="1"/>
    <col min="15370" max="15616" width="9.140625" style="576"/>
    <col min="15617" max="15617" width="4.28515625" style="576" customWidth="1"/>
    <col min="15618" max="15618" width="8.7109375" style="576" customWidth="1"/>
    <col min="15619" max="15619" width="5.5703125" style="576" customWidth="1"/>
    <col min="15620" max="15620" width="10.140625" style="576" customWidth="1"/>
    <col min="15621" max="15621" width="10.42578125" style="576" customWidth="1"/>
    <col min="15622" max="15622" width="10.28515625" style="576" customWidth="1"/>
    <col min="15623" max="15623" width="14" style="576" customWidth="1"/>
    <col min="15624" max="15624" width="14.28515625" style="576" customWidth="1"/>
    <col min="15625" max="15625" width="11.28515625" style="576" customWidth="1"/>
    <col min="15626" max="15872" width="9.140625" style="576"/>
    <col min="15873" max="15873" width="4.28515625" style="576" customWidth="1"/>
    <col min="15874" max="15874" width="8.7109375" style="576" customWidth="1"/>
    <col min="15875" max="15875" width="5.5703125" style="576" customWidth="1"/>
    <col min="15876" max="15876" width="10.140625" style="576" customWidth="1"/>
    <col min="15877" max="15877" width="10.42578125" style="576" customWidth="1"/>
    <col min="15878" max="15878" width="10.28515625" style="576" customWidth="1"/>
    <col min="15879" max="15879" width="14" style="576" customWidth="1"/>
    <col min="15880" max="15880" width="14.28515625" style="576" customWidth="1"/>
    <col min="15881" max="15881" width="11.28515625" style="576" customWidth="1"/>
    <col min="15882" max="16128" width="9.140625" style="576"/>
    <col min="16129" max="16129" width="4.28515625" style="576" customWidth="1"/>
    <col min="16130" max="16130" width="8.7109375" style="576" customWidth="1"/>
    <col min="16131" max="16131" width="5.5703125" style="576" customWidth="1"/>
    <col min="16132" max="16132" width="10.140625" style="576" customWidth="1"/>
    <col min="16133" max="16133" width="10.42578125" style="576" customWidth="1"/>
    <col min="16134" max="16134" width="10.28515625" style="576" customWidth="1"/>
    <col min="16135" max="16135" width="14" style="576" customWidth="1"/>
    <col min="16136" max="16136" width="14.28515625" style="576" customWidth="1"/>
    <col min="16137" max="16137" width="11.28515625" style="576" customWidth="1"/>
    <col min="16138" max="16384" width="9.140625" style="576"/>
  </cols>
  <sheetData>
    <row r="1" spans="1:9" x14ac:dyDescent="0.2">
      <c r="G1" s="312"/>
      <c r="H1" s="313" t="s">
        <v>129</v>
      </c>
    </row>
    <row r="2" spans="1:9" x14ac:dyDescent="0.2">
      <c r="G2" s="312"/>
      <c r="H2" s="3" t="s">
        <v>491</v>
      </c>
    </row>
    <row r="3" spans="1:9" x14ac:dyDescent="0.2">
      <c r="G3" s="312"/>
      <c r="H3" s="3" t="s">
        <v>1</v>
      </c>
    </row>
    <row r="4" spans="1:9" x14ac:dyDescent="0.2">
      <c r="G4" s="312"/>
      <c r="H4" s="3" t="s">
        <v>442</v>
      </c>
    </row>
    <row r="5" spans="1:9" x14ac:dyDescent="0.2">
      <c r="H5" s="282"/>
    </row>
    <row r="7" spans="1:9" ht="35.25" customHeight="1" x14ac:dyDescent="0.2">
      <c r="A7" s="314" t="s">
        <v>394</v>
      </c>
      <c r="B7" s="314"/>
      <c r="C7" s="314"/>
      <c r="D7" s="314"/>
      <c r="E7" s="314"/>
      <c r="F7" s="314"/>
      <c r="G7" s="314"/>
      <c r="H7" s="314"/>
      <c r="I7" s="314"/>
    </row>
    <row r="8" spans="1:9" ht="18" customHeight="1" x14ac:dyDescent="0.2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3.5" customHeight="1" x14ac:dyDescent="0.2">
      <c r="I9" s="316" t="s">
        <v>3</v>
      </c>
    </row>
    <row r="10" spans="1:9" ht="13.5" customHeight="1" x14ac:dyDescent="0.2">
      <c r="A10" s="317"/>
      <c r="B10" s="317"/>
      <c r="C10" s="317"/>
      <c r="D10" s="318"/>
      <c r="E10" s="318"/>
      <c r="F10" s="319" t="s">
        <v>133</v>
      </c>
      <c r="G10" s="320"/>
      <c r="H10" s="320"/>
      <c r="I10" s="321"/>
    </row>
    <row r="11" spans="1:9" ht="33.75" customHeight="1" x14ac:dyDescent="0.2">
      <c r="A11" s="322" t="s">
        <v>127</v>
      </c>
      <c r="B11" s="322" t="s">
        <v>141</v>
      </c>
      <c r="C11" s="322" t="s">
        <v>7</v>
      </c>
      <c r="D11" s="323" t="s">
        <v>395</v>
      </c>
      <c r="E11" s="323" t="s">
        <v>396</v>
      </c>
      <c r="F11" s="318"/>
      <c r="G11" s="319" t="s">
        <v>130</v>
      </c>
      <c r="H11" s="321"/>
      <c r="I11" s="318"/>
    </row>
    <row r="12" spans="1:9" ht="39.75" customHeight="1" x14ac:dyDescent="0.2">
      <c r="A12" s="324"/>
      <c r="B12" s="324"/>
      <c r="C12" s="324"/>
      <c r="D12" s="324"/>
      <c r="E12" s="325"/>
      <c r="F12" s="326" t="s">
        <v>397</v>
      </c>
      <c r="G12" s="327" t="s">
        <v>135</v>
      </c>
      <c r="H12" s="327" t="s">
        <v>136</v>
      </c>
      <c r="I12" s="326" t="s">
        <v>398</v>
      </c>
    </row>
    <row r="13" spans="1:9" ht="10.5" customHeight="1" x14ac:dyDescent="0.2">
      <c r="A13" s="328">
        <v>1</v>
      </c>
      <c r="B13" s="328">
        <v>2</v>
      </c>
      <c r="C13" s="328">
        <v>3</v>
      </c>
      <c r="D13" s="328">
        <v>4</v>
      </c>
      <c r="E13" s="328">
        <v>5</v>
      </c>
      <c r="F13" s="328">
        <v>6</v>
      </c>
      <c r="G13" s="328">
        <v>7</v>
      </c>
      <c r="H13" s="328">
        <v>8</v>
      </c>
      <c r="I13" s="328">
        <v>9</v>
      </c>
    </row>
    <row r="14" spans="1:9" ht="20.25" customHeight="1" x14ac:dyDescent="0.2">
      <c r="A14" s="578">
        <v>710</v>
      </c>
      <c r="B14" s="578">
        <v>71035</v>
      </c>
      <c r="C14" s="578">
        <v>2020</v>
      </c>
      <c r="D14" s="579">
        <v>20000</v>
      </c>
      <c r="E14" s="579">
        <f>SUM(F14,I14)</f>
        <v>20000</v>
      </c>
      <c r="F14" s="579">
        <v>20000</v>
      </c>
      <c r="G14" s="579">
        <v>0</v>
      </c>
      <c r="H14" s="579">
        <v>0</v>
      </c>
      <c r="I14" s="579">
        <v>0</v>
      </c>
    </row>
    <row r="15" spans="1:9" ht="20.25" customHeight="1" x14ac:dyDescent="0.2">
      <c r="A15" s="578">
        <v>752</v>
      </c>
      <c r="B15" s="578">
        <v>75224</v>
      </c>
      <c r="C15" s="580">
        <v>2120</v>
      </c>
      <c r="D15" s="581">
        <f>42500+2500</f>
        <v>45000</v>
      </c>
      <c r="E15" s="579">
        <f>SUM(F15,I15)</f>
        <v>45000</v>
      </c>
      <c r="F15" s="579">
        <f>42500+2500</f>
        <v>45000</v>
      </c>
      <c r="G15" s="579">
        <f>42500+2500-6800</f>
        <v>38200</v>
      </c>
      <c r="H15" s="579">
        <v>0</v>
      </c>
      <c r="I15" s="579">
        <v>0</v>
      </c>
    </row>
    <row r="16" spans="1:9" ht="20.25" customHeight="1" x14ac:dyDescent="0.2">
      <c r="A16" s="578">
        <v>801</v>
      </c>
      <c r="B16" s="578">
        <v>80146</v>
      </c>
      <c r="C16" s="580">
        <v>2120</v>
      </c>
      <c r="D16" s="581">
        <v>328000</v>
      </c>
      <c r="E16" s="579">
        <f>SUM(F16,I16)</f>
        <v>328000</v>
      </c>
      <c r="F16" s="579">
        <v>328000</v>
      </c>
      <c r="G16" s="579">
        <v>313530</v>
      </c>
      <c r="H16" s="579">
        <v>0</v>
      </c>
      <c r="I16" s="579">
        <v>0</v>
      </c>
    </row>
    <row r="17" spans="1:9" ht="20.25" customHeight="1" x14ac:dyDescent="0.2">
      <c r="A17" s="578">
        <v>801</v>
      </c>
      <c r="B17" s="578">
        <v>80195</v>
      </c>
      <c r="C17" s="580">
        <v>2020</v>
      </c>
      <c r="D17" s="581">
        <v>15000</v>
      </c>
      <c r="E17" s="579">
        <f>SUM(F17,I17)</f>
        <v>15000</v>
      </c>
      <c r="F17" s="579">
        <v>15000</v>
      </c>
      <c r="G17" s="579">
        <v>0</v>
      </c>
      <c r="H17" s="579">
        <v>0</v>
      </c>
      <c r="I17" s="579">
        <v>0</v>
      </c>
    </row>
    <row r="18" spans="1:9" ht="20.25" customHeight="1" x14ac:dyDescent="0.2">
      <c r="A18" s="578">
        <v>801</v>
      </c>
      <c r="B18" s="578">
        <v>80195</v>
      </c>
      <c r="C18" s="580">
        <v>2120</v>
      </c>
      <c r="D18" s="581">
        <f>349074+27630.4</f>
        <v>376704.4</v>
      </c>
      <c r="E18" s="579">
        <f>SUM(F18,I18)</f>
        <v>376704.4</v>
      </c>
      <c r="F18" s="579">
        <f>349074+27630.4</f>
        <v>376704.4</v>
      </c>
      <c r="G18" s="579">
        <v>317340</v>
      </c>
      <c r="H18" s="579">
        <v>0</v>
      </c>
      <c r="I18" s="579">
        <v>0</v>
      </c>
    </row>
    <row r="19" spans="1:9" ht="23.25" customHeight="1" x14ac:dyDescent="0.2">
      <c r="A19" s="619" t="s">
        <v>137</v>
      </c>
      <c r="B19" s="620"/>
      <c r="C19" s="621"/>
      <c r="D19" s="582">
        <f t="shared" ref="D19:I19" si="0">SUM(D14:D18)</f>
        <v>784704.4</v>
      </c>
      <c r="E19" s="582">
        <f t="shared" si="0"/>
        <v>784704.4</v>
      </c>
      <c r="F19" s="582">
        <f t="shared" si="0"/>
        <v>784704.4</v>
      </c>
      <c r="G19" s="582">
        <f t="shared" si="0"/>
        <v>669070</v>
      </c>
      <c r="H19" s="582">
        <f t="shared" si="0"/>
        <v>0</v>
      </c>
      <c r="I19" s="582">
        <f t="shared" si="0"/>
        <v>0</v>
      </c>
    </row>
    <row r="20" spans="1:9" ht="12" customHeight="1" x14ac:dyDescent="0.2"/>
  </sheetData>
  <pageMargins left="0.59055118110236227" right="0.59055118110236227" top="0.74803149606299213" bottom="0.74803149606299213" header="0.31496062992125984" footer="0.31496062992125984"/>
  <pageSetup paperSize="9" firstPageNumber="4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086A1-0899-40DB-A9C4-9576C616B3B4}">
  <sheetPr>
    <tabColor rgb="FF92D050"/>
  </sheetPr>
  <dimension ref="A1:H49"/>
  <sheetViews>
    <sheetView zoomScale="140" zoomScaleNormal="140" workbookViewId="0"/>
  </sheetViews>
  <sheetFormatPr defaultRowHeight="12" x14ac:dyDescent="0.2"/>
  <cols>
    <col min="1" max="1" width="4" style="106" customWidth="1"/>
    <col min="2" max="2" width="5.28515625" style="106" customWidth="1"/>
    <col min="3" max="3" width="8.42578125" style="106" customWidth="1"/>
    <col min="4" max="4" width="6.7109375" style="107" customWidth="1"/>
    <col min="5" max="5" width="51.28515625" style="106" customWidth="1"/>
    <col min="6" max="6" width="21.85546875" style="106" customWidth="1"/>
    <col min="7" max="7" width="13" style="106" customWidth="1"/>
    <col min="8" max="8" width="10.7109375" style="106" customWidth="1"/>
    <col min="9" max="256" width="9.140625" style="106"/>
    <col min="257" max="257" width="4" style="106" customWidth="1"/>
    <col min="258" max="258" width="5.28515625" style="106" customWidth="1"/>
    <col min="259" max="259" width="8.42578125" style="106" customWidth="1"/>
    <col min="260" max="260" width="8" style="106" customWidth="1"/>
    <col min="261" max="261" width="51.28515625" style="106" customWidth="1"/>
    <col min="262" max="262" width="21" style="106" customWidth="1"/>
    <col min="263" max="263" width="13" style="106" customWidth="1"/>
    <col min="264" max="264" width="10.7109375" style="106" customWidth="1"/>
    <col min="265" max="512" width="9.140625" style="106"/>
    <col min="513" max="513" width="4" style="106" customWidth="1"/>
    <col min="514" max="514" width="5.28515625" style="106" customWidth="1"/>
    <col min="515" max="515" width="8.42578125" style="106" customWidth="1"/>
    <col min="516" max="516" width="8" style="106" customWidth="1"/>
    <col min="517" max="517" width="51.28515625" style="106" customWidth="1"/>
    <col min="518" max="518" width="21" style="106" customWidth="1"/>
    <col min="519" max="519" width="13" style="106" customWidth="1"/>
    <col min="520" max="520" width="10.7109375" style="106" customWidth="1"/>
    <col min="521" max="768" width="9.140625" style="106"/>
    <col min="769" max="769" width="4" style="106" customWidth="1"/>
    <col min="770" max="770" width="5.28515625" style="106" customWidth="1"/>
    <col min="771" max="771" width="8.42578125" style="106" customWidth="1"/>
    <col min="772" max="772" width="8" style="106" customWidth="1"/>
    <col min="773" max="773" width="51.28515625" style="106" customWidth="1"/>
    <col min="774" max="774" width="21" style="106" customWidth="1"/>
    <col min="775" max="775" width="13" style="106" customWidth="1"/>
    <col min="776" max="776" width="10.7109375" style="106" customWidth="1"/>
    <col min="777" max="1024" width="9.140625" style="106"/>
    <col min="1025" max="1025" width="4" style="106" customWidth="1"/>
    <col min="1026" max="1026" width="5.28515625" style="106" customWidth="1"/>
    <col min="1027" max="1027" width="8.42578125" style="106" customWidth="1"/>
    <col min="1028" max="1028" width="8" style="106" customWidth="1"/>
    <col min="1029" max="1029" width="51.28515625" style="106" customWidth="1"/>
    <col min="1030" max="1030" width="21" style="106" customWidth="1"/>
    <col min="1031" max="1031" width="13" style="106" customWidth="1"/>
    <col min="1032" max="1032" width="10.7109375" style="106" customWidth="1"/>
    <col min="1033" max="1280" width="9.140625" style="106"/>
    <col min="1281" max="1281" width="4" style="106" customWidth="1"/>
    <col min="1282" max="1282" width="5.28515625" style="106" customWidth="1"/>
    <col min="1283" max="1283" width="8.42578125" style="106" customWidth="1"/>
    <col min="1284" max="1284" width="8" style="106" customWidth="1"/>
    <col min="1285" max="1285" width="51.28515625" style="106" customWidth="1"/>
    <col min="1286" max="1286" width="21" style="106" customWidth="1"/>
    <col min="1287" max="1287" width="13" style="106" customWidth="1"/>
    <col min="1288" max="1288" width="10.7109375" style="106" customWidth="1"/>
    <col min="1289" max="1536" width="9.140625" style="106"/>
    <col min="1537" max="1537" width="4" style="106" customWidth="1"/>
    <col min="1538" max="1538" width="5.28515625" style="106" customWidth="1"/>
    <col min="1539" max="1539" width="8.42578125" style="106" customWidth="1"/>
    <col min="1540" max="1540" width="8" style="106" customWidth="1"/>
    <col min="1541" max="1541" width="51.28515625" style="106" customWidth="1"/>
    <col min="1542" max="1542" width="21" style="106" customWidth="1"/>
    <col min="1543" max="1543" width="13" style="106" customWidth="1"/>
    <col min="1544" max="1544" width="10.7109375" style="106" customWidth="1"/>
    <col min="1545" max="1792" width="9.140625" style="106"/>
    <col min="1793" max="1793" width="4" style="106" customWidth="1"/>
    <col min="1794" max="1794" width="5.28515625" style="106" customWidth="1"/>
    <col min="1795" max="1795" width="8.42578125" style="106" customWidth="1"/>
    <col min="1796" max="1796" width="8" style="106" customWidth="1"/>
    <col min="1797" max="1797" width="51.28515625" style="106" customWidth="1"/>
    <col min="1798" max="1798" width="21" style="106" customWidth="1"/>
    <col min="1799" max="1799" width="13" style="106" customWidth="1"/>
    <col min="1800" max="1800" width="10.7109375" style="106" customWidth="1"/>
    <col min="1801" max="2048" width="9.140625" style="106"/>
    <col min="2049" max="2049" width="4" style="106" customWidth="1"/>
    <col min="2050" max="2050" width="5.28515625" style="106" customWidth="1"/>
    <col min="2051" max="2051" width="8.42578125" style="106" customWidth="1"/>
    <col min="2052" max="2052" width="8" style="106" customWidth="1"/>
    <col min="2053" max="2053" width="51.28515625" style="106" customWidth="1"/>
    <col min="2054" max="2054" width="21" style="106" customWidth="1"/>
    <col min="2055" max="2055" width="13" style="106" customWidth="1"/>
    <col min="2056" max="2056" width="10.7109375" style="106" customWidth="1"/>
    <col min="2057" max="2304" width="9.140625" style="106"/>
    <col min="2305" max="2305" width="4" style="106" customWidth="1"/>
    <col min="2306" max="2306" width="5.28515625" style="106" customWidth="1"/>
    <col min="2307" max="2307" width="8.42578125" style="106" customWidth="1"/>
    <col min="2308" max="2308" width="8" style="106" customWidth="1"/>
    <col min="2309" max="2309" width="51.28515625" style="106" customWidth="1"/>
    <col min="2310" max="2310" width="21" style="106" customWidth="1"/>
    <col min="2311" max="2311" width="13" style="106" customWidth="1"/>
    <col min="2312" max="2312" width="10.7109375" style="106" customWidth="1"/>
    <col min="2313" max="2560" width="9.140625" style="106"/>
    <col min="2561" max="2561" width="4" style="106" customWidth="1"/>
    <col min="2562" max="2562" width="5.28515625" style="106" customWidth="1"/>
    <col min="2563" max="2563" width="8.42578125" style="106" customWidth="1"/>
    <col min="2564" max="2564" width="8" style="106" customWidth="1"/>
    <col min="2565" max="2565" width="51.28515625" style="106" customWidth="1"/>
    <col min="2566" max="2566" width="21" style="106" customWidth="1"/>
    <col min="2567" max="2567" width="13" style="106" customWidth="1"/>
    <col min="2568" max="2568" width="10.7109375" style="106" customWidth="1"/>
    <col min="2569" max="2816" width="9.140625" style="106"/>
    <col min="2817" max="2817" width="4" style="106" customWidth="1"/>
    <col min="2818" max="2818" width="5.28515625" style="106" customWidth="1"/>
    <col min="2819" max="2819" width="8.42578125" style="106" customWidth="1"/>
    <col min="2820" max="2820" width="8" style="106" customWidth="1"/>
    <col min="2821" max="2821" width="51.28515625" style="106" customWidth="1"/>
    <col min="2822" max="2822" width="21" style="106" customWidth="1"/>
    <col min="2823" max="2823" width="13" style="106" customWidth="1"/>
    <col min="2824" max="2824" width="10.7109375" style="106" customWidth="1"/>
    <col min="2825" max="3072" width="9.140625" style="106"/>
    <col min="3073" max="3073" width="4" style="106" customWidth="1"/>
    <col min="3074" max="3074" width="5.28515625" style="106" customWidth="1"/>
    <col min="3075" max="3075" width="8.42578125" style="106" customWidth="1"/>
    <col min="3076" max="3076" width="8" style="106" customWidth="1"/>
    <col min="3077" max="3077" width="51.28515625" style="106" customWidth="1"/>
    <col min="3078" max="3078" width="21" style="106" customWidth="1"/>
    <col min="3079" max="3079" width="13" style="106" customWidth="1"/>
    <col min="3080" max="3080" width="10.7109375" style="106" customWidth="1"/>
    <col min="3081" max="3328" width="9.140625" style="106"/>
    <col min="3329" max="3329" width="4" style="106" customWidth="1"/>
    <col min="3330" max="3330" width="5.28515625" style="106" customWidth="1"/>
    <col min="3331" max="3331" width="8.42578125" style="106" customWidth="1"/>
    <col min="3332" max="3332" width="8" style="106" customWidth="1"/>
    <col min="3333" max="3333" width="51.28515625" style="106" customWidth="1"/>
    <col min="3334" max="3334" width="21" style="106" customWidth="1"/>
    <col min="3335" max="3335" width="13" style="106" customWidth="1"/>
    <col min="3336" max="3336" width="10.7109375" style="106" customWidth="1"/>
    <col min="3337" max="3584" width="9.140625" style="106"/>
    <col min="3585" max="3585" width="4" style="106" customWidth="1"/>
    <col min="3586" max="3586" width="5.28515625" style="106" customWidth="1"/>
    <col min="3587" max="3587" width="8.42578125" style="106" customWidth="1"/>
    <col min="3588" max="3588" width="8" style="106" customWidth="1"/>
    <col min="3589" max="3589" width="51.28515625" style="106" customWidth="1"/>
    <col min="3590" max="3590" width="21" style="106" customWidth="1"/>
    <col min="3591" max="3591" width="13" style="106" customWidth="1"/>
    <col min="3592" max="3592" width="10.7109375" style="106" customWidth="1"/>
    <col min="3593" max="3840" width="9.140625" style="106"/>
    <col min="3841" max="3841" width="4" style="106" customWidth="1"/>
    <col min="3842" max="3842" width="5.28515625" style="106" customWidth="1"/>
    <col min="3843" max="3843" width="8.42578125" style="106" customWidth="1"/>
    <col min="3844" max="3844" width="8" style="106" customWidth="1"/>
    <col min="3845" max="3845" width="51.28515625" style="106" customWidth="1"/>
    <col min="3846" max="3846" width="21" style="106" customWidth="1"/>
    <col min="3847" max="3847" width="13" style="106" customWidth="1"/>
    <col min="3848" max="3848" width="10.7109375" style="106" customWidth="1"/>
    <col min="3849" max="4096" width="9.140625" style="106"/>
    <col min="4097" max="4097" width="4" style="106" customWidth="1"/>
    <col min="4098" max="4098" width="5.28515625" style="106" customWidth="1"/>
    <col min="4099" max="4099" width="8.42578125" style="106" customWidth="1"/>
    <col min="4100" max="4100" width="8" style="106" customWidth="1"/>
    <col min="4101" max="4101" width="51.28515625" style="106" customWidth="1"/>
    <col min="4102" max="4102" width="21" style="106" customWidth="1"/>
    <col min="4103" max="4103" width="13" style="106" customWidth="1"/>
    <col min="4104" max="4104" width="10.7109375" style="106" customWidth="1"/>
    <col min="4105" max="4352" width="9.140625" style="106"/>
    <col min="4353" max="4353" width="4" style="106" customWidth="1"/>
    <col min="4354" max="4354" width="5.28515625" style="106" customWidth="1"/>
    <col min="4355" max="4355" width="8.42578125" style="106" customWidth="1"/>
    <col min="4356" max="4356" width="8" style="106" customWidth="1"/>
    <col min="4357" max="4357" width="51.28515625" style="106" customWidth="1"/>
    <col min="4358" max="4358" width="21" style="106" customWidth="1"/>
    <col min="4359" max="4359" width="13" style="106" customWidth="1"/>
    <col min="4360" max="4360" width="10.7109375" style="106" customWidth="1"/>
    <col min="4361" max="4608" width="9.140625" style="106"/>
    <col min="4609" max="4609" width="4" style="106" customWidth="1"/>
    <col min="4610" max="4610" width="5.28515625" style="106" customWidth="1"/>
    <col min="4611" max="4611" width="8.42578125" style="106" customWidth="1"/>
    <col min="4612" max="4612" width="8" style="106" customWidth="1"/>
    <col min="4613" max="4613" width="51.28515625" style="106" customWidth="1"/>
    <col min="4614" max="4614" width="21" style="106" customWidth="1"/>
    <col min="4615" max="4615" width="13" style="106" customWidth="1"/>
    <col min="4616" max="4616" width="10.7109375" style="106" customWidth="1"/>
    <col min="4617" max="4864" width="9.140625" style="106"/>
    <col min="4865" max="4865" width="4" style="106" customWidth="1"/>
    <col min="4866" max="4866" width="5.28515625" style="106" customWidth="1"/>
    <col min="4867" max="4867" width="8.42578125" style="106" customWidth="1"/>
    <col min="4868" max="4868" width="8" style="106" customWidth="1"/>
    <col min="4869" max="4869" width="51.28515625" style="106" customWidth="1"/>
    <col min="4870" max="4870" width="21" style="106" customWidth="1"/>
    <col min="4871" max="4871" width="13" style="106" customWidth="1"/>
    <col min="4872" max="4872" width="10.7109375" style="106" customWidth="1"/>
    <col min="4873" max="5120" width="9.140625" style="106"/>
    <col min="5121" max="5121" width="4" style="106" customWidth="1"/>
    <col min="5122" max="5122" width="5.28515625" style="106" customWidth="1"/>
    <col min="5123" max="5123" width="8.42578125" style="106" customWidth="1"/>
    <col min="5124" max="5124" width="8" style="106" customWidth="1"/>
    <col min="5125" max="5125" width="51.28515625" style="106" customWidth="1"/>
    <col min="5126" max="5126" width="21" style="106" customWidth="1"/>
    <col min="5127" max="5127" width="13" style="106" customWidth="1"/>
    <col min="5128" max="5128" width="10.7109375" style="106" customWidth="1"/>
    <col min="5129" max="5376" width="9.140625" style="106"/>
    <col min="5377" max="5377" width="4" style="106" customWidth="1"/>
    <col min="5378" max="5378" width="5.28515625" style="106" customWidth="1"/>
    <col min="5379" max="5379" width="8.42578125" style="106" customWidth="1"/>
    <col min="5380" max="5380" width="8" style="106" customWidth="1"/>
    <col min="5381" max="5381" width="51.28515625" style="106" customWidth="1"/>
    <col min="5382" max="5382" width="21" style="106" customWidth="1"/>
    <col min="5383" max="5383" width="13" style="106" customWidth="1"/>
    <col min="5384" max="5384" width="10.7109375" style="106" customWidth="1"/>
    <col min="5385" max="5632" width="9.140625" style="106"/>
    <col min="5633" max="5633" width="4" style="106" customWidth="1"/>
    <col min="5634" max="5634" width="5.28515625" style="106" customWidth="1"/>
    <col min="5635" max="5635" width="8.42578125" style="106" customWidth="1"/>
    <col min="5636" max="5636" width="8" style="106" customWidth="1"/>
    <col min="5637" max="5637" width="51.28515625" style="106" customWidth="1"/>
    <col min="5638" max="5638" width="21" style="106" customWidth="1"/>
    <col min="5639" max="5639" width="13" style="106" customWidth="1"/>
    <col min="5640" max="5640" width="10.7109375" style="106" customWidth="1"/>
    <col min="5641" max="5888" width="9.140625" style="106"/>
    <col min="5889" max="5889" width="4" style="106" customWidth="1"/>
    <col min="5890" max="5890" width="5.28515625" style="106" customWidth="1"/>
    <col min="5891" max="5891" width="8.42578125" style="106" customWidth="1"/>
    <col min="5892" max="5892" width="8" style="106" customWidth="1"/>
    <col min="5893" max="5893" width="51.28515625" style="106" customWidth="1"/>
    <col min="5894" max="5894" width="21" style="106" customWidth="1"/>
    <col min="5895" max="5895" width="13" style="106" customWidth="1"/>
    <col min="5896" max="5896" width="10.7109375" style="106" customWidth="1"/>
    <col min="5897" max="6144" width="9.140625" style="106"/>
    <col min="6145" max="6145" width="4" style="106" customWidth="1"/>
    <col min="6146" max="6146" width="5.28515625" style="106" customWidth="1"/>
    <col min="6147" max="6147" width="8.42578125" style="106" customWidth="1"/>
    <col min="6148" max="6148" width="8" style="106" customWidth="1"/>
    <col min="6149" max="6149" width="51.28515625" style="106" customWidth="1"/>
    <col min="6150" max="6150" width="21" style="106" customWidth="1"/>
    <col min="6151" max="6151" width="13" style="106" customWidth="1"/>
    <col min="6152" max="6152" width="10.7109375" style="106" customWidth="1"/>
    <col min="6153" max="6400" width="9.140625" style="106"/>
    <col min="6401" max="6401" width="4" style="106" customWidth="1"/>
    <col min="6402" max="6402" width="5.28515625" style="106" customWidth="1"/>
    <col min="6403" max="6403" width="8.42578125" style="106" customWidth="1"/>
    <col min="6404" max="6404" width="8" style="106" customWidth="1"/>
    <col min="6405" max="6405" width="51.28515625" style="106" customWidth="1"/>
    <col min="6406" max="6406" width="21" style="106" customWidth="1"/>
    <col min="6407" max="6407" width="13" style="106" customWidth="1"/>
    <col min="6408" max="6408" width="10.7109375" style="106" customWidth="1"/>
    <col min="6409" max="6656" width="9.140625" style="106"/>
    <col min="6657" max="6657" width="4" style="106" customWidth="1"/>
    <col min="6658" max="6658" width="5.28515625" style="106" customWidth="1"/>
    <col min="6659" max="6659" width="8.42578125" style="106" customWidth="1"/>
    <col min="6660" max="6660" width="8" style="106" customWidth="1"/>
    <col min="6661" max="6661" width="51.28515625" style="106" customWidth="1"/>
    <col min="6662" max="6662" width="21" style="106" customWidth="1"/>
    <col min="6663" max="6663" width="13" style="106" customWidth="1"/>
    <col min="6664" max="6664" width="10.7109375" style="106" customWidth="1"/>
    <col min="6665" max="6912" width="9.140625" style="106"/>
    <col min="6913" max="6913" width="4" style="106" customWidth="1"/>
    <col min="6914" max="6914" width="5.28515625" style="106" customWidth="1"/>
    <col min="6915" max="6915" width="8.42578125" style="106" customWidth="1"/>
    <col min="6916" max="6916" width="8" style="106" customWidth="1"/>
    <col min="6917" max="6917" width="51.28515625" style="106" customWidth="1"/>
    <col min="6918" max="6918" width="21" style="106" customWidth="1"/>
    <col min="6919" max="6919" width="13" style="106" customWidth="1"/>
    <col min="6920" max="6920" width="10.7109375" style="106" customWidth="1"/>
    <col min="6921" max="7168" width="9.140625" style="106"/>
    <col min="7169" max="7169" width="4" style="106" customWidth="1"/>
    <col min="7170" max="7170" width="5.28515625" style="106" customWidth="1"/>
    <col min="7171" max="7171" width="8.42578125" style="106" customWidth="1"/>
    <col min="7172" max="7172" width="8" style="106" customWidth="1"/>
    <col min="7173" max="7173" width="51.28515625" style="106" customWidth="1"/>
    <col min="7174" max="7174" width="21" style="106" customWidth="1"/>
    <col min="7175" max="7175" width="13" style="106" customWidth="1"/>
    <col min="7176" max="7176" width="10.7109375" style="106" customWidth="1"/>
    <col min="7177" max="7424" width="9.140625" style="106"/>
    <col min="7425" max="7425" width="4" style="106" customWidth="1"/>
    <col min="7426" max="7426" width="5.28515625" style="106" customWidth="1"/>
    <col min="7427" max="7427" width="8.42578125" style="106" customWidth="1"/>
    <col min="7428" max="7428" width="8" style="106" customWidth="1"/>
    <col min="7429" max="7429" width="51.28515625" style="106" customWidth="1"/>
    <col min="7430" max="7430" width="21" style="106" customWidth="1"/>
    <col min="7431" max="7431" width="13" style="106" customWidth="1"/>
    <col min="7432" max="7432" width="10.7109375" style="106" customWidth="1"/>
    <col min="7433" max="7680" width="9.140625" style="106"/>
    <col min="7681" max="7681" width="4" style="106" customWidth="1"/>
    <col min="7682" max="7682" width="5.28515625" style="106" customWidth="1"/>
    <col min="7683" max="7683" width="8.42578125" style="106" customWidth="1"/>
    <col min="7684" max="7684" width="8" style="106" customWidth="1"/>
    <col min="7685" max="7685" width="51.28515625" style="106" customWidth="1"/>
    <col min="7686" max="7686" width="21" style="106" customWidth="1"/>
    <col min="7687" max="7687" width="13" style="106" customWidth="1"/>
    <col min="7688" max="7688" width="10.7109375" style="106" customWidth="1"/>
    <col min="7689" max="7936" width="9.140625" style="106"/>
    <col min="7937" max="7937" width="4" style="106" customWidth="1"/>
    <col min="7938" max="7938" width="5.28515625" style="106" customWidth="1"/>
    <col min="7939" max="7939" width="8.42578125" style="106" customWidth="1"/>
    <col min="7940" max="7940" width="8" style="106" customWidth="1"/>
    <col min="7941" max="7941" width="51.28515625" style="106" customWidth="1"/>
    <col min="7942" max="7942" width="21" style="106" customWidth="1"/>
    <col min="7943" max="7943" width="13" style="106" customWidth="1"/>
    <col min="7944" max="7944" width="10.7109375" style="106" customWidth="1"/>
    <col min="7945" max="8192" width="9.140625" style="106"/>
    <col min="8193" max="8193" width="4" style="106" customWidth="1"/>
    <col min="8194" max="8194" width="5.28515625" style="106" customWidth="1"/>
    <col min="8195" max="8195" width="8.42578125" style="106" customWidth="1"/>
    <col min="8196" max="8196" width="8" style="106" customWidth="1"/>
    <col min="8197" max="8197" width="51.28515625" style="106" customWidth="1"/>
    <col min="8198" max="8198" width="21" style="106" customWidth="1"/>
    <col min="8199" max="8199" width="13" style="106" customWidth="1"/>
    <col min="8200" max="8200" width="10.7109375" style="106" customWidth="1"/>
    <col min="8201" max="8448" width="9.140625" style="106"/>
    <col min="8449" max="8449" width="4" style="106" customWidth="1"/>
    <col min="8450" max="8450" width="5.28515625" style="106" customWidth="1"/>
    <col min="8451" max="8451" width="8.42578125" style="106" customWidth="1"/>
    <col min="8452" max="8452" width="8" style="106" customWidth="1"/>
    <col min="8453" max="8453" width="51.28515625" style="106" customWidth="1"/>
    <col min="8454" max="8454" width="21" style="106" customWidth="1"/>
    <col min="8455" max="8455" width="13" style="106" customWidth="1"/>
    <col min="8456" max="8456" width="10.7109375" style="106" customWidth="1"/>
    <col min="8457" max="8704" width="9.140625" style="106"/>
    <col min="8705" max="8705" width="4" style="106" customWidth="1"/>
    <col min="8706" max="8706" width="5.28515625" style="106" customWidth="1"/>
    <col min="8707" max="8707" width="8.42578125" style="106" customWidth="1"/>
    <col min="8708" max="8708" width="8" style="106" customWidth="1"/>
    <col min="8709" max="8709" width="51.28515625" style="106" customWidth="1"/>
    <col min="8710" max="8710" width="21" style="106" customWidth="1"/>
    <col min="8711" max="8711" width="13" style="106" customWidth="1"/>
    <col min="8712" max="8712" width="10.7109375" style="106" customWidth="1"/>
    <col min="8713" max="8960" width="9.140625" style="106"/>
    <col min="8961" max="8961" width="4" style="106" customWidth="1"/>
    <col min="8962" max="8962" width="5.28515625" style="106" customWidth="1"/>
    <col min="8963" max="8963" width="8.42578125" style="106" customWidth="1"/>
    <col min="8964" max="8964" width="8" style="106" customWidth="1"/>
    <col min="8965" max="8965" width="51.28515625" style="106" customWidth="1"/>
    <col min="8966" max="8966" width="21" style="106" customWidth="1"/>
    <col min="8967" max="8967" width="13" style="106" customWidth="1"/>
    <col min="8968" max="8968" width="10.7109375" style="106" customWidth="1"/>
    <col min="8969" max="9216" width="9.140625" style="106"/>
    <col min="9217" max="9217" width="4" style="106" customWidth="1"/>
    <col min="9218" max="9218" width="5.28515625" style="106" customWidth="1"/>
    <col min="9219" max="9219" width="8.42578125" style="106" customWidth="1"/>
    <col min="9220" max="9220" width="8" style="106" customWidth="1"/>
    <col min="9221" max="9221" width="51.28515625" style="106" customWidth="1"/>
    <col min="9222" max="9222" width="21" style="106" customWidth="1"/>
    <col min="9223" max="9223" width="13" style="106" customWidth="1"/>
    <col min="9224" max="9224" width="10.7109375" style="106" customWidth="1"/>
    <col min="9225" max="9472" width="9.140625" style="106"/>
    <col min="9473" max="9473" width="4" style="106" customWidth="1"/>
    <col min="9474" max="9474" width="5.28515625" style="106" customWidth="1"/>
    <col min="9475" max="9475" width="8.42578125" style="106" customWidth="1"/>
    <col min="9476" max="9476" width="8" style="106" customWidth="1"/>
    <col min="9477" max="9477" width="51.28515625" style="106" customWidth="1"/>
    <col min="9478" max="9478" width="21" style="106" customWidth="1"/>
    <col min="9479" max="9479" width="13" style="106" customWidth="1"/>
    <col min="9480" max="9480" width="10.7109375" style="106" customWidth="1"/>
    <col min="9481" max="9728" width="9.140625" style="106"/>
    <col min="9729" max="9729" width="4" style="106" customWidth="1"/>
    <col min="9730" max="9730" width="5.28515625" style="106" customWidth="1"/>
    <col min="9731" max="9731" width="8.42578125" style="106" customWidth="1"/>
    <col min="9732" max="9732" width="8" style="106" customWidth="1"/>
    <col min="9733" max="9733" width="51.28515625" style="106" customWidth="1"/>
    <col min="9734" max="9734" width="21" style="106" customWidth="1"/>
    <col min="9735" max="9735" width="13" style="106" customWidth="1"/>
    <col min="9736" max="9736" width="10.7109375" style="106" customWidth="1"/>
    <col min="9737" max="9984" width="9.140625" style="106"/>
    <col min="9985" max="9985" width="4" style="106" customWidth="1"/>
    <col min="9986" max="9986" width="5.28515625" style="106" customWidth="1"/>
    <col min="9987" max="9987" width="8.42578125" style="106" customWidth="1"/>
    <col min="9988" max="9988" width="8" style="106" customWidth="1"/>
    <col min="9989" max="9989" width="51.28515625" style="106" customWidth="1"/>
    <col min="9990" max="9990" width="21" style="106" customWidth="1"/>
    <col min="9991" max="9991" width="13" style="106" customWidth="1"/>
    <col min="9992" max="9992" width="10.7109375" style="106" customWidth="1"/>
    <col min="9993" max="10240" width="9.140625" style="106"/>
    <col min="10241" max="10241" width="4" style="106" customWidth="1"/>
    <col min="10242" max="10242" width="5.28515625" style="106" customWidth="1"/>
    <col min="10243" max="10243" width="8.42578125" style="106" customWidth="1"/>
    <col min="10244" max="10244" width="8" style="106" customWidth="1"/>
    <col min="10245" max="10245" width="51.28515625" style="106" customWidth="1"/>
    <col min="10246" max="10246" width="21" style="106" customWidth="1"/>
    <col min="10247" max="10247" width="13" style="106" customWidth="1"/>
    <col min="10248" max="10248" width="10.7109375" style="106" customWidth="1"/>
    <col min="10249" max="10496" width="9.140625" style="106"/>
    <col min="10497" max="10497" width="4" style="106" customWidth="1"/>
    <col min="10498" max="10498" width="5.28515625" style="106" customWidth="1"/>
    <col min="10499" max="10499" width="8.42578125" style="106" customWidth="1"/>
    <col min="10500" max="10500" width="8" style="106" customWidth="1"/>
    <col min="10501" max="10501" width="51.28515625" style="106" customWidth="1"/>
    <col min="10502" max="10502" width="21" style="106" customWidth="1"/>
    <col min="10503" max="10503" width="13" style="106" customWidth="1"/>
    <col min="10504" max="10504" width="10.7109375" style="106" customWidth="1"/>
    <col min="10505" max="10752" width="9.140625" style="106"/>
    <col min="10753" max="10753" width="4" style="106" customWidth="1"/>
    <col min="10754" max="10754" width="5.28515625" style="106" customWidth="1"/>
    <col min="10755" max="10755" width="8.42578125" style="106" customWidth="1"/>
    <col min="10756" max="10756" width="8" style="106" customWidth="1"/>
    <col min="10757" max="10757" width="51.28515625" style="106" customWidth="1"/>
    <col min="10758" max="10758" width="21" style="106" customWidth="1"/>
    <col min="10759" max="10759" width="13" style="106" customWidth="1"/>
    <col min="10760" max="10760" width="10.7109375" style="106" customWidth="1"/>
    <col min="10761" max="11008" width="9.140625" style="106"/>
    <col min="11009" max="11009" width="4" style="106" customWidth="1"/>
    <col min="11010" max="11010" width="5.28515625" style="106" customWidth="1"/>
    <col min="11011" max="11011" width="8.42578125" style="106" customWidth="1"/>
    <col min="11012" max="11012" width="8" style="106" customWidth="1"/>
    <col min="11013" max="11013" width="51.28515625" style="106" customWidth="1"/>
    <col min="11014" max="11014" width="21" style="106" customWidth="1"/>
    <col min="11015" max="11015" width="13" style="106" customWidth="1"/>
    <col min="11016" max="11016" width="10.7109375" style="106" customWidth="1"/>
    <col min="11017" max="11264" width="9.140625" style="106"/>
    <col min="11265" max="11265" width="4" style="106" customWidth="1"/>
    <col min="11266" max="11266" width="5.28515625" style="106" customWidth="1"/>
    <col min="11267" max="11267" width="8.42578125" style="106" customWidth="1"/>
    <col min="11268" max="11268" width="8" style="106" customWidth="1"/>
    <col min="11269" max="11269" width="51.28515625" style="106" customWidth="1"/>
    <col min="11270" max="11270" width="21" style="106" customWidth="1"/>
    <col min="11271" max="11271" width="13" style="106" customWidth="1"/>
    <col min="11272" max="11272" width="10.7109375" style="106" customWidth="1"/>
    <col min="11273" max="11520" width="9.140625" style="106"/>
    <col min="11521" max="11521" width="4" style="106" customWidth="1"/>
    <col min="11522" max="11522" width="5.28515625" style="106" customWidth="1"/>
    <col min="11523" max="11523" width="8.42578125" style="106" customWidth="1"/>
    <col min="11524" max="11524" width="8" style="106" customWidth="1"/>
    <col min="11525" max="11525" width="51.28515625" style="106" customWidth="1"/>
    <col min="11526" max="11526" width="21" style="106" customWidth="1"/>
    <col min="11527" max="11527" width="13" style="106" customWidth="1"/>
    <col min="11528" max="11528" width="10.7109375" style="106" customWidth="1"/>
    <col min="11529" max="11776" width="9.140625" style="106"/>
    <col min="11777" max="11777" width="4" style="106" customWidth="1"/>
    <col min="11778" max="11778" width="5.28515625" style="106" customWidth="1"/>
    <col min="11779" max="11779" width="8.42578125" style="106" customWidth="1"/>
    <col min="11780" max="11780" width="8" style="106" customWidth="1"/>
    <col min="11781" max="11781" width="51.28515625" style="106" customWidth="1"/>
    <col min="11782" max="11782" width="21" style="106" customWidth="1"/>
    <col min="11783" max="11783" width="13" style="106" customWidth="1"/>
    <col min="11784" max="11784" width="10.7109375" style="106" customWidth="1"/>
    <col min="11785" max="12032" width="9.140625" style="106"/>
    <col min="12033" max="12033" width="4" style="106" customWidth="1"/>
    <col min="12034" max="12034" width="5.28515625" style="106" customWidth="1"/>
    <col min="12035" max="12035" width="8.42578125" style="106" customWidth="1"/>
    <col min="12036" max="12036" width="8" style="106" customWidth="1"/>
    <col min="12037" max="12037" width="51.28515625" style="106" customWidth="1"/>
    <col min="12038" max="12038" width="21" style="106" customWidth="1"/>
    <col min="12039" max="12039" width="13" style="106" customWidth="1"/>
    <col min="12040" max="12040" width="10.7109375" style="106" customWidth="1"/>
    <col min="12041" max="12288" width="9.140625" style="106"/>
    <col min="12289" max="12289" width="4" style="106" customWidth="1"/>
    <col min="12290" max="12290" width="5.28515625" style="106" customWidth="1"/>
    <col min="12291" max="12291" width="8.42578125" style="106" customWidth="1"/>
    <col min="12292" max="12292" width="8" style="106" customWidth="1"/>
    <col min="12293" max="12293" width="51.28515625" style="106" customWidth="1"/>
    <col min="12294" max="12294" width="21" style="106" customWidth="1"/>
    <col min="12295" max="12295" width="13" style="106" customWidth="1"/>
    <col min="12296" max="12296" width="10.7109375" style="106" customWidth="1"/>
    <col min="12297" max="12544" width="9.140625" style="106"/>
    <col min="12545" max="12545" width="4" style="106" customWidth="1"/>
    <col min="12546" max="12546" width="5.28515625" style="106" customWidth="1"/>
    <col min="12547" max="12547" width="8.42578125" style="106" customWidth="1"/>
    <col min="12548" max="12548" width="8" style="106" customWidth="1"/>
    <col min="12549" max="12549" width="51.28515625" style="106" customWidth="1"/>
    <col min="12550" max="12550" width="21" style="106" customWidth="1"/>
    <col min="12551" max="12551" width="13" style="106" customWidth="1"/>
    <col min="12552" max="12552" width="10.7109375" style="106" customWidth="1"/>
    <col min="12553" max="12800" width="9.140625" style="106"/>
    <col min="12801" max="12801" width="4" style="106" customWidth="1"/>
    <col min="12802" max="12802" width="5.28515625" style="106" customWidth="1"/>
    <col min="12803" max="12803" width="8.42578125" style="106" customWidth="1"/>
    <col min="12804" max="12804" width="8" style="106" customWidth="1"/>
    <col min="12805" max="12805" width="51.28515625" style="106" customWidth="1"/>
    <col min="12806" max="12806" width="21" style="106" customWidth="1"/>
    <col min="12807" max="12807" width="13" style="106" customWidth="1"/>
    <col min="12808" max="12808" width="10.7109375" style="106" customWidth="1"/>
    <col min="12809" max="13056" width="9.140625" style="106"/>
    <col min="13057" max="13057" width="4" style="106" customWidth="1"/>
    <col min="13058" max="13058" width="5.28515625" style="106" customWidth="1"/>
    <col min="13059" max="13059" width="8.42578125" style="106" customWidth="1"/>
    <col min="13060" max="13060" width="8" style="106" customWidth="1"/>
    <col min="13061" max="13061" width="51.28515625" style="106" customWidth="1"/>
    <col min="13062" max="13062" width="21" style="106" customWidth="1"/>
    <col min="13063" max="13063" width="13" style="106" customWidth="1"/>
    <col min="13064" max="13064" width="10.7109375" style="106" customWidth="1"/>
    <col min="13065" max="13312" width="9.140625" style="106"/>
    <col min="13313" max="13313" width="4" style="106" customWidth="1"/>
    <col min="13314" max="13314" width="5.28515625" style="106" customWidth="1"/>
    <col min="13315" max="13315" width="8.42578125" style="106" customWidth="1"/>
    <col min="13316" max="13316" width="8" style="106" customWidth="1"/>
    <col min="13317" max="13317" width="51.28515625" style="106" customWidth="1"/>
    <col min="13318" max="13318" width="21" style="106" customWidth="1"/>
    <col min="13319" max="13319" width="13" style="106" customWidth="1"/>
    <col min="13320" max="13320" width="10.7109375" style="106" customWidth="1"/>
    <col min="13321" max="13568" width="9.140625" style="106"/>
    <col min="13569" max="13569" width="4" style="106" customWidth="1"/>
    <col min="13570" max="13570" width="5.28515625" style="106" customWidth="1"/>
    <col min="13571" max="13571" width="8.42578125" style="106" customWidth="1"/>
    <col min="13572" max="13572" width="8" style="106" customWidth="1"/>
    <col min="13573" max="13573" width="51.28515625" style="106" customWidth="1"/>
    <col min="13574" max="13574" width="21" style="106" customWidth="1"/>
    <col min="13575" max="13575" width="13" style="106" customWidth="1"/>
    <col min="13576" max="13576" width="10.7109375" style="106" customWidth="1"/>
    <col min="13577" max="13824" width="9.140625" style="106"/>
    <col min="13825" max="13825" width="4" style="106" customWidth="1"/>
    <col min="13826" max="13826" width="5.28515625" style="106" customWidth="1"/>
    <col min="13827" max="13827" width="8.42578125" style="106" customWidth="1"/>
    <col min="13828" max="13828" width="8" style="106" customWidth="1"/>
    <col min="13829" max="13829" width="51.28515625" style="106" customWidth="1"/>
    <col min="13830" max="13830" width="21" style="106" customWidth="1"/>
    <col min="13831" max="13831" width="13" style="106" customWidth="1"/>
    <col min="13832" max="13832" width="10.7109375" style="106" customWidth="1"/>
    <col min="13833" max="14080" width="9.140625" style="106"/>
    <col min="14081" max="14081" width="4" style="106" customWidth="1"/>
    <col min="14082" max="14082" width="5.28515625" style="106" customWidth="1"/>
    <col min="14083" max="14083" width="8.42578125" style="106" customWidth="1"/>
    <col min="14084" max="14084" width="8" style="106" customWidth="1"/>
    <col min="14085" max="14085" width="51.28515625" style="106" customWidth="1"/>
    <col min="14086" max="14086" width="21" style="106" customWidth="1"/>
    <col min="14087" max="14087" width="13" style="106" customWidth="1"/>
    <col min="14088" max="14088" width="10.7109375" style="106" customWidth="1"/>
    <col min="14089" max="14336" width="9.140625" style="106"/>
    <col min="14337" max="14337" width="4" style="106" customWidth="1"/>
    <col min="14338" max="14338" width="5.28515625" style="106" customWidth="1"/>
    <col min="14339" max="14339" width="8.42578125" style="106" customWidth="1"/>
    <col min="14340" max="14340" width="8" style="106" customWidth="1"/>
    <col min="14341" max="14341" width="51.28515625" style="106" customWidth="1"/>
    <col min="14342" max="14342" width="21" style="106" customWidth="1"/>
    <col min="14343" max="14343" width="13" style="106" customWidth="1"/>
    <col min="14344" max="14344" width="10.7109375" style="106" customWidth="1"/>
    <col min="14345" max="14592" width="9.140625" style="106"/>
    <col min="14593" max="14593" width="4" style="106" customWidth="1"/>
    <col min="14594" max="14594" width="5.28515625" style="106" customWidth="1"/>
    <col min="14595" max="14595" width="8.42578125" style="106" customWidth="1"/>
    <col min="14596" max="14596" width="8" style="106" customWidth="1"/>
    <col min="14597" max="14597" width="51.28515625" style="106" customWidth="1"/>
    <col min="14598" max="14598" width="21" style="106" customWidth="1"/>
    <col min="14599" max="14599" width="13" style="106" customWidth="1"/>
    <col min="14600" max="14600" width="10.7109375" style="106" customWidth="1"/>
    <col min="14601" max="14848" width="9.140625" style="106"/>
    <col min="14849" max="14849" width="4" style="106" customWidth="1"/>
    <col min="14850" max="14850" width="5.28515625" style="106" customWidth="1"/>
    <col min="14851" max="14851" width="8.42578125" style="106" customWidth="1"/>
    <col min="14852" max="14852" width="8" style="106" customWidth="1"/>
    <col min="14853" max="14853" width="51.28515625" style="106" customWidth="1"/>
    <col min="14854" max="14854" width="21" style="106" customWidth="1"/>
    <col min="14855" max="14855" width="13" style="106" customWidth="1"/>
    <col min="14856" max="14856" width="10.7109375" style="106" customWidth="1"/>
    <col min="14857" max="15104" width="9.140625" style="106"/>
    <col min="15105" max="15105" width="4" style="106" customWidth="1"/>
    <col min="15106" max="15106" width="5.28515625" style="106" customWidth="1"/>
    <col min="15107" max="15107" width="8.42578125" style="106" customWidth="1"/>
    <col min="15108" max="15108" width="8" style="106" customWidth="1"/>
    <col min="15109" max="15109" width="51.28515625" style="106" customWidth="1"/>
    <col min="15110" max="15110" width="21" style="106" customWidth="1"/>
    <col min="15111" max="15111" width="13" style="106" customWidth="1"/>
    <col min="15112" max="15112" width="10.7109375" style="106" customWidth="1"/>
    <col min="15113" max="15360" width="9.140625" style="106"/>
    <col min="15361" max="15361" width="4" style="106" customWidth="1"/>
    <col min="15362" max="15362" width="5.28515625" style="106" customWidth="1"/>
    <col min="15363" max="15363" width="8.42578125" style="106" customWidth="1"/>
    <col min="15364" max="15364" width="8" style="106" customWidth="1"/>
    <col min="15365" max="15365" width="51.28515625" style="106" customWidth="1"/>
    <col min="15366" max="15366" width="21" style="106" customWidth="1"/>
    <col min="15367" max="15367" width="13" style="106" customWidth="1"/>
    <col min="15368" max="15368" width="10.7109375" style="106" customWidth="1"/>
    <col min="15369" max="15616" width="9.140625" style="106"/>
    <col min="15617" max="15617" width="4" style="106" customWidth="1"/>
    <col min="15618" max="15618" width="5.28515625" style="106" customWidth="1"/>
    <col min="15619" max="15619" width="8.42578125" style="106" customWidth="1"/>
    <col min="15620" max="15620" width="8" style="106" customWidth="1"/>
    <col min="15621" max="15621" width="51.28515625" style="106" customWidth="1"/>
    <col min="15622" max="15622" width="21" style="106" customWidth="1"/>
    <col min="15623" max="15623" width="13" style="106" customWidth="1"/>
    <col min="15624" max="15624" width="10.7109375" style="106" customWidth="1"/>
    <col min="15625" max="15872" width="9.140625" style="106"/>
    <col min="15873" max="15873" width="4" style="106" customWidth="1"/>
    <col min="15874" max="15874" width="5.28515625" style="106" customWidth="1"/>
    <col min="15875" max="15875" width="8.42578125" style="106" customWidth="1"/>
    <col min="15876" max="15876" width="8" style="106" customWidth="1"/>
    <col min="15877" max="15877" width="51.28515625" style="106" customWidth="1"/>
    <col min="15878" max="15878" width="21" style="106" customWidth="1"/>
    <col min="15879" max="15879" width="13" style="106" customWidth="1"/>
    <col min="15880" max="15880" width="10.7109375" style="106" customWidth="1"/>
    <col min="15881" max="16128" width="9.140625" style="106"/>
    <col min="16129" max="16129" width="4" style="106" customWidth="1"/>
    <col min="16130" max="16130" width="5.28515625" style="106" customWidth="1"/>
    <col min="16131" max="16131" width="8.42578125" style="106" customWidth="1"/>
    <col min="16132" max="16132" width="8" style="106" customWidth="1"/>
    <col min="16133" max="16133" width="51.28515625" style="106" customWidth="1"/>
    <col min="16134" max="16134" width="21" style="106" customWidth="1"/>
    <col min="16135" max="16135" width="13" style="106" customWidth="1"/>
    <col min="16136" max="16136" width="10.7109375" style="106" customWidth="1"/>
    <col min="16137" max="16384" width="9.140625" style="106"/>
  </cols>
  <sheetData>
    <row r="1" spans="1:8" ht="12" customHeight="1" x14ac:dyDescent="0.2">
      <c r="F1" s="429" t="s">
        <v>132</v>
      </c>
    </row>
    <row r="2" spans="1:8" ht="12" customHeight="1" x14ac:dyDescent="0.2">
      <c r="E2" s="108"/>
      <c r="F2" s="3" t="s">
        <v>491</v>
      </c>
    </row>
    <row r="3" spans="1:8" ht="12" customHeight="1" x14ac:dyDescent="0.2">
      <c r="E3" s="108"/>
      <c r="F3" s="3" t="s">
        <v>1</v>
      </c>
    </row>
    <row r="4" spans="1:8" ht="12" customHeight="1" x14ac:dyDescent="0.2">
      <c r="E4" s="108"/>
      <c r="F4" s="3" t="s">
        <v>442</v>
      </c>
    </row>
    <row r="5" spans="1:8" x14ac:dyDescent="0.2">
      <c r="E5" s="108"/>
      <c r="F5" s="108"/>
    </row>
    <row r="6" spans="1:8" ht="15" customHeight="1" x14ac:dyDescent="0.2">
      <c r="A6" s="622" t="s">
        <v>139</v>
      </c>
      <c r="B6" s="622"/>
      <c r="C6" s="622"/>
      <c r="D6" s="622"/>
      <c r="E6" s="622"/>
      <c r="F6" s="622"/>
    </row>
    <row r="7" spans="1:8" ht="15" customHeight="1" x14ac:dyDescent="0.2">
      <c r="A7" s="622" t="s">
        <v>140</v>
      </c>
      <c r="B7" s="622"/>
      <c r="C7" s="622"/>
      <c r="D7" s="622"/>
      <c r="E7" s="622"/>
      <c r="F7" s="622"/>
    </row>
    <row r="8" spans="1:8" ht="18" customHeight="1" x14ac:dyDescent="0.2">
      <c r="E8" s="109"/>
      <c r="F8" s="109"/>
    </row>
    <row r="9" spans="1:8" ht="12" customHeight="1" x14ac:dyDescent="0.2">
      <c r="E9" s="110"/>
      <c r="F9" s="111" t="s">
        <v>3</v>
      </c>
    </row>
    <row r="10" spans="1:8" ht="19.5" customHeight="1" x14ac:dyDescent="0.2">
      <c r="A10" s="112" t="s">
        <v>131</v>
      </c>
      <c r="B10" s="112" t="s">
        <v>127</v>
      </c>
      <c r="C10" s="112" t="s">
        <v>141</v>
      </c>
      <c r="D10" s="113" t="s">
        <v>142</v>
      </c>
      <c r="E10" s="112" t="s">
        <v>143</v>
      </c>
      <c r="F10" s="112" t="s">
        <v>144</v>
      </c>
    </row>
    <row r="11" spans="1:8" s="432" customFormat="1" ht="9.75" customHeight="1" x14ac:dyDescent="0.15">
      <c r="A11" s="430">
        <v>1</v>
      </c>
      <c r="B11" s="430">
        <v>2</v>
      </c>
      <c r="C11" s="430">
        <v>3</v>
      </c>
      <c r="D11" s="431">
        <v>4</v>
      </c>
      <c r="E11" s="430">
        <v>5</v>
      </c>
      <c r="F11" s="430">
        <v>6</v>
      </c>
    </row>
    <row r="12" spans="1:8" ht="18" customHeight="1" x14ac:dyDescent="0.2">
      <c r="A12" s="114" t="s">
        <v>145</v>
      </c>
      <c r="B12" s="115"/>
      <c r="C12" s="115"/>
      <c r="D12" s="116"/>
      <c r="E12" s="115"/>
      <c r="F12" s="117"/>
    </row>
    <row r="13" spans="1:8" ht="24" customHeight="1" x14ac:dyDescent="0.2">
      <c r="A13" s="118">
        <v>1</v>
      </c>
      <c r="B13" s="118">
        <v>750</v>
      </c>
      <c r="C13" s="118">
        <v>75023</v>
      </c>
      <c r="D13" s="118">
        <v>2059</v>
      </c>
      <c r="E13" s="119" t="s">
        <v>146</v>
      </c>
      <c r="F13" s="120">
        <v>16565</v>
      </c>
    </row>
    <row r="14" spans="1:8" ht="46.5" customHeight="1" x14ac:dyDescent="0.2">
      <c r="A14" s="118">
        <v>2</v>
      </c>
      <c r="B14" s="118">
        <v>750</v>
      </c>
      <c r="C14" s="118">
        <v>75023</v>
      </c>
      <c r="D14" s="118">
        <v>2339</v>
      </c>
      <c r="E14" s="119" t="s">
        <v>147</v>
      </c>
      <c r="F14" s="120">
        <f>40000+40000</f>
        <v>80000</v>
      </c>
    </row>
    <row r="15" spans="1:8" ht="15" customHeight="1" x14ac:dyDescent="0.2">
      <c r="A15" s="121">
        <v>3</v>
      </c>
      <c r="B15" s="121">
        <v>801</v>
      </c>
      <c r="C15" s="121">
        <v>80104</v>
      </c>
      <c r="D15" s="121">
        <v>2310</v>
      </c>
      <c r="E15" s="122" t="s">
        <v>69</v>
      </c>
      <c r="F15" s="120">
        <v>250000</v>
      </c>
      <c r="H15" s="123"/>
    </row>
    <row r="16" spans="1:8" ht="16.5" customHeight="1" x14ac:dyDescent="0.2">
      <c r="A16" s="121">
        <v>4</v>
      </c>
      <c r="B16" s="124">
        <v>851</v>
      </c>
      <c r="C16" s="124">
        <v>85149</v>
      </c>
      <c r="D16" s="125">
        <v>2780</v>
      </c>
      <c r="E16" s="122" t="s">
        <v>148</v>
      </c>
      <c r="F16" s="120">
        <v>16000</v>
      </c>
      <c r="H16" s="123"/>
    </row>
    <row r="17" spans="1:6" ht="17.25" customHeight="1" x14ac:dyDescent="0.2">
      <c r="A17" s="121">
        <v>5</v>
      </c>
      <c r="B17" s="126">
        <v>851</v>
      </c>
      <c r="C17" s="126">
        <v>85154</v>
      </c>
      <c r="D17" s="126">
        <v>2330</v>
      </c>
      <c r="E17" s="122" t="s">
        <v>149</v>
      </c>
      <c r="F17" s="120">
        <v>6000</v>
      </c>
    </row>
    <row r="18" spans="1:6" ht="14.25" customHeight="1" x14ac:dyDescent="0.2">
      <c r="A18" s="127">
        <v>6</v>
      </c>
      <c r="B18" s="128">
        <v>853</v>
      </c>
      <c r="C18" s="128">
        <v>85333</v>
      </c>
      <c r="D18" s="128">
        <v>2320</v>
      </c>
      <c r="E18" s="129" t="s">
        <v>150</v>
      </c>
      <c r="F18" s="130">
        <v>3890076</v>
      </c>
    </row>
    <row r="19" spans="1:6" ht="16.5" customHeight="1" x14ac:dyDescent="0.2">
      <c r="A19" s="131">
        <v>7</v>
      </c>
      <c r="B19" s="433">
        <v>853</v>
      </c>
      <c r="C19" s="433">
        <v>85395</v>
      </c>
      <c r="D19" s="159">
        <v>2800</v>
      </c>
      <c r="E19" s="434" t="s">
        <v>191</v>
      </c>
      <c r="F19" s="435">
        <v>50000</v>
      </c>
    </row>
    <row r="20" spans="1:6" ht="15" customHeight="1" x14ac:dyDescent="0.2">
      <c r="A20" s="118">
        <v>8</v>
      </c>
      <c r="B20" s="133">
        <v>921</v>
      </c>
      <c r="C20" s="133">
        <v>92110</v>
      </c>
      <c r="D20" s="133">
        <v>2800</v>
      </c>
      <c r="E20" s="148" t="s">
        <v>162</v>
      </c>
      <c r="F20" s="150">
        <f>SUM(F21)</f>
        <v>21000</v>
      </c>
    </row>
    <row r="21" spans="1:6" ht="12" customHeight="1" x14ac:dyDescent="0.2">
      <c r="A21" s="118"/>
      <c r="B21" s="133"/>
      <c r="C21" s="133"/>
      <c r="D21" s="133"/>
      <c r="E21" s="152" t="s">
        <v>163</v>
      </c>
      <c r="F21" s="145">
        <f>11000+10000</f>
        <v>21000</v>
      </c>
    </row>
    <row r="22" spans="1:6" ht="24" customHeight="1" x14ac:dyDescent="0.2">
      <c r="A22" s="118">
        <v>9</v>
      </c>
      <c r="B22" s="133">
        <v>921</v>
      </c>
      <c r="C22" s="133">
        <v>92113</v>
      </c>
      <c r="D22" s="134" t="s">
        <v>151</v>
      </c>
      <c r="E22" s="135" t="s">
        <v>152</v>
      </c>
      <c r="F22" s="136">
        <f>F23</f>
        <v>480804.39</v>
      </c>
    </row>
    <row r="23" spans="1:6" ht="36" customHeight="1" x14ac:dyDescent="0.2">
      <c r="A23" s="137"/>
      <c r="B23" s="138"/>
      <c r="C23" s="139"/>
      <c r="D23" s="140"/>
      <c r="E23" s="132" t="s">
        <v>153</v>
      </c>
      <c r="F23" s="141">
        <v>480804.39</v>
      </c>
    </row>
    <row r="24" spans="1:6" ht="14.1" customHeight="1" x14ac:dyDescent="0.2">
      <c r="A24" s="142">
        <v>10</v>
      </c>
      <c r="B24" s="143">
        <v>921</v>
      </c>
      <c r="C24" s="143">
        <v>92113</v>
      </c>
      <c r="D24" s="140">
        <v>2800</v>
      </c>
      <c r="E24" s="148" t="s">
        <v>105</v>
      </c>
      <c r="F24" s="130">
        <f>F25</f>
        <v>30000</v>
      </c>
    </row>
    <row r="25" spans="1:6" ht="14.1" customHeight="1" x14ac:dyDescent="0.2">
      <c r="A25" s="137"/>
      <c r="B25" s="138"/>
      <c r="C25" s="139"/>
      <c r="D25" s="140"/>
      <c r="E25" s="129" t="s">
        <v>164</v>
      </c>
      <c r="F25" s="145">
        <v>30000</v>
      </c>
    </row>
    <row r="26" spans="1:6" ht="15.75" customHeight="1" x14ac:dyDescent="0.2">
      <c r="A26" s="142">
        <v>10</v>
      </c>
      <c r="B26" s="143">
        <v>921</v>
      </c>
      <c r="C26" s="143">
        <v>92114</v>
      </c>
      <c r="D26" s="143">
        <v>6220</v>
      </c>
      <c r="E26" s="129" t="s">
        <v>154</v>
      </c>
      <c r="F26" s="130">
        <f>F27</f>
        <v>60000</v>
      </c>
    </row>
    <row r="27" spans="1:6" ht="13.5" customHeight="1" x14ac:dyDescent="0.2">
      <c r="A27" s="137"/>
      <c r="B27" s="138"/>
      <c r="C27" s="138"/>
      <c r="D27" s="144"/>
      <c r="E27" s="129" t="s">
        <v>155</v>
      </c>
      <c r="F27" s="145">
        <v>60000</v>
      </c>
    </row>
    <row r="28" spans="1:6" ht="13.5" customHeight="1" x14ac:dyDescent="0.2">
      <c r="A28" s="142">
        <v>11</v>
      </c>
      <c r="B28" s="143">
        <v>921</v>
      </c>
      <c r="C28" s="143">
        <v>92116</v>
      </c>
      <c r="D28" s="126">
        <v>2800</v>
      </c>
      <c r="E28" s="129" t="s">
        <v>156</v>
      </c>
      <c r="F28" s="130">
        <f>F29</f>
        <v>20000</v>
      </c>
    </row>
    <row r="29" spans="1:6" ht="13.5" customHeight="1" x14ac:dyDescent="0.2">
      <c r="A29" s="137"/>
      <c r="B29" s="138"/>
      <c r="C29" s="138"/>
      <c r="D29" s="144"/>
      <c r="E29" s="129" t="s">
        <v>157</v>
      </c>
      <c r="F29" s="145">
        <v>20000</v>
      </c>
    </row>
    <row r="30" spans="1:6" ht="14.25" customHeight="1" x14ac:dyDescent="0.2">
      <c r="A30" s="142">
        <v>12</v>
      </c>
      <c r="B30" s="143">
        <v>921</v>
      </c>
      <c r="C30" s="143">
        <v>92116</v>
      </c>
      <c r="D30" s="143">
        <v>6220</v>
      </c>
      <c r="E30" s="129" t="s">
        <v>158</v>
      </c>
      <c r="F30" s="130">
        <f>F31</f>
        <v>101500</v>
      </c>
    </row>
    <row r="31" spans="1:6" ht="12" customHeight="1" x14ac:dyDescent="0.2">
      <c r="A31" s="137"/>
      <c r="B31" s="138"/>
      <c r="C31" s="138"/>
      <c r="D31" s="144"/>
      <c r="E31" s="129" t="s">
        <v>157</v>
      </c>
      <c r="F31" s="145">
        <v>101500</v>
      </c>
    </row>
    <row r="32" spans="1:6" ht="13.5" customHeight="1" x14ac:dyDescent="0.2">
      <c r="A32" s="121">
        <v>13</v>
      </c>
      <c r="B32" s="126">
        <v>921</v>
      </c>
      <c r="C32" s="126">
        <v>92195</v>
      </c>
      <c r="D32" s="146">
        <v>2800</v>
      </c>
      <c r="E32" s="147" t="s">
        <v>27</v>
      </c>
      <c r="F32" s="120">
        <f>52068-15000</f>
        <v>37068</v>
      </c>
    </row>
    <row r="33" spans="1:6" ht="17.25" customHeight="1" x14ac:dyDescent="0.2">
      <c r="A33" s="583"/>
      <c r="B33" s="584"/>
      <c r="C33" s="584"/>
      <c r="D33" s="585"/>
      <c r="E33" s="586" t="s">
        <v>159</v>
      </c>
      <c r="F33" s="587">
        <f>F32+F30+F28+F26+F24+F22+F20+F18+F19+F17+F16+F15+F14+F13</f>
        <v>5059013.3899999997</v>
      </c>
    </row>
    <row r="34" spans="1:6" ht="15.75" customHeight="1" x14ac:dyDescent="0.2">
      <c r="A34" s="114" t="s">
        <v>160</v>
      </c>
      <c r="B34" s="115"/>
      <c r="C34" s="115"/>
      <c r="D34" s="116"/>
      <c r="E34" s="115"/>
      <c r="F34" s="117"/>
    </row>
    <row r="35" spans="1:6" ht="18.75" customHeight="1" x14ac:dyDescent="0.2">
      <c r="A35" s="118">
        <v>1</v>
      </c>
      <c r="B35" s="133">
        <v>853</v>
      </c>
      <c r="C35" s="133">
        <v>85395</v>
      </c>
      <c r="D35" s="133">
        <v>2510</v>
      </c>
      <c r="E35" s="148" t="s">
        <v>27</v>
      </c>
      <c r="F35" s="120">
        <f>F36</f>
        <v>668000</v>
      </c>
    </row>
    <row r="36" spans="1:6" ht="12.75" customHeight="1" x14ac:dyDescent="0.2">
      <c r="A36" s="137"/>
      <c r="B36" s="138"/>
      <c r="C36" s="139"/>
      <c r="D36" s="140"/>
      <c r="E36" s="149" t="s">
        <v>161</v>
      </c>
      <c r="F36" s="145">
        <f>580000+88000</f>
        <v>668000</v>
      </c>
    </row>
    <row r="37" spans="1:6" ht="18.75" customHeight="1" x14ac:dyDescent="0.2">
      <c r="A37" s="118">
        <v>2</v>
      </c>
      <c r="B37" s="133">
        <v>921</v>
      </c>
      <c r="C37" s="133">
        <v>92110</v>
      </c>
      <c r="D37" s="133">
        <v>2480</v>
      </c>
      <c r="E37" s="148" t="s">
        <v>162</v>
      </c>
      <c r="F37" s="150">
        <f>F38</f>
        <v>750506</v>
      </c>
    </row>
    <row r="38" spans="1:6" ht="12.75" customHeight="1" x14ac:dyDescent="0.2">
      <c r="A38" s="137"/>
      <c r="B38" s="138"/>
      <c r="C38" s="139"/>
      <c r="D38" s="151"/>
      <c r="E38" s="152" t="s">
        <v>163</v>
      </c>
      <c r="F38" s="145">
        <f>713465+37041</f>
        <v>750506</v>
      </c>
    </row>
    <row r="39" spans="1:6" ht="18.75" customHeight="1" x14ac:dyDescent="0.2">
      <c r="A39" s="118">
        <v>3</v>
      </c>
      <c r="B39" s="133">
        <v>921</v>
      </c>
      <c r="C39" s="133">
        <v>92113</v>
      </c>
      <c r="D39" s="133">
        <v>2480</v>
      </c>
      <c r="E39" s="148" t="s">
        <v>105</v>
      </c>
      <c r="F39" s="150">
        <f>F40</f>
        <v>4072000</v>
      </c>
    </row>
    <row r="40" spans="1:6" ht="12" customHeight="1" x14ac:dyDescent="0.2">
      <c r="A40" s="153"/>
      <c r="B40" s="139"/>
      <c r="C40" s="139"/>
      <c r="D40" s="139"/>
      <c r="E40" s="129" t="s">
        <v>164</v>
      </c>
      <c r="F40" s="154">
        <f>3800000+237000+20000+15000</f>
        <v>4072000</v>
      </c>
    </row>
    <row r="41" spans="1:6" ht="18.75" customHeight="1" x14ac:dyDescent="0.2">
      <c r="A41" s="118">
        <v>4</v>
      </c>
      <c r="B41" s="133">
        <v>921</v>
      </c>
      <c r="C41" s="133">
        <v>92114</v>
      </c>
      <c r="D41" s="133">
        <v>2480</v>
      </c>
      <c r="E41" s="148" t="s">
        <v>165</v>
      </c>
      <c r="F41" s="150">
        <f>F42</f>
        <v>1579948.68</v>
      </c>
    </row>
    <row r="42" spans="1:6" ht="12.75" customHeight="1" x14ac:dyDescent="0.2">
      <c r="A42" s="137"/>
      <c r="B42" s="138"/>
      <c r="C42" s="138"/>
      <c r="D42" s="138"/>
      <c r="E42" s="129" t="s">
        <v>155</v>
      </c>
      <c r="F42" s="145">
        <f>1499220+80728.68</f>
        <v>1579948.68</v>
      </c>
    </row>
    <row r="43" spans="1:6" ht="18.75" customHeight="1" x14ac:dyDescent="0.2">
      <c r="A43" s="118">
        <v>5</v>
      </c>
      <c r="B43" s="133">
        <v>921</v>
      </c>
      <c r="C43" s="133">
        <v>92116</v>
      </c>
      <c r="D43" s="133">
        <v>2480</v>
      </c>
      <c r="E43" s="148" t="s">
        <v>156</v>
      </c>
      <c r="F43" s="120">
        <f>F44</f>
        <v>4710808.04</v>
      </c>
    </row>
    <row r="44" spans="1:6" ht="12.75" customHeight="1" x14ac:dyDescent="0.2">
      <c r="A44" s="137"/>
      <c r="B44" s="155"/>
      <c r="C44" s="155"/>
      <c r="D44" s="144"/>
      <c r="E44" s="129" t="s">
        <v>157</v>
      </c>
      <c r="F44" s="145">
        <f>4362137+348671.04</f>
        <v>4710808.04</v>
      </c>
    </row>
    <row r="45" spans="1:6" ht="18" customHeight="1" x14ac:dyDescent="0.2">
      <c r="A45" s="583"/>
      <c r="B45" s="584"/>
      <c r="C45" s="584"/>
      <c r="D45" s="585"/>
      <c r="E45" s="586" t="s">
        <v>159</v>
      </c>
      <c r="F45" s="587">
        <f>F43+F41+F39+F37+F35</f>
        <v>11781262.719999999</v>
      </c>
    </row>
    <row r="46" spans="1:6" ht="16.5" customHeight="1" x14ac:dyDescent="0.2">
      <c r="A46" s="114"/>
      <c r="B46" s="588"/>
      <c r="C46" s="588"/>
      <c r="D46" s="589"/>
      <c r="E46" s="590" t="s">
        <v>137</v>
      </c>
      <c r="F46" s="591">
        <f>F45+F33</f>
        <v>16840276.109999999</v>
      </c>
    </row>
    <row r="48" spans="1:6" x14ac:dyDescent="0.2">
      <c r="A48" s="592"/>
      <c r="F48" s="123"/>
    </row>
    <row r="49" spans="6:6" x14ac:dyDescent="0.2">
      <c r="F49" s="123"/>
    </row>
  </sheetData>
  <mergeCells count="2">
    <mergeCell ref="A6:F6"/>
    <mergeCell ref="A7:F7"/>
  </mergeCells>
  <printOptions horizontalCentered="1"/>
  <pageMargins left="0.51181102362204722" right="0.51181102362204722" top="0.74803149606299213" bottom="0.62992125984251968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BAEC-E64A-4B1C-9475-270D1BA9B447}">
  <sheetPr>
    <tabColor rgb="FFFF0000"/>
  </sheetPr>
  <dimension ref="A1:H162"/>
  <sheetViews>
    <sheetView zoomScale="140" zoomScaleNormal="140" workbookViewId="0"/>
  </sheetViews>
  <sheetFormatPr defaultRowHeight="12" x14ac:dyDescent="0.2"/>
  <cols>
    <col min="1" max="1" width="4.42578125" style="436" customWidth="1"/>
    <col min="2" max="2" width="5.7109375" style="436" customWidth="1"/>
    <col min="3" max="3" width="8.42578125" style="436" customWidth="1"/>
    <col min="4" max="4" width="5.7109375" style="437" customWidth="1"/>
    <col min="5" max="5" width="47.42578125" style="436" customWidth="1"/>
    <col min="6" max="6" width="22.140625" style="436" customWidth="1"/>
    <col min="7" max="7" width="9.140625" style="436"/>
    <col min="8" max="8" width="12.28515625" style="436" customWidth="1"/>
    <col min="9" max="256" width="9.140625" style="436"/>
    <col min="257" max="257" width="4.42578125" style="436" customWidth="1"/>
    <col min="258" max="258" width="5.7109375" style="436" customWidth="1"/>
    <col min="259" max="259" width="8.42578125" style="436" customWidth="1"/>
    <col min="260" max="260" width="6.5703125" style="436" customWidth="1"/>
    <col min="261" max="261" width="47.42578125" style="436" customWidth="1"/>
    <col min="262" max="262" width="21.42578125" style="436" customWidth="1"/>
    <col min="263" max="263" width="9.140625" style="436"/>
    <col min="264" max="264" width="12.28515625" style="436" customWidth="1"/>
    <col min="265" max="512" width="9.140625" style="436"/>
    <col min="513" max="513" width="4.42578125" style="436" customWidth="1"/>
    <col min="514" max="514" width="5.7109375" style="436" customWidth="1"/>
    <col min="515" max="515" width="8.42578125" style="436" customWidth="1"/>
    <col min="516" max="516" width="6.5703125" style="436" customWidth="1"/>
    <col min="517" max="517" width="47.42578125" style="436" customWidth="1"/>
    <col min="518" max="518" width="21.42578125" style="436" customWidth="1"/>
    <col min="519" max="519" width="9.140625" style="436"/>
    <col min="520" max="520" width="12.28515625" style="436" customWidth="1"/>
    <col min="521" max="768" width="9.140625" style="436"/>
    <col min="769" max="769" width="4.42578125" style="436" customWidth="1"/>
    <col min="770" max="770" width="5.7109375" style="436" customWidth="1"/>
    <col min="771" max="771" width="8.42578125" style="436" customWidth="1"/>
    <col min="772" max="772" width="6.5703125" style="436" customWidth="1"/>
    <col min="773" max="773" width="47.42578125" style="436" customWidth="1"/>
    <col min="774" max="774" width="21.42578125" style="436" customWidth="1"/>
    <col min="775" max="775" width="9.140625" style="436"/>
    <col min="776" max="776" width="12.28515625" style="436" customWidth="1"/>
    <col min="777" max="1024" width="9.140625" style="436"/>
    <col min="1025" max="1025" width="4.42578125" style="436" customWidth="1"/>
    <col min="1026" max="1026" width="5.7109375" style="436" customWidth="1"/>
    <col min="1027" max="1027" width="8.42578125" style="436" customWidth="1"/>
    <col min="1028" max="1028" width="6.5703125" style="436" customWidth="1"/>
    <col min="1029" max="1029" width="47.42578125" style="436" customWidth="1"/>
    <col min="1030" max="1030" width="21.42578125" style="436" customWidth="1"/>
    <col min="1031" max="1031" width="9.140625" style="436"/>
    <col min="1032" max="1032" width="12.28515625" style="436" customWidth="1"/>
    <col min="1033" max="1280" width="9.140625" style="436"/>
    <col min="1281" max="1281" width="4.42578125" style="436" customWidth="1"/>
    <col min="1282" max="1282" width="5.7109375" style="436" customWidth="1"/>
    <col min="1283" max="1283" width="8.42578125" style="436" customWidth="1"/>
    <col min="1284" max="1284" width="6.5703125" style="436" customWidth="1"/>
    <col min="1285" max="1285" width="47.42578125" style="436" customWidth="1"/>
    <col min="1286" max="1286" width="21.42578125" style="436" customWidth="1"/>
    <col min="1287" max="1287" width="9.140625" style="436"/>
    <col min="1288" max="1288" width="12.28515625" style="436" customWidth="1"/>
    <col min="1289" max="1536" width="9.140625" style="436"/>
    <col min="1537" max="1537" width="4.42578125" style="436" customWidth="1"/>
    <col min="1538" max="1538" width="5.7109375" style="436" customWidth="1"/>
    <col min="1539" max="1539" width="8.42578125" style="436" customWidth="1"/>
    <col min="1540" max="1540" width="6.5703125" style="436" customWidth="1"/>
    <col min="1541" max="1541" width="47.42578125" style="436" customWidth="1"/>
    <col min="1542" max="1542" width="21.42578125" style="436" customWidth="1"/>
    <col min="1543" max="1543" width="9.140625" style="436"/>
    <col min="1544" max="1544" width="12.28515625" style="436" customWidth="1"/>
    <col min="1545" max="1792" width="9.140625" style="436"/>
    <col min="1793" max="1793" width="4.42578125" style="436" customWidth="1"/>
    <col min="1794" max="1794" width="5.7109375" style="436" customWidth="1"/>
    <col min="1795" max="1795" width="8.42578125" style="436" customWidth="1"/>
    <col min="1796" max="1796" width="6.5703125" style="436" customWidth="1"/>
    <col min="1797" max="1797" width="47.42578125" style="436" customWidth="1"/>
    <col min="1798" max="1798" width="21.42578125" style="436" customWidth="1"/>
    <col min="1799" max="1799" width="9.140625" style="436"/>
    <col min="1800" max="1800" width="12.28515625" style="436" customWidth="1"/>
    <col min="1801" max="2048" width="9.140625" style="436"/>
    <col min="2049" max="2049" width="4.42578125" style="436" customWidth="1"/>
    <col min="2050" max="2050" width="5.7109375" style="436" customWidth="1"/>
    <col min="2051" max="2051" width="8.42578125" style="436" customWidth="1"/>
    <col min="2052" max="2052" width="6.5703125" style="436" customWidth="1"/>
    <col min="2053" max="2053" width="47.42578125" style="436" customWidth="1"/>
    <col min="2054" max="2054" width="21.42578125" style="436" customWidth="1"/>
    <col min="2055" max="2055" width="9.140625" style="436"/>
    <col min="2056" max="2056" width="12.28515625" style="436" customWidth="1"/>
    <col min="2057" max="2304" width="9.140625" style="436"/>
    <col min="2305" max="2305" width="4.42578125" style="436" customWidth="1"/>
    <col min="2306" max="2306" width="5.7109375" style="436" customWidth="1"/>
    <col min="2307" max="2307" width="8.42578125" style="436" customWidth="1"/>
    <col min="2308" max="2308" width="6.5703125" style="436" customWidth="1"/>
    <col min="2309" max="2309" width="47.42578125" style="436" customWidth="1"/>
    <col min="2310" max="2310" width="21.42578125" style="436" customWidth="1"/>
    <col min="2311" max="2311" width="9.140625" style="436"/>
    <col min="2312" max="2312" width="12.28515625" style="436" customWidth="1"/>
    <col min="2313" max="2560" width="9.140625" style="436"/>
    <col min="2561" max="2561" width="4.42578125" style="436" customWidth="1"/>
    <col min="2562" max="2562" width="5.7109375" style="436" customWidth="1"/>
    <col min="2563" max="2563" width="8.42578125" style="436" customWidth="1"/>
    <col min="2564" max="2564" width="6.5703125" style="436" customWidth="1"/>
    <col min="2565" max="2565" width="47.42578125" style="436" customWidth="1"/>
    <col min="2566" max="2566" width="21.42578125" style="436" customWidth="1"/>
    <col min="2567" max="2567" width="9.140625" style="436"/>
    <col min="2568" max="2568" width="12.28515625" style="436" customWidth="1"/>
    <col min="2569" max="2816" width="9.140625" style="436"/>
    <col min="2817" max="2817" width="4.42578125" style="436" customWidth="1"/>
    <col min="2818" max="2818" width="5.7109375" style="436" customWidth="1"/>
    <col min="2819" max="2819" width="8.42578125" style="436" customWidth="1"/>
    <col min="2820" max="2820" width="6.5703125" style="436" customWidth="1"/>
    <col min="2821" max="2821" width="47.42578125" style="436" customWidth="1"/>
    <col min="2822" max="2822" width="21.42578125" style="436" customWidth="1"/>
    <col min="2823" max="2823" width="9.140625" style="436"/>
    <col min="2824" max="2824" width="12.28515625" style="436" customWidth="1"/>
    <col min="2825" max="3072" width="9.140625" style="436"/>
    <col min="3073" max="3073" width="4.42578125" style="436" customWidth="1"/>
    <col min="3074" max="3074" width="5.7109375" style="436" customWidth="1"/>
    <col min="3075" max="3075" width="8.42578125" style="436" customWidth="1"/>
    <col min="3076" max="3076" width="6.5703125" style="436" customWidth="1"/>
    <col min="3077" max="3077" width="47.42578125" style="436" customWidth="1"/>
    <col min="3078" max="3078" width="21.42578125" style="436" customWidth="1"/>
    <col min="3079" max="3079" width="9.140625" style="436"/>
    <col min="3080" max="3080" width="12.28515625" style="436" customWidth="1"/>
    <col min="3081" max="3328" width="9.140625" style="436"/>
    <col min="3329" max="3329" width="4.42578125" style="436" customWidth="1"/>
    <col min="3330" max="3330" width="5.7109375" style="436" customWidth="1"/>
    <col min="3331" max="3331" width="8.42578125" style="436" customWidth="1"/>
    <col min="3332" max="3332" width="6.5703125" style="436" customWidth="1"/>
    <col min="3333" max="3333" width="47.42578125" style="436" customWidth="1"/>
    <col min="3334" max="3334" width="21.42578125" style="436" customWidth="1"/>
    <col min="3335" max="3335" width="9.140625" style="436"/>
    <col min="3336" max="3336" width="12.28515625" style="436" customWidth="1"/>
    <col min="3337" max="3584" width="9.140625" style="436"/>
    <col min="3585" max="3585" width="4.42578125" style="436" customWidth="1"/>
    <col min="3586" max="3586" width="5.7109375" style="436" customWidth="1"/>
    <col min="3587" max="3587" width="8.42578125" style="436" customWidth="1"/>
    <col min="3588" max="3588" width="6.5703125" style="436" customWidth="1"/>
    <col min="3589" max="3589" width="47.42578125" style="436" customWidth="1"/>
    <col min="3590" max="3590" width="21.42578125" style="436" customWidth="1"/>
    <col min="3591" max="3591" width="9.140625" style="436"/>
    <col min="3592" max="3592" width="12.28515625" style="436" customWidth="1"/>
    <col min="3593" max="3840" width="9.140625" style="436"/>
    <col min="3841" max="3841" width="4.42578125" style="436" customWidth="1"/>
    <col min="3842" max="3842" width="5.7109375" style="436" customWidth="1"/>
    <col min="3843" max="3843" width="8.42578125" style="436" customWidth="1"/>
    <col min="3844" max="3844" width="6.5703125" style="436" customWidth="1"/>
    <col min="3845" max="3845" width="47.42578125" style="436" customWidth="1"/>
    <col min="3846" max="3846" width="21.42578125" style="436" customWidth="1"/>
    <col min="3847" max="3847" width="9.140625" style="436"/>
    <col min="3848" max="3848" width="12.28515625" style="436" customWidth="1"/>
    <col min="3849" max="4096" width="9.140625" style="436"/>
    <col min="4097" max="4097" width="4.42578125" style="436" customWidth="1"/>
    <col min="4098" max="4098" width="5.7109375" style="436" customWidth="1"/>
    <col min="4099" max="4099" width="8.42578125" style="436" customWidth="1"/>
    <col min="4100" max="4100" width="6.5703125" style="436" customWidth="1"/>
    <col min="4101" max="4101" width="47.42578125" style="436" customWidth="1"/>
    <col min="4102" max="4102" width="21.42578125" style="436" customWidth="1"/>
    <col min="4103" max="4103" width="9.140625" style="436"/>
    <col min="4104" max="4104" width="12.28515625" style="436" customWidth="1"/>
    <col min="4105" max="4352" width="9.140625" style="436"/>
    <col min="4353" max="4353" width="4.42578125" style="436" customWidth="1"/>
    <col min="4354" max="4354" width="5.7109375" style="436" customWidth="1"/>
    <col min="4355" max="4355" width="8.42578125" style="436" customWidth="1"/>
    <col min="4356" max="4356" width="6.5703125" style="436" customWidth="1"/>
    <col min="4357" max="4357" width="47.42578125" style="436" customWidth="1"/>
    <col min="4358" max="4358" width="21.42578125" style="436" customWidth="1"/>
    <col min="4359" max="4359" width="9.140625" style="436"/>
    <col min="4360" max="4360" width="12.28515625" style="436" customWidth="1"/>
    <col min="4361" max="4608" width="9.140625" style="436"/>
    <col min="4609" max="4609" width="4.42578125" style="436" customWidth="1"/>
    <col min="4610" max="4610" width="5.7109375" style="436" customWidth="1"/>
    <col min="4611" max="4611" width="8.42578125" style="436" customWidth="1"/>
    <col min="4612" max="4612" width="6.5703125" style="436" customWidth="1"/>
    <col min="4613" max="4613" width="47.42578125" style="436" customWidth="1"/>
    <col min="4614" max="4614" width="21.42578125" style="436" customWidth="1"/>
    <col min="4615" max="4615" width="9.140625" style="436"/>
    <col min="4616" max="4616" width="12.28515625" style="436" customWidth="1"/>
    <col min="4617" max="4864" width="9.140625" style="436"/>
    <col min="4865" max="4865" width="4.42578125" style="436" customWidth="1"/>
    <col min="4866" max="4866" width="5.7109375" style="436" customWidth="1"/>
    <col min="4867" max="4867" width="8.42578125" style="436" customWidth="1"/>
    <col min="4868" max="4868" width="6.5703125" style="436" customWidth="1"/>
    <col min="4869" max="4869" width="47.42578125" style="436" customWidth="1"/>
    <col min="4870" max="4870" width="21.42578125" style="436" customWidth="1"/>
    <col min="4871" max="4871" width="9.140625" style="436"/>
    <col min="4872" max="4872" width="12.28515625" style="436" customWidth="1"/>
    <col min="4873" max="5120" width="9.140625" style="436"/>
    <col min="5121" max="5121" width="4.42578125" style="436" customWidth="1"/>
    <col min="5122" max="5122" width="5.7109375" style="436" customWidth="1"/>
    <col min="5123" max="5123" width="8.42578125" style="436" customWidth="1"/>
    <col min="5124" max="5124" width="6.5703125" style="436" customWidth="1"/>
    <col min="5125" max="5125" width="47.42578125" style="436" customWidth="1"/>
    <col min="5126" max="5126" width="21.42578125" style="436" customWidth="1"/>
    <col min="5127" max="5127" width="9.140625" style="436"/>
    <col min="5128" max="5128" width="12.28515625" style="436" customWidth="1"/>
    <col min="5129" max="5376" width="9.140625" style="436"/>
    <col min="5377" max="5377" width="4.42578125" style="436" customWidth="1"/>
    <col min="5378" max="5378" width="5.7109375" style="436" customWidth="1"/>
    <col min="5379" max="5379" width="8.42578125" style="436" customWidth="1"/>
    <col min="5380" max="5380" width="6.5703125" style="436" customWidth="1"/>
    <col min="5381" max="5381" width="47.42578125" style="436" customWidth="1"/>
    <col min="5382" max="5382" width="21.42578125" style="436" customWidth="1"/>
    <col min="5383" max="5383" width="9.140625" style="436"/>
    <col min="5384" max="5384" width="12.28515625" style="436" customWidth="1"/>
    <col min="5385" max="5632" width="9.140625" style="436"/>
    <col min="5633" max="5633" width="4.42578125" style="436" customWidth="1"/>
    <col min="5634" max="5634" width="5.7109375" style="436" customWidth="1"/>
    <col min="5635" max="5635" width="8.42578125" style="436" customWidth="1"/>
    <col min="5636" max="5636" width="6.5703125" style="436" customWidth="1"/>
    <col min="5637" max="5637" width="47.42578125" style="436" customWidth="1"/>
    <col min="5638" max="5638" width="21.42578125" style="436" customWidth="1"/>
    <col min="5639" max="5639" width="9.140625" style="436"/>
    <col min="5640" max="5640" width="12.28515625" style="436" customWidth="1"/>
    <col min="5641" max="5888" width="9.140625" style="436"/>
    <col min="5889" max="5889" width="4.42578125" style="436" customWidth="1"/>
    <col min="5890" max="5890" width="5.7109375" style="436" customWidth="1"/>
    <col min="5891" max="5891" width="8.42578125" style="436" customWidth="1"/>
    <col min="5892" max="5892" width="6.5703125" style="436" customWidth="1"/>
    <col min="5893" max="5893" width="47.42578125" style="436" customWidth="1"/>
    <col min="5894" max="5894" width="21.42578125" style="436" customWidth="1"/>
    <col min="5895" max="5895" width="9.140625" style="436"/>
    <col min="5896" max="5896" width="12.28515625" style="436" customWidth="1"/>
    <col min="5897" max="6144" width="9.140625" style="436"/>
    <col min="6145" max="6145" width="4.42578125" style="436" customWidth="1"/>
    <col min="6146" max="6146" width="5.7109375" style="436" customWidth="1"/>
    <col min="6147" max="6147" width="8.42578125" style="436" customWidth="1"/>
    <col min="6148" max="6148" width="6.5703125" style="436" customWidth="1"/>
    <col min="6149" max="6149" width="47.42578125" style="436" customWidth="1"/>
    <col min="6150" max="6150" width="21.42578125" style="436" customWidth="1"/>
    <col min="6151" max="6151" width="9.140625" style="436"/>
    <col min="6152" max="6152" width="12.28515625" style="436" customWidth="1"/>
    <col min="6153" max="6400" width="9.140625" style="436"/>
    <col min="6401" max="6401" width="4.42578125" style="436" customWidth="1"/>
    <col min="6402" max="6402" width="5.7109375" style="436" customWidth="1"/>
    <col min="6403" max="6403" width="8.42578125" style="436" customWidth="1"/>
    <col min="6404" max="6404" width="6.5703125" style="436" customWidth="1"/>
    <col min="6405" max="6405" width="47.42578125" style="436" customWidth="1"/>
    <col min="6406" max="6406" width="21.42578125" style="436" customWidth="1"/>
    <col min="6407" max="6407" width="9.140625" style="436"/>
    <col min="6408" max="6408" width="12.28515625" style="436" customWidth="1"/>
    <col min="6409" max="6656" width="9.140625" style="436"/>
    <col min="6657" max="6657" width="4.42578125" style="436" customWidth="1"/>
    <col min="6658" max="6658" width="5.7109375" style="436" customWidth="1"/>
    <col min="6659" max="6659" width="8.42578125" style="436" customWidth="1"/>
    <col min="6660" max="6660" width="6.5703125" style="436" customWidth="1"/>
    <col min="6661" max="6661" width="47.42578125" style="436" customWidth="1"/>
    <col min="6662" max="6662" width="21.42578125" style="436" customWidth="1"/>
    <col min="6663" max="6663" width="9.140625" style="436"/>
    <col min="6664" max="6664" width="12.28515625" style="436" customWidth="1"/>
    <col min="6665" max="6912" width="9.140625" style="436"/>
    <col min="6913" max="6913" width="4.42578125" style="436" customWidth="1"/>
    <col min="6914" max="6914" width="5.7109375" style="436" customWidth="1"/>
    <col min="6915" max="6915" width="8.42578125" style="436" customWidth="1"/>
    <col min="6916" max="6916" width="6.5703125" style="436" customWidth="1"/>
    <col min="6917" max="6917" width="47.42578125" style="436" customWidth="1"/>
    <col min="6918" max="6918" width="21.42578125" style="436" customWidth="1"/>
    <col min="6919" max="6919" width="9.140625" style="436"/>
    <col min="6920" max="6920" width="12.28515625" style="436" customWidth="1"/>
    <col min="6921" max="7168" width="9.140625" style="436"/>
    <col min="7169" max="7169" width="4.42578125" style="436" customWidth="1"/>
    <col min="7170" max="7170" width="5.7109375" style="436" customWidth="1"/>
    <col min="7171" max="7171" width="8.42578125" style="436" customWidth="1"/>
    <col min="7172" max="7172" width="6.5703125" style="436" customWidth="1"/>
    <col min="7173" max="7173" width="47.42578125" style="436" customWidth="1"/>
    <col min="7174" max="7174" width="21.42578125" style="436" customWidth="1"/>
    <col min="7175" max="7175" width="9.140625" style="436"/>
    <col min="7176" max="7176" width="12.28515625" style="436" customWidth="1"/>
    <col min="7177" max="7424" width="9.140625" style="436"/>
    <col min="7425" max="7425" width="4.42578125" style="436" customWidth="1"/>
    <col min="7426" max="7426" width="5.7109375" style="436" customWidth="1"/>
    <col min="7427" max="7427" width="8.42578125" style="436" customWidth="1"/>
    <col min="7428" max="7428" width="6.5703125" style="436" customWidth="1"/>
    <col min="7429" max="7429" width="47.42578125" style="436" customWidth="1"/>
    <col min="7430" max="7430" width="21.42578125" style="436" customWidth="1"/>
    <col min="7431" max="7431" width="9.140625" style="436"/>
    <col min="7432" max="7432" width="12.28515625" style="436" customWidth="1"/>
    <col min="7433" max="7680" width="9.140625" style="436"/>
    <col min="7681" max="7681" width="4.42578125" style="436" customWidth="1"/>
    <col min="7682" max="7682" width="5.7109375" style="436" customWidth="1"/>
    <col min="7683" max="7683" width="8.42578125" style="436" customWidth="1"/>
    <col min="7684" max="7684" width="6.5703125" style="436" customWidth="1"/>
    <col min="7685" max="7685" width="47.42578125" style="436" customWidth="1"/>
    <col min="7686" max="7686" width="21.42578125" style="436" customWidth="1"/>
    <col min="7687" max="7687" width="9.140625" style="436"/>
    <col min="7688" max="7688" width="12.28515625" style="436" customWidth="1"/>
    <col min="7689" max="7936" width="9.140625" style="436"/>
    <col min="7937" max="7937" width="4.42578125" style="436" customWidth="1"/>
    <col min="7938" max="7938" width="5.7109375" style="436" customWidth="1"/>
    <col min="7939" max="7939" width="8.42578125" style="436" customWidth="1"/>
    <col min="7940" max="7940" width="6.5703125" style="436" customWidth="1"/>
    <col min="7941" max="7941" width="47.42578125" style="436" customWidth="1"/>
    <col min="7942" max="7942" width="21.42578125" style="436" customWidth="1"/>
    <col min="7943" max="7943" width="9.140625" style="436"/>
    <col min="7944" max="7944" width="12.28515625" style="436" customWidth="1"/>
    <col min="7945" max="8192" width="9.140625" style="436"/>
    <col min="8193" max="8193" width="4.42578125" style="436" customWidth="1"/>
    <col min="8194" max="8194" width="5.7109375" style="436" customWidth="1"/>
    <col min="8195" max="8195" width="8.42578125" style="436" customWidth="1"/>
    <col min="8196" max="8196" width="6.5703125" style="436" customWidth="1"/>
    <col min="8197" max="8197" width="47.42578125" style="436" customWidth="1"/>
    <col min="8198" max="8198" width="21.42578125" style="436" customWidth="1"/>
    <col min="8199" max="8199" width="9.140625" style="436"/>
    <col min="8200" max="8200" width="12.28515625" style="436" customWidth="1"/>
    <col min="8201" max="8448" width="9.140625" style="436"/>
    <col min="8449" max="8449" width="4.42578125" style="436" customWidth="1"/>
    <col min="8450" max="8450" width="5.7109375" style="436" customWidth="1"/>
    <col min="8451" max="8451" width="8.42578125" style="436" customWidth="1"/>
    <col min="8452" max="8452" width="6.5703125" style="436" customWidth="1"/>
    <col min="8453" max="8453" width="47.42578125" style="436" customWidth="1"/>
    <col min="8454" max="8454" width="21.42578125" style="436" customWidth="1"/>
    <col min="8455" max="8455" width="9.140625" style="436"/>
    <col min="8456" max="8456" width="12.28515625" style="436" customWidth="1"/>
    <col min="8457" max="8704" width="9.140625" style="436"/>
    <col min="8705" max="8705" width="4.42578125" style="436" customWidth="1"/>
    <col min="8706" max="8706" width="5.7109375" style="436" customWidth="1"/>
    <col min="8707" max="8707" width="8.42578125" style="436" customWidth="1"/>
    <col min="8708" max="8708" width="6.5703125" style="436" customWidth="1"/>
    <col min="8709" max="8709" width="47.42578125" style="436" customWidth="1"/>
    <col min="8710" max="8710" width="21.42578125" style="436" customWidth="1"/>
    <col min="8711" max="8711" width="9.140625" style="436"/>
    <col min="8712" max="8712" width="12.28515625" style="436" customWidth="1"/>
    <col min="8713" max="8960" width="9.140625" style="436"/>
    <col min="8961" max="8961" width="4.42578125" style="436" customWidth="1"/>
    <col min="8962" max="8962" width="5.7109375" style="436" customWidth="1"/>
    <col min="8963" max="8963" width="8.42578125" style="436" customWidth="1"/>
    <col min="8964" max="8964" width="6.5703125" style="436" customWidth="1"/>
    <col min="8965" max="8965" width="47.42578125" style="436" customWidth="1"/>
    <col min="8966" max="8966" width="21.42578125" style="436" customWidth="1"/>
    <col min="8967" max="8967" width="9.140625" style="436"/>
    <col min="8968" max="8968" width="12.28515625" style="436" customWidth="1"/>
    <col min="8969" max="9216" width="9.140625" style="436"/>
    <col min="9217" max="9217" width="4.42578125" style="436" customWidth="1"/>
    <col min="9218" max="9218" width="5.7109375" style="436" customWidth="1"/>
    <col min="9219" max="9219" width="8.42578125" style="436" customWidth="1"/>
    <col min="9220" max="9220" width="6.5703125" style="436" customWidth="1"/>
    <col min="9221" max="9221" width="47.42578125" style="436" customWidth="1"/>
    <col min="9222" max="9222" width="21.42578125" style="436" customWidth="1"/>
    <col min="9223" max="9223" width="9.140625" style="436"/>
    <col min="9224" max="9224" width="12.28515625" style="436" customWidth="1"/>
    <col min="9225" max="9472" width="9.140625" style="436"/>
    <col min="9473" max="9473" width="4.42578125" style="436" customWidth="1"/>
    <col min="9474" max="9474" width="5.7109375" style="436" customWidth="1"/>
    <col min="9475" max="9475" width="8.42578125" style="436" customWidth="1"/>
    <col min="9476" max="9476" width="6.5703125" style="436" customWidth="1"/>
    <col min="9477" max="9477" width="47.42578125" style="436" customWidth="1"/>
    <col min="9478" max="9478" width="21.42578125" style="436" customWidth="1"/>
    <col min="9479" max="9479" width="9.140625" style="436"/>
    <col min="9480" max="9480" width="12.28515625" style="436" customWidth="1"/>
    <col min="9481" max="9728" width="9.140625" style="436"/>
    <col min="9729" max="9729" width="4.42578125" style="436" customWidth="1"/>
    <col min="9730" max="9730" width="5.7109375" style="436" customWidth="1"/>
    <col min="9731" max="9731" width="8.42578125" style="436" customWidth="1"/>
    <col min="9732" max="9732" width="6.5703125" style="436" customWidth="1"/>
    <col min="9733" max="9733" width="47.42578125" style="436" customWidth="1"/>
    <col min="9734" max="9734" width="21.42578125" style="436" customWidth="1"/>
    <col min="9735" max="9735" width="9.140625" style="436"/>
    <col min="9736" max="9736" width="12.28515625" style="436" customWidth="1"/>
    <col min="9737" max="9984" width="9.140625" style="436"/>
    <col min="9985" max="9985" width="4.42578125" style="436" customWidth="1"/>
    <col min="9986" max="9986" width="5.7109375" style="436" customWidth="1"/>
    <col min="9987" max="9987" width="8.42578125" style="436" customWidth="1"/>
    <col min="9988" max="9988" width="6.5703125" style="436" customWidth="1"/>
    <col min="9989" max="9989" width="47.42578125" style="436" customWidth="1"/>
    <col min="9990" max="9990" width="21.42578125" style="436" customWidth="1"/>
    <col min="9991" max="9991" width="9.140625" style="436"/>
    <col min="9992" max="9992" width="12.28515625" style="436" customWidth="1"/>
    <col min="9993" max="10240" width="9.140625" style="436"/>
    <col min="10241" max="10241" width="4.42578125" style="436" customWidth="1"/>
    <col min="10242" max="10242" width="5.7109375" style="436" customWidth="1"/>
    <col min="10243" max="10243" width="8.42578125" style="436" customWidth="1"/>
    <col min="10244" max="10244" width="6.5703125" style="436" customWidth="1"/>
    <col min="10245" max="10245" width="47.42578125" style="436" customWidth="1"/>
    <col min="10246" max="10246" width="21.42578125" style="436" customWidth="1"/>
    <col min="10247" max="10247" width="9.140625" style="436"/>
    <col min="10248" max="10248" width="12.28515625" style="436" customWidth="1"/>
    <col min="10249" max="10496" width="9.140625" style="436"/>
    <col min="10497" max="10497" width="4.42578125" style="436" customWidth="1"/>
    <col min="10498" max="10498" width="5.7109375" style="436" customWidth="1"/>
    <col min="10499" max="10499" width="8.42578125" style="436" customWidth="1"/>
    <col min="10500" max="10500" width="6.5703125" style="436" customWidth="1"/>
    <col min="10501" max="10501" width="47.42578125" style="436" customWidth="1"/>
    <col min="10502" max="10502" width="21.42578125" style="436" customWidth="1"/>
    <col min="10503" max="10503" width="9.140625" style="436"/>
    <col min="10504" max="10504" width="12.28515625" style="436" customWidth="1"/>
    <col min="10505" max="10752" width="9.140625" style="436"/>
    <col min="10753" max="10753" width="4.42578125" style="436" customWidth="1"/>
    <col min="10754" max="10754" width="5.7109375" style="436" customWidth="1"/>
    <col min="10755" max="10755" width="8.42578125" style="436" customWidth="1"/>
    <col min="10756" max="10756" width="6.5703125" style="436" customWidth="1"/>
    <col min="10757" max="10757" width="47.42578125" style="436" customWidth="1"/>
    <col min="10758" max="10758" width="21.42578125" style="436" customWidth="1"/>
    <col min="10759" max="10759" width="9.140625" style="436"/>
    <col min="10760" max="10760" width="12.28515625" style="436" customWidth="1"/>
    <col min="10761" max="11008" width="9.140625" style="436"/>
    <col min="11009" max="11009" width="4.42578125" style="436" customWidth="1"/>
    <col min="11010" max="11010" width="5.7109375" style="436" customWidth="1"/>
    <col min="11011" max="11011" width="8.42578125" style="436" customWidth="1"/>
    <col min="11012" max="11012" width="6.5703125" style="436" customWidth="1"/>
    <col min="11013" max="11013" width="47.42578125" style="436" customWidth="1"/>
    <col min="11014" max="11014" width="21.42578125" style="436" customWidth="1"/>
    <col min="11015" max="11015" width="9.140625" style="436"/>
    <col min="11016" max="11016" width="12.28515625" style="436" customWidth="1"/>
    <col min="11017" max="11264" width="9.140625" style="436"/>
    <col min="11265" max="11265" width="4.42578125" style="436" customWidth="1"/>
    <col min="11266" max="11266" width="5.7109375" style="436" customWidth="1"/>
    <col min="11267" max="11267" width="8.42578125" style="436" customWidth="1"/>
    <col min="11268" max="11268" width="6.5703125" style="436" customWidth="1"/>
    <col min="11269" max="11269" width="47.42578125" style="436" customWidth="1"/>
    <col min="11270" max="11270" width="21.42578125" style="436" customWidth="1"/>
    <col min="11271" max="11271" width="9.140625" style="436"/>
    <col min="11272" max="11272" width="12.28515625" style="436" customWidth="1"/>
    <col min="11273" max="11520" width="9.140625" style="436"/>
    <col min="11521" max="11521" width="4.42578125" style="436" customWidth="1"/>
    <col min="11522" max="11522" width="5.7109375" style="436" customWidth="1"/>
    <col min="11523" max="11523" width="8.42578125" style="436" customWidth="1"/>
    <col min="11524" max="11524" width="6.5703125" style="436" customWidth="1"/>
    <col min="11525" max="11525" width="47.42578125" style="436" customWidth="1"/>
    <col min="11526" max="11526" width="21.42578125" style="436" customWidth="1"/>
    <col min="11527" max="11527" width="9.140625" style="436"/>
    <col min="11528" max="11528" width="12.28515625" style="436" customWidth="1"/>
    <col min="11529" max="11776" width="9.140625" style="436"/>
    <col min="11777" max="11777" width="4.42578125" style="436" customWidth="1"/>
    <col min="11778" max="11778" width="5.7109375" style="436" customWidth="1"/>
    <col min="11779" max="11779" width="8.42578125" style="436" customWidth="1"/>
    <col min="11780" max="11780" width="6.5703125" style="436" customWidth="1"/>
    <col min="11781" max="11781" width="47.42578125" style="436" customWidth="1"/>
    <col min="11782" max="11782" width="21.42578125" style="436" customWidth="1"/>
    <col min="11783" max="11783" width="9.140625" style="436"/>
    <col min="11784" max="11784" width="12.28515625" style="436" customWidth="1"/>
    <col min="11785" max="12032" width="9.140625" style="436"/>
    <col min="12033" max="12033" width="4.42578125" style="436" customWidth="1"/>
    <col min="12034" max="12034" width="5.7109375" style="436" customWidth="1"/>
    <col min="12035" max="12035" width="8.42578125" style="436" customWidth="1"/>
    <col min="12036" max="12036" width="6.5703125" style="436" customWidth="1"/>
    <col min="12037" max="12037" width="47.42578125" style="436" customWidth="1"/>
    <col min="12038" max="12038" width="21.42578125" style="436" customWidth="1"/>
    <col min="12039" max="12039" width="9.140625" style="436"/>
    <col min="12040" max="12040" width="12.28515625" style="436" customWidth="1"/>
    <col min="12041" max="12288" width="9.140625" style="436"/>
    <col min="12289" max="12289" width="4.42578125" style="436" customWidth="1"/>
    <col min="12290" max="12290" width="5.7109375" style="436" customWidth="1"/>
    <col min="12291" max="12291" width="8.42578125" style="436" customWidth="1"/>
    <col min="12292" max="12292" width="6.5703125" style="436" customWidth="1"/>
    <col min="12293" max="12293" width="47.42578125" style="436" customWidth="1"/>
    <col min="12294" max="12294" width="21.42578125" style="436" customWidth="1"/>
    <col min="12295" max="12295" width="9.140625" style="436"/>
    <col min="12296" max="12296" width="12.28515625" style="436" customWidth="1"/>
    <col min="12297" max="12544" width="9.140625" style="436"/>
    <col min="12545" max="12545" width="4.42578125" style="436" customWidth="1"/>
    <col min="12546" max="12546" width="5.7109375" style="436" customWidth="1"/>
    <col min="12547" max="12547" width="8.42578125" style="436" customWidth="1"/>
    <col min="12548" max="12548" width="6.5703125" style="436" customWidth="1"/>
    <col min="12549" max="12549" width="47.42578125" style="436" customWidth="1"/>
    <col min="12550" max="12550" width="21.42578125" style="436" customWidth="1"/>
    <col min="12551" max="12551" width="9.140625" style="436"/>
    <col min="12552" max="12552" width="12.28515625" style="436" customWidth="1"/>
    <col min="12553" max="12800" width="9.140625" style="436"/>
    <col min="12801" max="12801" width="4.42578125" style="436" customWidth="1"/>
    <col min="12802" max="12802" width="5.7109375" style="436" customWidth="1"/>
    <col min="12803" max="12803" width="8.42578125" style="436" customWidth="1"/>
    <col min="12804" max="12804" width="6.5703125" style="436" customWidth="1"/>
    <col min="12805" max="12805" width="47.42578125" style="436" customWidth="1"/>
    <col min="12806" max="12806" width="21.42578125" style="436" customWidth="1"/>
    <col min="12807" max="12807" width="9.140625" style="436"/>
    <col min="12808" max="12808" width="12.28515625" style="436" customWidth="1"/>
    <col min="12809" max="13056" width="9.140625" style="436"/>
    <col min="13057" max="13057" width="4.42578125" style="436" customWidth="1"/>
    <col min="13058" max="13058" width="5.7109375" style="436" customWidth="1"/>
    <col min="13059" max="13059" width="8.42578125" style="436" customWidth="1"/>
    <col min="13060" max="13060" width="6.5703125" style="436" customWidth="1"/>
    <col min="13061" max="13061" width="47.42578125" style="436" customWidth="1"/>
    <col min="13062" max="13062" width="21.42578125" style="436" customWidth="1"/>
    <col min="13063" max="13063" width="9.140625" style="436"/>
    <col min="13064" max="13064" width="12.28515625" style="436" customWidth="1"/>
    <col min="13065" max="13312" width="9.140625" style="436"/>
    <col min="13313" max="13313" width="4.42578125" style="436" customWidth="1"/>
    <col min="13314" max="13314" width="5.7109375" style="436" customWidth="1"/>
    <col min="13315" max="13315" width="8.42578125" style="436" customWidth="1"/>
    <col min="13316" max="13316" width="6.5703125" style="436" customWidth="1"/>
    <col min="13317" max="13317" width="47.42578125" style="436" customWidth="1"/>
    <col min="13318" max="13318" width="21.42578125" style="436" customWidth="1"/>
    <col min="13319" max="13319" width="9.140625" style="436"/>
    <col min="13320" max="13320" width="12.28515625" style="436" customWidth="1"/>
    <col min="13321" max="13568" width="9.140625" style="436"/>
    <col min="13569" max="13569" width="4.42578125" style="436" customWidth="1"/>
    <col min="13570" max="13570" width="5.7109375" style="436" customWidth="1"/>
    <col min="13571" max="13571" width="8.42578125" style="436" customWidth="1"/>
    <col min="13572" max="13572" width="6.5703125" style="436" customWidth="1"/>
    <col min="13573" max="13573" width="47.42578125" style="436" customWidth="1"/>
    <col min="13574" max="13574" width="21.42578125" style="436" customWidth="1"/>
    <col min="13575" max="13575" width="9.140625" style="436"/>
    <col min="13576" max="13576" width="12.28515625" style="436" customWidth="1"/>
    <col min="13577" max="13824" width="9.140625" style="436"/>
    <col min="13825" max="13825" width="4.42578125" style="436" customWidth="1"/>
    <col min="13826" max="13826" width="5.7109375" style="436" customWidth="1"/>
    <col min="13827" max="13827" width="8.42578125" style="436" customWidth="1"/>
    <col min="13828" max="13828" width="6.5703125" style="436" customWidth="1"/>
    <col min="13829" max="13829" width="47.42578125" style="436" customWidth="1"/>
    <col min="13830" max="13830" width="21.42578125" style="436" customWidth="1"/>
    <col min="13831" max="13831" width="9.140625" style="436"/>
    <col min="13832" max="13832" width="12.28515625" style="436" customWidth="1"/>
    <col min="13833" max="14080" width="9.140625" style="436"/>
    <col min="14081" max="14081" width="4.42578125" style="436" customWidth="1"/>
    <col min="14082" max="14082" width="5.7109375" style="436" customWidth="1"/>
    <col min="14083" max="14083" width="8.42578125" style="436" customWidth="1"/>
    <col min="14084" max="14084" width="6.5703125" style="436" customWidth="1"/>
    <col min="14085" max="14085" width="47.42578125" style="436" customWidth="1"/>
    <col min="14086" max="14086" width="21.42578125" style="436" customWidth="1"/>
    <col min="14087" max="14087" width="9.140625" style="436"/>
    <col min="14088" max="14088" width="12.28515625" style="436" customWidth="1"/>
    <col min="14089" max="14336" width="9.140625" style="436"/>
    <col min="14337" max="14337" width="4.42578125" style="436" customWidth="1"/>
    <col min="14338" max="14338" width="5.7109375" style="436" customWidth="1"/>
    <col min="14339" max="14339" width="8.42578125" style="436" customWidth="1"/>
    <col min="14340" max="14340" width="6.5703125" style="436" customWidth="1"/>
    <col min="14341" max="14341" width="47.42578125" style="436" customWidth="1"/>
    <col min="14342" max="14342" width="21.42578125" style="436" customWidth="1"/>
    <col min="14343" max="14343" width="9.140625" style="436"/>
    <col min="14344" max="14344" width="12.28515625" style="436" customWidth="1"/>
    <col min="14345" max="14592" width="9.140625" style="436"/>
    <col min="14593" max="14593" width="4.42578125" style="436" customWidth="1"/>
    <col min="14594" max="14594" width="5.7109375" style="436" customWidth="1"/>
    <col min="14595" max="14595" width="8.42578125" style="436" customWidth="1"/>
    <col min="14596" max="14596" width="6.5703125" style="436" customWidth="1"/>
    <col min="14597" max="14597" width="47.42578125" style="436" customWidth="1"/>
    <col min="14598" max="14598" width="21.42578125" style="436" customWidth="1"/>
    <col min="14599" max="14599" width="9.140625" style="436"/>
    <col min="14600" max="14600" width="12.28515625" style="436" customWidth="1"/>
    <col min="14601" max="14848" width="9.140625" style="436"/>
    <col min="14849" max="14849" width="4.42578125" style="436" customWidth="1"/>
    <col min="14850" max="14850" width="5.7109375" style="436" customWidth="1"/>
    <col min="14851" max="14851" width="8.42578125" style="436" customWidth="1"/>
    <col min="14852" max="14852" width="6.5703125" style="436" customWidth="1"/>
    <col min="14853" max="14853" width="47.42578125" style="436" customWidth="1"/>
    <col min="14854" max="14854" width="21.42578125" style="436" customWidth="1"/>
    <col min="14855" max="14855" width="9.140625" style="436"/>
    <col min="14856" max="14856" width="12.28515625" style="436" customWidth="1"/>
    <col min="14857" max="15104" width="9.140625" style="436"/>
    <col min="15105" max="15105" width="4.42578125" style="436" customWidth="1"/>
    <col min="15106" max="15106" width="5.7109375" style="436" customWidth="1"/>
    <col min="15107" max="15107" width="8.42578125" style="436" customWidth="1"/>
    <col min="15108" max="15108" width="6.5703125" style="436" customWidth="1"/>
    <col min="15109" max="15109" width="47.42578125" style="436" customWidth="1"/>
    <col min="15110" max="15110" width="21.42578125" style="436" customWidth="1"/>
    <col min="15111" max="15111" width="9.140625" style="436"/>
    <col min="15112" max="15112" width="12.28515625" style="436" customWidth="1"/>
    <col min="15113" max="15360" width="9.140625" style="436"/>
    <col min="15361" max="15361" width="4.42578125" style="436" customWidth="1"/>
    <col min="15362" max="15362" width="5.7109375" style="436" customWidth="1"/>
    <col min="15363" max="15363" width="8.42578125" style="436" customWidth="1"/>
    <col min="15364" max="15364" width="6.5703125" style="436" customWidth="1"/>
    <col min="15365" max="15365" width="47.42578125" style="436" customWidth="1"/>
    <col min="15366" max="15366" width="21.42578125" style="436" customWidth="1"/>
    <col min="15367" max="15367" width="9.140625" style="436"/>
    <col min="15368" max="15368" width="12.28515625" style="436" customWidth="1"/>
    <col min="15369" max="15616" width="9.140625" style="436"/>
    <col min="15617" max="15617" width="4.42578125" style="436" customWidth="1"/>
    <col min="15618" max="15618" width="5.7109375" style="436" customWidth="1"/>
    <col min="15619" max="15619" width="8.42578125" style="436" customWidth="1"/>
    <col min="15620" max="15620" width="6.5703125" style="436" customWidth="1"/>
    <col min="15621" max="15621" width="47.42578125" style="436" customWidth="1"/>
    <col min="15622" max="15622" width="21.42578125" style="436" customWidth="1"/>
    <col min="15623" max="15623" width="9.140625" style="436"/>
    <col min="15624" max="15624" width="12.28515625" style="436" customWidth="1"/>
    <col min="15625" max="15872" width="9.140625" style="436"/>
    <col min="15873" max="15873" width="4.42578125" style="436" customWidth="1"/>
    <col min="15874" max="15874" width="5.7109375" style="436" customWidth="1"/>
    <col min="15875" max="15875" width="8.42578125" style="436" customWidth="1"/>
    <col min="15876" max="15876" width="6.5703125" style="436" customWidth="1"/>
    <col min="15877" max="15877" width="47.42578125" style="436" customWidth="1"/>
    <col min="15878" max="15878" width="21.42578125" style="436" customWidth="1"/>
    <col min="15879" max="15879" width="9.140625" style="436"/>
    <col min="15880" max="15880" width="12.28515625" style="436" customWidth="1"/>
    <col min="15881" max="16128" width="9.140625" style="436"/>
    <col min="16129" max="16129" width="4.42578125" style="436" customWidth="1"/>
    <col min="16130" max="16130" width="5.7109375" style="436" customWidth="1"/>
    <col min="16131" max="16131" width="8.42578125" style="436" customWidth="1"/>
    <col min="16132" max="16132" width="6.5703125" style="436" customWidth="1"/>
    <col min="16133" max="16133" width="47.42578125" style="436" customWidth="1"/>
    <col min="16134" max="16134" width="21.42578125" style="436" customWidth="1"/>
    <col min="16135" max="16135" width="9.140625" style="436"/>
    <col min="16136" max="16136" width="12.28515625" style="436" customWidth="1"/>
    <col min="16137" max="16384" width="9.140625" style="436"/>
  </cols>
  <sheetData>
    <row r="1" spans="1:8" ht="13.5" customHeight="1" x14ac:dyDescent="0.2">
      <c r="E1" s="438"/>
      <c r="F1" s="439" t="s">
        <v>138</v>
      </c>
    </row>
    <row r="2" spans="1:8" x14ac:dyDescent="0.2">
      <c r="E2" s="438"/>
      <c r="F2" s="3" t="s">
        <v>491</v>
      </c>
    </row>
    <row r="3" spans="1:8" x14ac:dyDescent="0.2">
      <c r="E3" s="438"/>
      <c r="F3" s="3" t="s">
        <v>1</v>
      </c>
    </row>
    <row r="4" spans="1:8" x14ac:dyDescent="0.2">
      <c r="E4" s="438"/>
      <c r="F4" s="3" t="s">
        <v>442</v>
      </c>
    </row>
    <row r="5" spans="1:8" ht="18.75" customHeight="1" x14ac:dyDescent="0.2">
      <c r="E5" s="440"/>
    </row>
    <row r="6" spans="1:8" ht="13.5" customHeight="1" x14ac:dyDescent="0.2">
      <c r="A6" s="441" t="s">
        <v>139</v>
      </c>
      <c r="B6" s="441"/>
      <c r="C6" s="441"/>
      <c r="D6" s="442"/>
      <c r="E6" s="441"/>
      <c r="F6" s="441"/>
    </row>
    <row r="7" spans="1:8" ht="14.25" customHeight="1" x14ac:dyDescent="0.2">
      <c r="A7" s="441" t="s">
        <v>167</v>
      </c>
      <c r="B7" s="441"/>
      <c r="C7" s="441"/>
      <c r="D7" s="442"/>
      <c r="E7" s="441"/>
      <c r="F7" s="441"/>
    </row>
    <row r="8" spans="1:8" ht="17.25" customHeight="1" x14ac:dyDescent="0.2">
      <c r="A8" s="443"/>
      <c r="B8" s="443"/>
      <c r="C8" s="443"/>
      <c r="D8" s="444"/>
      <c r="E8" s="443"/>
      <c r="F8" s="445" t="s">
        <v>3</v>
      </c>
    </row>
    <row r="9" spans="1:8" ht="20.25" customHeight="1" x14ac:dyDescent="0.2">
      <c r="A9" s="446" t="s">
        <v>131</v>
      </c>
      <c r="B9" s="446" t="s">
        <v>127</v>
      </c>
      <c r="C9" s="446" t="s">
        <v>141</v>
      </c>
      <c r="D9" s="156" t="s">
        <v>142</v>
      </c>
      <c r="E9" s="447" t="s">
        <v>143</v>
      </c>
      <c r="F9" s="446" t="s">
        <v>144</v>
      </c>
    </row>
    <row r="10" spans="1:8" s="450" customFormat="1" ht="9.75" customHeight="1" x14ac:dyDescent="0.2">
      <c r="A10" s="448">
        <v>1</v>
      </c>
      <c r="B10" s="448">
        <v>2</v>
      </c>
      <c r="C10" s="448">
        <v>3</v>
      </c>
      <c r="D10" s="157">
        <v>4</v>
      </c>
      <c r="E10" s="449">
        <v>5</v>
      </c>
      <c r="F10" s="448">
        <v>6</v>
      </c>
    </row>
    <row r="11" spans="1:8" ht="17.25" customHeight="1" x14ac:dyDescent="0.2">
      <c r="A11" s="593" t="s">
        <v>145</v>
      </c>
      <c r="B11" s="594"/>
      <c r="C11" s="594"/>
      <c r="D11" s="158"/>
      <c r="E11" s="594"/>
      <c r="F11" s="595"/>
    </row>
    <row r="12" spans="1:8" ht="24" customHeight="1" x14ac:dyDescent="0.2">
      <c r="A12" s="451">
        <v>1</v>
      </c>
      <c r="B12" s="451">
        <v>600</v>
      </c>
      <c r="C12" s="451">
        <v>60095</v>
      </c>
      <c r="D12" s="159">
        <v>2830</v>
      </c>
      <c r="E12" s="452" t="s">
        <v>485</v>
      </c>
      <c r="F12" s="453">
        <v>200000</v>
      </c>
    </row>
    <row r="13" spans="1:8" ht="17.25" customHeight="1" x14ac:dyDescent="0.2">
      <c r="A13" s="451">
        <v>2</v>
      </c>
      <c r="B13" s="451">
        <v>700</v>
      </c>
      <c r="C13" s="451">
        <v>70095</v>
      </c>
      <c r="D13" s="159">
        <v>6230</v>
      </c>
      <c r="E13" s="454" t="s">
        <v>168</v>
      </c>
      <c r="F13" s="453">
        <v>1500000</v>
      </c>
      <c r="G13" s="455"/>
    </row>
    <row r="14" spans="1:8" ht="26.25" customHeight="1" x14ac:dyDescent="0.2">
      <c r="A14" s="456">
        <v>3</v>
      </c>
      <c r="B14" s="456">
        <v>750</v>
      </c>
      <c r="C14" s="456">
        <v>75095</v>
      </c>
      <c r="D14" s="164">
        <v>2820</v>
      </c>
      <c r="E14" s="457" t="s">
        <v>169</v>
      </c>
      <c r="F14" s="435">
        <v>90000</v>
      </c>
      <c r="H14" s="458"/>
    </row>
    <row r="15" spans="1:8" ht="26.25" customHeight="1" x14ac:dyDescent="0.2">
      <c r="A15" s="456">
        <v>4</v>
      </c>
      <c r="B15" s="456">
        <v>750</v>
      </c>
      <c r="C15" s="456">
        <v>75095</v>
      </c>
      <c r="D15" s="283" t="s">
        <v>192</v>
      </c>
      <c r="E15" s="181" t="s">
        <v>193</v>
      </c>
      <c r="F15" s="435">
        <f>20033.52+113523.25</f>
        <v>133556.76999999999</v>
      </c>
      <c r="H15" s="458"/>
    </row>
    <row r="16" spans="1:8" ht="15.75" customHeight="1" x14ac:dyDescent="0.2">
      <c r="A16" s="456">
        <v>5</v>
      </c>
      <c r="B16" s="456">
        <v>755</v>
      </c>
      <c r="C16" s="456">
        <v>75515</v>
      </c>
      <c r="D16" s="164">
        <v>2820</v>
      </c>
      <c r="E16" s="457" t="s">
        <v>170</v>
      </c>
      <c r="F16" s="453">
        <v>128040</v>
      </c>
      <c r="H16" s="458"/>
    </row>
    <row r="17" spans="1:8" ht="15.75" customHeight="1" x14ac:dyDescent="0.2">
      <c r="A17" s="129">
        <v>6</v>
      </c>
      <c r="B17" s="129">
        <v>801</v>
      </c>
      <c r="C17" s="148">
        <v>80101</v>
      </c>
      <c r="D17" s="284">
        <v>2340</v>
      </c>
      <c r="E17" s="459" t="s">
        <v>52</v>
      </c>
      <c r="F17" s="130">
        <f>1182.91+1343.84+1213.79+1344</f>
        <v>5084.54</v>
      </c>
      <c r="H17" s="458"/>
    </row>
    <row r="18" spans="1:8" ht="24" customHeight="1" x14ac:dyDescent="0.2">
      <c r="A18" s="161"/>
      <c r="B18" s="162"/>
      <c r="C18" s="163"/>
      <c r="D18" s="164"/>
      <c r="E18" s="460" t="s">
        <v>171</v>
      </c>
      <c r="F18" s="165"/>
      <c r="H18" s="458"/>
    </row>
    <row r="19" spans="1:8" ht="15.75" customHeight="1" x14ac:dyDescent="0.2">
      <c r="A19" s="129">
        <v>7</v>
      </c>
      <c r="B19" s="129">
        <v>801</v>
      </c>
      <c r="C19" s="148">
        <v>80104</v>
      </c>
      <c r="D19" s="284">
        <v>2340</v>
      </c>
      <c r="E19" s="459" t="s">
        <v>69</v>
      </c>
      <c r="F19" s="130">
        <f>10372.44+5081.41+5625</f>
        <v>21078.85</v>
      </c>
      <c r="H19" s="458"/>
    </row>
    <row r="20" spans="1:8" ht="15.75" customHeight="1" x14ac:dyDescent="0.2">
      <c r="A20" s="161"/>
      <c r="B20" s="162"/>
      <c r="C20" s="163"/>
      <c r="D20" s="166"/>
      <c r="E20" s="167" t="s">
        <v>172</v>
      </c>
      <c r="F20" s="165"/>
      <c r="H20" s="458"/>
    </row>
    <row r="21" spans="1:8" ht="15.75" customHeight="1" x14ac:dyDescent="0.2">
      <c r="A21" s="168"/>
      <c r="B21" s="169"/>
      <c r="C21" s="170"/>
      <c r="D21" s="461"/>
      <c r="E21" s="171" t="s">
        <v>173</v>
      </c>
      <c r="F21" s="172"/>
      <c r="H21" s="458"/>
    </row>
    <row r="22" spans="1:8" ht="15.75" customHeight="1" x14ac:dyDescent="0.2">
      <c r="A22" s="168"/>
      <c r="B22" s="169"/>
      <c r="C22" s="170"/>
      <c r="D22" s="461"/>
      <c r="E22" s="462" t="s">
        <v>174</v>
      </c>
      <c r="F22" s="172"/>
      <c r="H22" s="458"/>
    </row>
    <row r="23" spans="1:8" ht="15.75" customHeight="1" x14ac:dyDescent="0.2">
      <c r="A23" s="168"/>
      <c r="B23" s="169"/>
      <c r="C23" s="170"/>
      <c r="D23" s="461"/>
      <c r="E23" s="173" t="s">
        <v>175</v>
      </c>
      <c r="F23" s="172"/>
      <c r="H23" s="458"/>
    </row>
    <row r="24" spans="1:8" ht="15.75" customHeight="1" x14ac:dyDescent="0.2">
      <c r="A24" s="168"/>
      <c r="B24" s="169"/>
      <c r="C24" s="170"/>
      <c r="D24" s="461"/>
      <c r="E24" s="174" t="s">
        <v>176</v>
      </c>
      <c r="F24" s="172"/>
      <c r="H24" s="458"/>
    </row>
    <row r="25" spans="1:8" ht="15.75" customHeight="1" x14ac:dyDescent="0.2">
      <c r="A25" s="175"/>
      <c r="B25" s="155"/>
      <c r="C25" s="152"/>
      <c r="D25" s="183"/>
      <c r="E25" s="176" t="s">
        <v>177</v>
      </c>
      <c r="F25" s="177"/>
      <c r="H25" s="458"/>
    </row>
    <row r="26" spans="1:8" ht="15.75" customHeight="1" x14ac:dyDescent="0.2">
      <c r="A26" s="129">
        <v>8</v>
      </c>
      <c r="B26" s="129">
        <v>801</v>
      </c>
      <c r="C26" s="148">
        <v>80117</v>
      </c>
      <c r="D26" s="284">
        <v>2340</v>
      </c>
      <c r="E26" s="459" t="s">
        <v>72</v>
      </c>
      <c r="F26" s="130">
        <f>741.67+861+776+10353</f>
        <v>12731.67</v>
      </c>
      <c r="H26" s="458"/>
    </row>
    <row r="27" spans="1:8" ht="15.75" customHeight="1" x14ac:dyDescent="0.2">
      <c r="A27" s="160"/>
      <c r="B27" s="178"/>
      <c r="C27" s="149"/>
      <c r="D27" s="183"/>
      <c r="E27" s="463" t="s">
        <v>178</v>
      </c>
      <c r="F27" s="130"/>
      <c r="H27" s="458"/>
    </row>
    <row r="28" spans="1:8" ht="15.75" customHeight="1" x14ac:dyDescent="0.2">
      <c r="A28" s="129">
        <v>9</v>
      </c>
      <c r="B28" s="129">
        <v>801</v>
      </c>
      <c r="C28" s="148">
        <v>80120</v>
      </c>
      <c r="D28" s="284">
        <v>2340</v>
      </c>
      <c r="E28" s="459" t="s">
        <v>73</v>
      </c>
      <c r="F28" s="130">
        <f>8442.4+10140+9354+859</f>
        <v>28795.4</v>
      </c>
      <c r="H28" s="458"/>
    </row>
    <row r="29" spans="1:8" ht="23.25" customHeight="1" x14ac:dyDescent="0.2">
      <c r="A29" s="168"/>
      <c r="B29" s="169"/>
      <c r="C29" s="170"/>
      <c r="D29" s="461"/>
      <c r="E29" s="179" t="s">
        <v>179</v>
      </c>
      <c r="F29" s="172"/>
      <c r="H29" s="458"/>
    </row>
    <row r="30" spans="1:8" ht="24.75" customHeight="1" x14ac:dyDescent="0.2">
      <c r="A30" s="175"/>
      <c r="B30" s="155"/>
      <c r="C30" s="152"/>
      <c r="D30" s="183"/>
      <c r="E30" s="180" t="s">
        <v>180</v>
      </c>
      <c r="F30" s="177"/>
      <c r="H30" s="458"/>
    </row>
    <row r="31" spans="1:8" ht="36" customHeight="1" x14ac:dyDescent="0.2">
      <c r="A31" s="464">
        <v>10</v>
      </c>
      <c r="B31" s="464">
        <v>801</v>
      </c>
      <c r="C31" s="464">
        <v>80195</v>
      </c>
      <c r="D31" s="183">
        <v>2827</v>
      </c>
      <c r="E31" s="465" t="s">
        <v>181</v>
      </c>
      <c r="F31" s="435">
        <f>14126-4851.46+30717</f>
        <v>39991.54</v>
      </c>
      <c r="H31" s="458"/>
    </row>
    <row r="32" spans="1:8" ht="15" customHeight="1" x14ac:dyDescent="0.2">
      <c r="A32" s="456">
        <v>11</v>
      </c>
      <c r="B32" s="456">
        <v>851</v>
      </c>
      <c r="C32" s="456">
        <v>85153</v>
      </c>
      <c r="D32" s="183">
        <v>2820</v>
      </c>
      <c r="E32" s="466" t="s">
        <v>182</v>
      </c>
      <c r="F32" s="467">
        <v>60000</v>
      </c>
      <c r="H32" s="458"/>
    </row>
    <row r="33" spans="1:6" ht="36" customHeight="1" x14ac:dyDescent="0.2">
      <c r="A33" s="456">
        <v>12</v>
      </c>
      <c r="B33" s="456">
        <v>851</v>
      </c>
      <c r="C33" s="456">
        <v>85154</v>
      </c>
      <c r="D33" s="164">
        <v>2820</v>
      </c>
      <c r="E33" s="457" t="s">
        <v>183</v>
      </c>
      <c r="F33" s="435">
        <v>500000</v>
      </c>
    </row>
    <row r="34" spans="1:6" ht="24.75" customHeight="1" x14ac:dyDescent="0.2">
      <c r="A34" s="468">
        <v>13</v>
      </c>
      <c r="B34" s="468">
        <v>851</v>
      </c>
      <c r="C34" s="469">
        <v>85195</v>
      </c>
      <c r="D34" s="166">
        <v>2820</v>
      </c>
      <c r="E34" s="457" t="s">
        <v>184</v>
      </c>
      <c r="F34" s="435">
        <v>67500</v>
      </c>
    </row>
    <row r="35" spans="1:6" ht="24.75" customHeight="1" x14ac:dyDescent="0.2">
      <c r="A35" s="468">
        <v>14</v>
      </c>
      <c r="B35" s="470">
        <v>852</v>
      </c>
      <c r="C35" s="471">
        <v>85228</v>
      </c>
      <c r="D35" s="166">
        <v>2820</v>
      </c>
      <c r="E35" s="472" t="s">
        <v>185</v>
      </c>
      <c r="F35" s="435">
        <f>F36+F37</f>
        <v>10480500</v>
      </c>
    </row>
    <row r="36" spans="1:6" ht="13.5" customHeight="1" x14ac:dyDescent="0.2">
      <c r="A36" s="473" t="s">
        <v>486</v>
      </c>
      <c r="B36" s="470"/>
      <c r="C36" s="471"/>
      <c r="D36" s="166"/>
      <c r="E36" s="472" t="s">
        <v>186</v>
      </c>
      <c r="F36" s="474">
        <v>7600000</v>
      </c>
    </row>
    <row r="37" spans="1:6" ht="13.5" customHeight="1" x14ac:dyDescent="0.2">
      <c r="A37" s="473" t="s">
        <v>487</v>
      </c>
      <c r="B37" s="470"/>
      <c r="C37" s="471"/>
      <c r="D37" s="166"/>
      <c r="E37" s="472" t="s">
        <v>187</v>
      </c>
      <c r="F37" s="474">
        <v>2880500</v>
      </c>
    </row>
    <row r="38" spans="1:6" ht="25.5" customHeight="1" x14ac:dyDescent="0.2">
      <c r="A38" s="456">
        <v>15</v>
      </c>
      <c r="B38" s="456">
        <v>852</v>
      </c>
      <c r="C38" s="456">
        <v>85295</v>
      </c>
      <c r="D38" s="164">
        <v>2820</v>
      </c>
      <c r="E38" s="457" t="s">
        <v>188</v>
      </c>
      <c r="F38" s="453">
        <v>1742700</v>
      </c>
    </row>
    <row r="39" spans="1:6" ht="26.25" customHeight="1" x14ac:dyDescent="0.2">
      <c r="A39" s="456">
        <v>16</v>
      </c>
      <c r="B39" s="456">
        <v>852</v>
      </c>
      <c r="C39" s="456">
        <v>85295</v>
      </c>
      <c r="D39" s="164">
        <v>2827</v>
      </c>
      <c r="E39" s="457" t="s">
        <v>189</v>
      </c>
      <c r="F39" s="435">
        <f>115543.68+289564.4</f>
        <v>405108.08</v>
      </c>
    </row>
    <row r="40" spans="1:6" ht="26.25" customHeight="1" x14ac:dyDescent="0.2">
      <c r="A40" s="456">
        <v>17</v>
      </c>
      <c r="B40" s="456">
        <v>853</v>
      </c>
      <c r="C40" s="456">
        <v>85395</v>
      </c>
      <c r="D40" s="164">
        <v>2820</v>
      </c>
      <c r="E40" s="457" t="s">
        <v>190</v>
      </c>
      <c r="F40" s="435">
        <v>20000</v>
      </c>
    </row>
    <row r="41" spans="1:6" ht="34.5" customHeight="1" x14ac:dyDescent="0.2">
      <c r="A41" s="456">
        <v>18</v>
      </c>
      <c r="B41" s="456">
        <v>853</v>
      </c>
      <c r="C41" s="456">
        <v>85395</v>
      </c>
      <c r="D41" s="283" t="s">
        <v>192</v>
      </c>
      <c r="E41" s="181" t="s">
        <v>193</v>
      </c>
      <c r="F41" s="435">
        <f>27806.52+157570.3+35322.49+200160.75</f>
        <v>420860.05999999994</v>
      </c>
    </row>
    <row r="42" spans="1:6" ht="15.75" customHeight="1" x14ac:dyDescent="0.2">
      <c r="A42" s="475">
        <v>19</v>
      </c>
      <c r="B42" s="475">
        <v>855</v>
      </c>
      <c r="C42" s="475">
        <v>85510</v>
      </c>
      <c r="D42" s="184">
        <v>2830</v>
      </c>
      <c r="E42" s="472" t="s">
        <v>101</v>
      </c>
      <c r="F42" s="453">
        <v>2508000</v>
      </c>
    </row>
    <row r="43" spans="1:6" ht="22.5" customHeight="1" x14ac:dyDescent="0.2">
      <c r="A43" s="456">
        <v>20</v>
      </c>
      <c r="B43" s="456">
        <v>900</v>
      </c>
      <c r="C43" s="456">
        <v>90005</v>
      </c>
      <c r="D43" s="164">
        <v>6230</v>
      </c>
      <c r="E43" s="457" t="s">
        <v>194</v>
      </c>
      <c r="F43" s="453">
        <f>F44+F45</f>
        <v>600000</v>
      </c>
    </row>
    <row r="44" spans="1:6" ht="15" customHeight="1" x14ac:dyDescent="0.2">
      <c r="A44" s="476" t="s">
        <v>488</v>
      </c>
      <c r="B44" s="456"/>
      <c r="C44" s="456"/>
      <c r="D44" s="164"/>
      <c r="E44" s="477" t="s">
        <v>195</v>
      </c>
      <c r="F44" s="478">
        <v>300000</v>
      </c>
    </row>
    <row r="45" spans="1:6" ht="13.5" customHeight="1" x14ac:dyDescent="0.2">
      <c r="A45" s="476" t="s">
        <v>489</v>
      </c>
      <c r="B45" s="456"/>
      <c r="C45" s="456"/>
      <c r="D45" s="164"/>
      <c r="E45" s="477" t="s">
        <v>196</v>
      </c>
      <c r="F45" s="478">
        <v>300000</v>
      </c>
    </row>
    <row r="46" spans="1:6" ht="15.75" customHeight="1" x14ac:dyDescent="0.2">
      <c r="A46" s="475">
        <v>21</v>
      </c>
      <c r="B46" s="475">
        <v>921</v>
      </c>
      <c r="C46" s="475">
        <v>92120</v>
      </c>
      <c r="D46" s="184">
        <v>2720</v>
      </c>
      <c r="E46" s="479" t="s">
        <v>197</v>
      </c>
      <c r="F46" s="453">
        <v>600000</v>
      </c>
    </row>
    <row r="47" spans="1:6" ht="36.75" customHeight="1" x14ac:dyDescent="0.2">
      <c r="A47" s="456">
        <v>22</v>
      </c>
      <c r="B47" s="456">
        <v>921</v>
      </c>
      <c r="C47" s="456">
        <v>92195</v>
      </c>
      <c r="D47" s="283" t="s">
        <v>198</v>
      </c>
      <c r="E47" s="457" t="s">
        <v>199</v>
      </c>
      <c r="F47" s="480">
        <v>222000</v>
      </c>
    </row>
    <row r="48" spans="1:6" ht="35.25" customHeight="1" x14ac:dyDescent="0.2">
      <c r="A48" s="456">
        <v>23</v>
      </c>
      <c r="B48" s="456">
        <v>921</v>
      </c>
      <c r="C48" s="456">
        <v>92195</v>
      </c>
      <c r="D48" s="283" t="s">
        <v>192</v>
      </c>
      <c r="E48" s="181" t="s">
        <v>200</v>
      </c>
      <c r="F48" s="435">
        <f>48080.44+272455.82</f>
        <v>320536.26</v>
      </c>
    </row>
    <row r="49" spans="1:8" ht="36.75" customHeight="1" x14ac:dyDescent="0.2">
      <c r="A49" s="456">
        <v>24</v>
      </c>
      <c r="B49" s="456">
        <v>926</v>
      </c>
      <c r="C49" s="456">
        <v>92605</v>
      </c>
      <c r="D49" s="283" t="s">
        <v>201</v>
      </c>
      <c r="E49" s="434" t="s">
        <v>202</v>
      </c>
      <c r="F49" s="435">
        <f>1936300+200000</f>
        <v>2136300</v>
      </c>
    </row>
    <row r="50" spans="1:8" ht="36.75" customHeight="1" x14ac:dyDescent="0.2">
      <c r="A50" s="481">
        <v>25</v>
      </c>
      <c r="B50" s="456">
        <v>926</v>
      </c>
      <c r="C50" s="456">
        <v>92605</v>
      </c>
      <c r="D50" s="283" t="s">
        <v>192</v>
      </c>
      <c r="E50" s="182" t="s">
        <v>203</v>
      </c>
      <c r="F50" s="435">
        <f>16026.81+90818.61</f>
        <v>106845.42</v>
      </c>
    </row>
    <row r="51" spans="1:8" ht="15" customHeight="1" x14ac:dyDescent="0.2">
      <c r="A51" s="596"/>
      <c r="B51" s="597"/>
      <c r="C51" s="597"/>
      <c r="D51" s="158"/>
      <c r="E51" s="597" t="s">
        <v>204</v>
      </c>
      <c r="F51" s="598">
        <f>F50+F49+F48+F47+F46+F43+F42+F41+F40+F39+F38+F35+F34+F33+F32++F28+F26+F19+F17+F31+F16+F15+F14+F13+F12</f>
        <v>22349628.59</v>
      </c>
      <c r="H51" s="458"/>
    </row>
    <row r="52" spans="1:8" ht="17.25" customHeight="1" x14ac:dyDescent="0.2">
      <c r="A52" s="593" t="s">
        <v>160</v>
      </c>
      <c r="B52" s="594"/>
      <c r="C52" s="594"/>
      <c r="D52" s="158"/>
      <c r="E52" s="594"/>
      <c r="F52" s="595"/>
    </row>
    <row r="53" spans="1:8" ht="17.25" customHeight="1" x14ac:dyDescent="0.2">
      <c r="A53" s="446" t="s">
        <v>131</v>
      </c>
      <c r="B53" s="446" t="s">
        <v>127</v>
      </c>
      <c r="C53" s="446" t="s">
        <v>141</v>
      </c>
      <c r="D53" s="164"/>
      <c r="E53" s="482" t="s">
        <v>205</v>
      </c>
      <c r="F53" s="446" t="s">
        <v>144</v>
      </c>
    </row>
    <row r="54" spans="1:8" ht="24" customHeight="1" x14ac:dyDescent="0.2">
      <c r="A54" s="456">
        <v>1</v>
      </c>
      <c r="B54" s="456">
        <v>801</v>
      </c>
      <c r="C54" s="456">
        <v>80101</v>
      </c>
      <c r="D54" s="285" t="s">
        <v>206</v>
      </c>
      <c r="E54" s="483" t="s">
        <v>52</v>
      </c>
      <c r="F54" s="453">
        <f>2602394+5833078</f>
        <v>8435472</v>
      </c>
    </row>
    <row r="55" spans="1:8" ht="16.5" customHeight="1" x14ac:dyDescent="0.2">
      <c r="A55" s="484"/>
      <c r="B55" s="485"/>
      <c r="C55" s="486"/>
      <c r="D55" s="166"/>
      <c r="E55" s="487" t="s">
        <v>207</v>
      </c>
      <c r="F55" s="488"/>
    </row>
    <row r="56" spans="1:8" ht="15" customHeight="1" x14ac:dyDescent="0.2">
      <c r="A56" s="489"/>
      <c r="B56" s="490"/>
      <c r="C56" s="491"/>
      <c r="D56" s="461"/>
      <c r="E56" s="492" t="s">
        <v>208</v>
      </c>
      <c r="F56" s="493"/>
      <c r="G56" s="494"/>
    </row>
    <row r="57" spans="1:8" ht="26.25" customHeight="1" x14ac:dyDescent="0.2">
      <c r="A57" s="489"/>
      <c r="B57" s="490"/>
      <c r="C57" s="491"/>
      <c r="D57" s="461"/>
      <c r="E57" s="495" t="s">
        <v>209</v>
      </c>
      <c r="F57" s="493"/>
    </row>
    <row r="58" spans="1:8" ht="27" customHeight="1" x14ac:dyDescent="0.2">
      <c r="A58" s="489"/>
      <c r="B58" s="490"/>
      <c r="C58" s="491"/>
      <c r="D58" s="461"/>
      <c r="E58" s="495" t="s">
        <v>171</v>
      </c>
      <c r="F58" s="493"/>
    </row>
    <row r="59" spans="1:8" ht="14.25" customHeight="1" x14ac:dyDescent="0.2">
      <c r="A59" s="489"/>
      <c r="B59" s="490"/>
      <c r="C59" s="491"/>
      <c r="D59" s="461"/>
      <c r="E59" s="496" t="s">
        <v>210</v>
      </c>
      <c r="F59" s="493"/>
    </row>
    <row r="60" spans="1:8" ht="24" customHeight="1" x14ac:dyDescent="0.2">
      <c r="A60" s="497"/>
      <c r="B60" s="498"/>
      <c r="C60" s="499"/>
      <c r="D60" s="183"/>
      <c r="E60" s="500" t="s">
        <v>211</v>
      </c>
      <c r="F60" s="467"/>
    </row>
    <row r="61" spans="1:8" ht="15" customHeight="1" x14ac:dyDescent="0.2">
      <c r="A61" s="475">
        <v>2</v>
      </c>
      <c r="B61" s="475">
        <v>801</v>
      </c>
      <c r="C61" s="475">
        <v>80103</v>
      </c>
      <c r="D61" s="184">
        <v>2540</v>
      </c>
      <c r="E61" s="501" t="s">
        <v>212</v>
      </c>
      <c r="F61" s="453">
        <f>152496</f>
        <v>152496</v>
      </c>
    </row>
    <row r="62" spans="1:8" ht="27" customHeight="1" x14ac:dyDescent="0.2">
      <c r="A62" s="489"/>
      <c r="B62" s="490"/>
      <c r="C62" s="491"/>
      <c r="D62" s="461"/>
      <c r="E62" s="502" t="s">
        <v>209</v>
      </c>
      <c r="F62" s="488"/>
    </row>
    <row r="63" spans="1:8" ht="15" customHeight="1" x14ac:dyDescent="0.2">
      <c r="A63" s="497"/>
      <c r="B63" s="498"/>
      <c r="C63" s="499"/>
      <c r="D63" s="183"/>
      <c r="E63" s="498" t="s">
        <v>210</v>
      </c>
      <c r="F63" s="467"/>
    </row>
    <row r="64" spans="1:8" ht="26.25" customHeight="1" x14ac:dyDescent="0.2">
      <c r="A64" s="456">
        <v>3</v>
      </c>
      <c r="B64" s="456">
        <v>801</v>
      </c>
      <c r="C64" s="456">
        <v>80104</v>
      </c>
      <c r="D64" s="283" t="s">
        <v>206</v>
      </c>
      <c r="E64" s="483" t="s">
        <v>69</v>
      </c>
      <c r="F64" s="480">
        <f>7360256+2051055-50000</f>
        <v>9361311</v>
      </c>
    </row>
    <row r="65" spans="1:6" ht="15.2" customHeight="1" x14ac:dyDescent="0.2">
      <c r="A65" s="484"/>
      <c r="B65" s="485"/>
      <c r="C65" s="486"/>
      <c r="D65" s="166"/>
      <c r="E65" s="487" t="s">
        <v>174</v>
      </c>
      <c r="F65" s="488"/>
    </row>
    <row r="66" spans="1:6" ht="15.2" customHeight="1" x14ac:dyDescent="0.2">
      <c r="A66" s="489"/>
      <c r="B66" s="490"/>
      <c r="C66" s="491"/>
      <c r="D66" s="461"/>
      <c r="E66" s="503" t="s">
        <v>172</v>
      </c>
      <c r="F66" s="493"/>
    </row>
    <row r="67" spans="1:6" ht="15.2" customHeight="1" x14ac:dyDescent="0.2">
      <c r="A67" s="489"/>
      <c r="B67" s="490"/>
      <c r="C67" s="491"/>
      <c r="D67" s="461"/>
      <c r="E67" s="503" t="s">
        <v>173</v>
      </c>
      <c r="F67" s="493"/>
    </row>
    <row r="68" spans="1:6" ht="23.25" customHeight="1" x14ac:dyDescent="0.2">
      <c r="A68" s="489"/>
      <c r="B68" s="490"/>
      <c r="C68" s="491"/>
      <c r="D68" s="504"/>
      <c r="E68" s="286" t="s">
        <v>213</v>
      </c>
      <c r="F68" s="493"/>
    </row>
    <row r="69" spans="1:6" ht="15.2" customHeight="1" x14ac:dyDescent="0.2">
      <c r="A69" s="489"/>
      <c r="B69" s="490"/>
      <c r="C69" s="491"/>
      <c r="D69" s="461"/>
      <c r="E69" s="503" t="s">
        <v>214</v>
      </c>
      <c r="F69" s="493"/>
    </row>
    <row r="70" spans="1:6" ht="15.2" customHeight="1" x14ac:dyDescent="0.2">
      <c r="A70" s="489"/>
      <c r="B70" s="490"/>
      <c r="C70" s="491"/>
      <c r="D70" s="461"/>
      <c r="E70" s="495" t="s">
        <v>215</v>
      </c>
      <c r="F70" s="493"/>
    </row>
    <row r="71" spans="1:6" ht="15.2" customHeight="1" x14ac:dyDescent="0.2">
      <c r="A71" s="489"/>
      <c r="B71" s="490"/>
      <c r="C71" s="491"/>
      <c r="D71" s="461"/>
      <c r="E71" s="495" t="s">
        <v>216</v>
      </c>
      <c r="F71" s="493"/>
    </row>
    <row r="72" spans="1:6" ht="15.2" customHeight="1" x14ac:dyDescent="0.2">
      <c r="A72" s="489"/>
      <c r="B72" s="490"/>
      <c r="C72" s="491"/>
      <c r="D72" s="461"/>
      <c r="E72" s="503" t="s">
        <v>176</v>
      </c>
      <c r="F72" s="493"/>
    </row>
    <row r="73" spans="1:6" ht="15.2" customHeight="1" x14ac:dyDescent="0.2">
      <c r="A73" s="489"/>
      <c r="B73" s="490"/>
      <c r="C73" s="491"/>
      <c r="D73" s="461"/>
      <c r="E73" s="503" t="s">
        <v>217</v>
      </c>
      <c r="F73" s="493"/>
    </row>
    <row r="74" spans="1:6" ht="15.2" customHeight="1" x14ac:dyDescent="0.2">
      <c r="A74" s="489"/>
      <c r="B74" s="490"/>
      <c r="C74" s="491"/>
      <c r="D74" s="461"/>
      <c r="E74" s="495" t="s">
        <v>218</v>
      </c>
      <c r="F74" s="493"/>
    </row>
    <row r="75" spans="1:6" ht="15.2" customHeight="1" x14ac:dyDescent="0.2">
      <c r="A75" s="497"/>
      <c r="B75" s="498"/>
      <c r="C75" s="499"/>
      <c r="D75" s="183"/>
      <c r="E75" s="505" t="s">
        <v>175</v>
      </c>
      <c r="F75" s="506"/>
    </row>
    <row r="76" spans="1:6" ht="15.2" customHeight="1" x14ac:dyDescent="0.2">
      <c r="A76" s="489"/>
      <c r="B76" s="490"/>
      <c r="C76" s="491"/>
      <c r="D76" s="461"/>
      <c r="E76" s="507" t="s">
        <v>177</v>
      </c>
      <c r="F76" s="508"/>
    </row>
    <row r="77" spans="1:6" ht="15.2" customHeight="1" x14ac:dyDescent="0.2">
      <c r="A77" s="489"/>
      <c r="B77" s="490"/>
      <c r="C77" s="491"/>
      <c r="D77" s="461"/>
      <c r="E77" s="496" t="s">
        <v>219</v>
      </c>
      <c r="F77" s="493"/>
    </row>
    <row r="78" spans="1:6" ht="15.2" customHeight="1" x14ac:dyDescent="0.2">
      <c r="A78" s="489"/>
      <c r="B78" s="490"/>
      <c r="C78" s="491"/>
      <c r="D78" s="461"/>
      <c r="E78" s="496" t="s">
        <v>220</v>
      </c>
      <c r="F78" s="493"/>
    </row>
    <row r="79" spans="1:6" ht="15.2" customHeight="1" x14ac:dyDescent="0.2">
      <c r="A79" s="497"/>
      <c r="B79" s="498"/>
      <c r="C79" s="499"/>
      <c r="D79" s="183"/>
      <c r="E79" s="509" t="s">
        <v>221</v>
      </c>
      <c r="F79" s="467"/>
    </row>
    <row r="80" spans="1:6" ht="17.25" customHeight="1" x14ac:dyDescent="0.2">
      <c r="A80" s="456">
        <v>4</v>
      </c>
      <c r="B80" s="456">
        <v>801</v>
      </c>
      <c r="C80" s="456">
        <v>80106</v>
      </c>
      <c r="D80" s="164">
        <v>2540</v>
      </c>
      <c r="E80" s="510" t="s">
        <v>222</v>
      </c>
      <c r="F80" s="435">
        <v>70572</v>
      </c>
    </row>
    <row r="81" spans="1:6" ht="16.5" customHeight="1" x14ac:dyDescent="0.2">
      <c r="A81" s="489"/>
      <c r="B81" s="490"/>
      <c r="C81" s="491"/>
      <c r="D81" s="166"/>
      <c r="E81" s="511" t="s">
        <v>223</v>
      </c>
      <c r="F81" s="512"/>
    </row>
    <row r="82" spans="1:6" ht="13.5" customHeight="1" x14ac:dyDescent="0.2">
      <c r="A82" s="475">
        <v>5</v>
      </c>
      <c r="B82" s="475">
        <v>801</v>
      </c>
      <c r="C82" s="475">
        <v>80115</v>
      </c>
      <c r="D82" s="164">
        <v>2540</v>
      </c>
      <c r="E82" s="501" t="s">
        <v>71</v>
      </c>
      <c r="F82" s="453">
        <f>2702384</f>
        <v>2702384</v>
      </c>
    </row>
    <row r="83" spans="1:6" ht="28.5" customHeight="1" x14ac:dyDescent="0.2">
      <c r="A83" s="479"/>
      <c r="B83" s="501"/>
      <c r="C83" s="513"/>
      <c r="D83" s="164"/>
      <c r="E83" s="514" t="s">
        <v>224</v>
      </c>
      <c r="F83" s="453"/>
    </row>
    <row r="84" spans="1:6" ht="13.5" customHeight="1" x14ac:dyDescent="0.2">
      <c r="A84" s="475">
        <v>6</v>
      </c>
      <c r="B84" s="475">
        <v>801</v>
      </c>
      <c r="C84" s="475">
        <v>80116</v>
      </c>
      <c r="D84" s="164">
        <v>2540</v>
      </c>
      <c r="E84" s="501" t="s">
        <v>225</v>
      </c>
      <c r="F84" s="453">
        <v>5194583</v>
      </c>
    </row>
    <row r="85" spans="1:6" ht="15" customHeight="1" x14ac:dyDescent="0.2">
      <c r="A85" s="484"/>
      <c r="B85" s="485"/>
      <c r="C85" s="486"/>
      <c r="D85" s="166"/>
      <c r="E85" s="515" t="s">
        <v>226</v>
      </c>
      <c r="F85" s="488"/>
    </row>
    <row r="86" spans="1:6" ht="25.5" customHeight="1" x14ac:dyDescent="0.2">
      <c r="A86" s="489"/>
      <c r="B86" s="490"/>
      <c r="C86" s="491"/>
      <c r="D86" s="461"/>
      <c r="E86" s="492" t="s">
        <v>227</v>
      </c>
      <c r="F86" s="493"/>
    </row>
    <row r="87" spans="1:6" ht="13.5" customHeight="1" x14ac:dyDescent="0.2">
      <c r="A87" s="489"/>
      <c r="B87" s="490"/>
      <c r="C87" s="491"/>
      <c r="D87" s="461"/>
      <c r="E87" s="496" t="s">
        <v>228</v>
      </c>
      <c r="F87" s="493"/>
    </row>
    <row r="88" spans="1:6" ht="25.5" customHeight="1" x14ac:dyDescent="0.2">
      <c r="A88" s="489"/>
      <c r="B88" s="490"/>
      <c r="C88" s="491"/>
      <c r="D88" s="461"/>
      <c r="E88" s="516" t="s">
        <v>229</v>
      </c>
      <c r="F88" s="508"/>
    </row>
    <row r="89" spans="1:6" ht="27.75" customHeight="1" x14ac:dyDescent="0.2">
      <c r="A89" s="489"/>
      <c r="B89" s="490"/>
      <c r="C89" s="491"/>
      <c r="D89" s="461"/>
      <c r="E89" s="492" t="s">
        <v>230</v>
      </c>
      <c r="F89" s="493"/>
    </row>
    <row r="90" spans="1:6" ht="15.75" customHeight="1" x14ac:dyDescent="0.2">
      <c r="A90" s="489"/>
      <c r="B90" s="490"/>
      <c r="C90" s="491"/>
      <c r="D90" s="461"/>
      <c r="E90" s="496" t="s">
        <v>231</v>
      </c>
      <c r="F90" s="493"/>
    </row>
    <row r="91" spans="1:6" ht="15" customHeight="1" x14ac:dyDescent="0.2">
      <c r="A91" s="489"/>
      <c r="B91" s="490"/>
      <c r="C91" s="491"/>
      <c r="D91" s="504"/>
      <c r="E91" s="517" t="s">
        <v>232</v>
      </c>
      <c r="F91" s="493"/>
    </row>
    <row r="92" spans="1:6" ht="15" customHeight="1" x14ac:dyDescent="0.2">
      <c r="A92" s="489"/>
      <c r="B92" s="490"/>
      <c r="C92" s="491"/>
      <c r="D92" s="504"/>
      <c r="E92" s="518" t="s">
        <v>233</v>
      </c>
      <c r="F92" s="508"/>
    </row>
    <row r="93" spans="1:6" ht="15.75" customHeight="1" x14ac:dyDescent="0.2">
      <c r="A93" s="489"/>
      <c r="B93" s="490"/>
      <c r="C93" s="491"/>
      <c r="D93" s="504"/>
      <c r="E93" s="507" t="s">
        <v>234</v>
      </c>
      <c r="F93" s="508"/>
    </row>
    <row r="94" spans="1:6" ht="27" customHeight="1" x14ac:dyDescent="0.2">
      <c r="A94" s="497"/>
      <c r="B94" s="498"/>
      <c r="C94" s="499"/>
      <c r="D94" s="183"/>
      <c r="E94" s="500" t="s">
        <v>235</v>
      </c>
      <c r="F94" s="467"/>
    </row>
    <row r="95" spans="1:6" ht="24.75" customHeight="1" x14ac:dyDescent="0.2">
      <c r="A95" s="456">
        <v>7</v>
      </c>
      <c r="B95" s="456">
        <v>801</v>
      </c>
      <c r="C95" s="456">
        <v>80117</v>
      </c>
      <c r="D95" s="283" t="s">
        <v>206</v>
      </c>
      <c r="E95" s="483" t="s">
        <v>72</v>
      </c>
      <c r="F95" s="453">
        <f>1606616+1004162</f>
        <v>2610778</v>
      </c>
    </row>
    <row r="96" spans="1:6" ht="28.5" customHeight="1" x14ac:dyDescent="0.2">
      <c r="A96" s="489"/>
      <c r="B96" s="490"/>
      <c r="C96" s="491"/>
      <c r="D96" s="461"/>
      <c r="E96" s="516" t="s">
        <v>236</v>
      </c>
      <c r="F96" s="508"/>
    </row>
    <row r="97" spans="1:6" ht="26.25" customHeight="1" x14ac:dyDescent="0.2">
      <c r="A97" s="489"/>
      <c r="B97" s="490"/>
      <c r="C97" s="491"/>
      <c r="D97" s="461"/>
      <c r="E97" s="519" t="s">
        <v>237</v>
      </c>
      <c r="F97" s="493"/>
    </row>
    <row r="98" spans="1:6" ht="25.5" customHeight="1" x14ac:dyDescent="0.2">
      <c r="A98" s="489"/>
      <c r="B98" s="490"/>
      <c r="C98" s="491"/>
      <c r="D98" s="461"/>
      <c r="E98" s="500" t="s">
        <v>238</v>
      </c>
      <c r="F98" s="512"/>
    </row>
    <row r="99" spans="1:6" ht="27" customHeight="1" x14ac:dyDescent="0.2">
      <c r="A99" s="456">
        <v>8</v>
      </c>
      <c r="B99" s="456">
        <v>801</v>
      </c>
      <c r="C99" s="456">
        <v>80120</v>
      </c>
      <c r="D99" s="283" t="s">
        <v>206</v>
      </c>
      <c r="E99" s="483" t="s">
        <v>73</v>
      </c>
      <c r="F99" s="453">
        <f>3353811+3084625</f>
        <v>6438436</v>
      </c>
    </row>
    <row r="100" spans="1:6" ht="16.5" customHeight="1" x14ac:dyDescent="0.2">
      <c r="A100" s="489"/>
      <c r="B100" s="490"/>
      <c r="C100" s="491"/>
      <c r="D100" s="461"/>
      <c r="E100" s="492" t="s">
        <v>239</v>
      </c>
      <c r="F100" s="493"/>
    </row>
    <row r="101" spans="1:6" ht="24.75" customHeight="1" x14ac:dyDescent="0.2">
      <c r="A101" s="489"/>
      <c r="B101" s="490"/>
      <c r="C101" s="491"/>
      <c r="D101" s="504"/>
      <c r="E101" s="492" t="s">
        <v>240</v>
      </c>
      <c r="F101" s="493"/>
    </row>
    <row r="102" spans="1:6" ht="24" customHeight="1" x14ac:dyDescent="0.2">
      <c r="A102" s="489"/>
      <c r="B102" s="490"/>
      <c r="C102" s="491"/>
      <c r="D102" s="504"/>
      <c r="E102" s="520" t="s">
        <v>241</v>
      </c>
      <c r="F102" s="493"/>
    </row>
    <row r="103" spans="1:6" ht="25.5" customHeight="1" x14ac:dyDescent="0.2">
      <c r="A103" s="489"/>
      <c r="B103" s="490"/>
      <c r="C103" s="491"/>
      <c r="D103" s="461"/>
      <c r="E103" s="492" t="s">
        <v>242</v>
      </c>
      <c r="F103" s="493"/>
    </row>
    <row r="104" spans="1:6" ht="25.5" customHeight="1" x14ac:dyDescent="0.2">
      <c r="A104" s="489"/>
      <c r="B104" s="490"/>
      <c r="C104" s="491"/>
      <c r="D104" s="461"/>
      <c r="E104" s="503" t="s">
        <v>243</v>
      </c>
      <c r="F104" s="493"/>
    </row>
    <row r="105" spans="1:6" ht="25.5" customHeight="1" x14ac:dyDescent="0.2">
      <c r="A105" s="489"/>
      <c r="B105" s="490"/>
      <c r="C105" s="491"/>
      <c r="D105" s="461"/>
      <c r="E105" s="495" t="s">
        <v>179</v>
      </c>
      <c r="F105" s="493"/>
    </row>
    <row r="106" spans="1:6" ht="26.25" customHeight="1" x14ac:dyDescent="0.2">
      <c r="A106" s="489"/>
      <c r="B106" s="490"/>
      <c r="C106" s="491"/>
      <c r="D106" s="461"/>
      <c r="E106" s="495" t="s">
        <v>180</v>
      </c>
      <c r="F106" s="493"/>
    </row>
    <row r="107" spans="1:6" ht="15" customHeight="1" x14ac:dyDescent="0.2">
      <c r="A107" s="489"/>
      <c r="B107" s="490"/>
      <c r="C107" s="491"/>
      <c r="D107" s="461"/>
      <c r="E107" s="496" t="s">
        <v>244</v>
      </c>
      <c r="F107" s="493"/>
    </row>
    <row r="108" spans="1:6" ht="15.75" customHeight="1" x14ac:dyDescent="0.2">
      <c r="A108" s="497"/>
      <c r="B108" s="498"/>
      <c r="C108" s="499"/>
      <c r="D108" s="183"/>
      <c r="E108" s="509" t="s">
        <v>245</v>
      </c>
      <c r="F108" s="467"/>
    </row>
    <row r="109" spans="1:6" ht="51" customHeight="1" x14ac:dyDescent="0.2">
      <c r="A109" s="456">
        <v>9</v>
      </c>
      <c r="B109" s="456">
        <v>801</v>
      </c>
      <c r="C109" s="456">
        <v>80149</v>
      </c>
      <c r="D109" s="283" t="s">
        <v>206</v>
      </c>
      <c r="E109" s="510" t="s">
        <v>246</v>
      </c>
      <c r="F109" s="435">
        <f>2272895+24507+59523.68</f>
        <v>2356925.6800000002</v>
      </c>
    </row>
    <row r="110" spans="1:6" ht="28.5" customHeight="1" x14ac:dyDescent="0.2">
      <c r="A110" s="484"/>
      <c r="B110" s="485"/>
      <c r="C110" s="486"/>
      <c r="D110" s="521"/>
      <c r="E110" s="287" t="s">
        <v>247</v>
      </c>
      <c r="F110" s="488"/>
    </row>
    <row r="111" spans="1:6" ht="15.2" customHeight="1" x14ac:dyDescent="0.2">
      <c r="A111" s="489"/>
      <c r="B111" s="490"/>
      <c r="C111" s="491"/>
      <c r="D111" s="461"/>
      <c r="E111" s="495" t="s">
        <v>175</v>
      </c>
      <c r="F111" s="493"/>
    </row>
    <row r="112" spans="1:6" ht="15.2" customHeight="1" x14ac:dyDescent="0.2">
      <c r="A112" s="489"/>
      <c r="B112" s="490"/>
      <c r="C112" s="491"/>
      <c r="D112" s="461"/>
      <c r="E112" s="495" t="s">
        <v>248</v>
      </c>
      <c r="F112" s="493"/>
    </row>
    <row r="113" spans="1:7" ht="15.2" customHeight="1" x14ac:dyDescent="0.2">
      <c r="A113" s="489"/>
      <c r="B113" s="490"/>
      <c r="C113" s="491"/>
      <c r="D113" s="461"/>
      <c r="E113" s="522" t="s">
        <v>174</v>
      </c>
      <c r="F113" s="508"/>
    </row>
    <row r="114" spans="1:7" ht="15.2" customHeight="1" x14ac:dyDescent="0.2">
      <c r="A114" s="489"/>
      <c r="B114" s="490"/>
      <c r="C114" s="491"/>
      <c r="D114" s="461"/>
      <c r="E114" s="503" t="s">
        <v>173</v>
      </c>
      <c r="F114" s="493"/>
    </row>
    <row r="115" spans="1:7" ht="15.2" customHeight="1" x14ac:dyDescent="0.2">
      <c r="A115" s="489"/>
      <c r="B115" s="490"/>
      <c r="C115" s="491"/>
      <c r="D115" s="461"/>
      <c r="E115" s="495" t="s">
        <v>249</v>
      </c>
      <c r="F115" s="493"/>
    </row>
    <row r="116" spans="1:7" ht="15.2" customHeight="1" x14ac:dyDescent="0.2">
      <c r="A116" s="489"/>
      <c r="B116" s="490"/>
      <c r="C116" s="491"/>
      <c r="D116" s="461"/>
      <c r="E116" s="495" t="s">
        <v>250</v>
      </c>
      <c r="F116" s="493"/>
    </row>
    <row r="117" spans="1:7" ht="15.2" customHeight="1" x14ac:dyDescent="0.2">
      <c r="A117" s="489"/>
      <c r="B117" s="490"/>
      <c r="C117" s="491"/>
      <c r="D117" s="461"/>
      <c r="E117" s="495" t="s">
        <v>216</v>
      </c>
      <c r="F117" s="493"/>
    </row>
    <row r="118" spans="1:7" ht="15.2" customHeight="1" x14ac:dyDescent="0.2">
      <c r="A118" s="489"/>
      <c r="B118" s="490"/>
      <c r="C118" s="491"/>
      <c r="D118" s="523"/>
      <c r="E118" s="503" t="s">
        <v>176</v>
      </c>
      <c r="F118" s="493"/>
    </row>
    <row r="119" spans="1:7" ht="15.2" customHeight="1" x14ac:dyDescent="0.2">
      <c r="A119" s="489"/>
      <c r="B119" s="490"/>
      <c r="C119" s="491"/>
      <c r="D119" s="461"/>
      <c r="E119" s="503" t="s">
        <v>172</v>
      </c>
      <c r="F119" s="493"/>
    </row>
    <row r="120" spans="1:7" ht="15.2" customHeight="1" x14ac:dyDescent="0.2">
      <c r="A120" s="489"/>
      <c r="B120" s="490"/>
      <c r="C120" s="491"/>
      <c r="D120" s="461"/>
      <c r="E120" s="524" t="s">
        <v>221</v>
      </c>
      <c r="F120" s="508"/>
    </row>
    <row r="121" spans="1:7" ht="15.2" customHeight="1" x14ac:dyDescent="0.2">
      <c r="A121" s="497"/>
      <c r="B121" s="498"/>
      <c r="C121" s="499"/>
      <c r="D121" s="183"/>
      <c r="E121" s="525" t="s">
        <v>219</v>
      </c>
      <c r="F121" s="467"/>
    </row>
    <row r="122" spans="1:7" ht="39" customHeight="1" x14ac:dyDescent="0.2">
      <c r="A122" s="456">
        <v>10</v>
      </c>
      <c r="B122" s="456">
        <v>801</v>
      </c>
      <c r="C122" s="456">
        <v>80150</v>
      </c>
      <c r="D122" s="283" t="s">
        <v>206</v>
      </c>
      <c r="E122" s="510" t="s">
        <v>251</v>
      </c>
      <c r="F122" s="435">
        <f>158853+90670+100000+100000</f>
        <v>449523</v>
      </c>
    </row>
    <row r="123" spans="1:7" ht="25.5" customHeight="1" x14ac:dyDescent="0.2">
      <c r="A123" s="489"/>
      <c r="B123" s="490"/>
      <c r="C123" s="491"/>
      <c r="D123" s="461"/>
      <c r="E123" s="492" t="s">
        <v>252</v>
      </c>
      <c r="F123" s="493"/>
    </row>
    <row r="124" spans="1:7" ht="16.5" customHeight="1" x14ac:dyDescent="0.2">
      <c r="A124" s="497"/>
      <c r="B124" s="498"/>
      <c r="C124" s="499"/>
      <c r="D124" s="526"/>
      <c r="E124" s="527" t="s">
        <v>210</v>
      </c>
      <c r="F124" s="506"/>
    </row>
    <row r="125" spans="1:7" ht="16.5" customHeight="1" x14ac:dyDescent="0.2">
      <c r="A125" s="489"/>
      <c r="B125" s="490"/>
      <c r="C125" s="491"/>
      <c r="D125" s="461"/>
      <c r="E125" s="524" t="s">
        <v>207</v>
      </c>
      <c r="F125" s="508"/>
    </row>
    <row r="126" spans="1:7" ht="15.75" customHeight="1" x14ac:dyDescent="0.2">
      <c r="A126" s="497"/>
      <c r="B126" s="498"/>
      <c r="C126" s="499"/>
      <c r="D126" s="183"/>
      <c r="E126" s="500" t="s">
        <v>208</v>
      </c>
      <c r="F126" s="467"/>
      <c r="G126" s="494"/>
    </row>
    <row r="127" spans="1:7" ht="13.5" customHeight="1" x14ac:dyDescent="0.2">
      <c r="A127" s="475">
        <v>11</v>
      </c>
      <c r="B127" s="475">
        <v>801</v>
      </c>
      <c r="C127" s="475">
        <v>80151</v>
      </c>
      <c r="D127" s="164">
        <v>2540</v>
      </c>
      <c r="E127" s="501" t="s">
        <v>253</v>
      </c>
      <c r="F127" s="453">
        <f>60410</f>
        <v>60410</v>
      </c>
    </row>
    <row r="128" spans="1:7" ht="15.2" customHeight="1" x14ac:dyDescent="0.2">
      <c r="A128" s="484"/>
      <c r="B128" s="485"/>
      <c r="C128" s="486"/>
      <c r="D128" s="521"/>
      <c r="E128" s="515" t="s">
        <v>254</v>
      </c>
      <c r="F128" s="488"/>
    </row>
    <row r="129" spans="1:6" ht="15.2" customHeight="1" x14ac:dyDescent="0.2">
      <c r="A129" s="497"/>
      <c r="B129" s="498"/>
      <c r="C129" s="499"/>
      <c r="D129" s="528"/>
      <c r="E129" s="509" t="s">
        <v>255</v>
      </c>
      <c r="F129" s="467"/>
    </row>
    <row r="130" spans="1:6" ht="102" customHeight="1" x14ac:dyDescent="0.2">
      <c r="A130" s="456">
        <v>12</v>
      </c>
      <c r="B130" s="456">
        <v>801</v>
      </c>
      <c r="C130" s="456">
        <v>80152</v>
      </c>
      <c r="D130" s="283" t="s">
        <v>206</v>
      </c>
      <c r="E130" s="510" t="s">
        <v>256</v>
      </c>
      <c r="F130" s="435">
        <f>221339+382609+100000+100000</f>
        <v>803948</v>
      </c>
    </row>
    <row r="131" spans="1:6" ht="15" customHeight="1" x14ac:dyDescent="0.2">
      <c r="A131" s="484"/>
      <c r="B131" s="485"/>
      <c r="C131" s="486"/>
      <c r="D131" s="166"/>
      <c r="E131" s="529" t="s">
        <v>257</v>
      </c>
      <c r="F131" s="488"/>
    </row>
    <row r="132" spans="1:6" ht="24.75" customHeight="1" x14ac:dyDescent="0.2">
      <c r="A132" s="489"/>
      <c r="B132" s="490"/>
      <c r="C132" s="491"/>
      <c r="D132" s="461"/>
      <c r="E132" s="516" t="s">
        <v>236</v>
      </c>
      <c r="F132" s="508"/>
    </row>
    <row r="133" spans="1:6" ht="15" customHeight="1" x14ac:dyDescent="0.2">
      <c r="A133" s="489"/>
      <c r="B133" s="490"/>
      <c r="C133" s="491"/>
      <c r="D133" s="461"/>
      <c r="E133" s="503" t="s">
        <v>245</v>
      </c>
      <c r="F133" s="493"/>
    </row>
    <row r="134" spans="1:6" ht="22.9" customHeight="1" x14ac:dyDescent="0.2">
      <c r="A134" s="489"/>
      <c r="B134" s="490"/>
      <c r="C134" s="491"/>
      <c r="D134" s="461"/>
      <c r="E134" s="530" t="s">
        <v>224</v>
      </c>
      <c r="F134" s="493"/>
    </row>
    <row r="135" spans="1:6" ht="24.75" customHeight="1" x14ac:dyDescent="0.2">
      <c r="A135" s="489"/>
      <c r="B135" s="490"/>
      <c r="C135" s="491"/>
      <c r="D135" s="461"/>
      <c r="E135" s="495" t="s">
        <v>180</v>
      </c>
      <c r="F135" s="493"/>
    </row>
    <row r="136" spans="1:6" ht="24" customHeight="1" x14ac:dyDescent="0.2">
      <c r="A136" s="497"/>
      <c r="B136" s="498"/>
      <c r="C136" s="499"/>
      <c r="D136" s="183"/>
      <c r="E136" s="500" t="s">
        <v>238</v>
      </c>
      <c r="F136" s="467"/>
    </row>
    <row r="137" spans="1:6" ht="15.75" customHeight="1" x14ac:dyDescent="0.2">
      <c r="A137" s="531">
        <v>13</v>
      </c>
      <c r="B137" s="531">
        <v>853</v>
      </c>
      <c r="C137" s="531">
        <v>85311</v>
      </c>
      <c r="D137" s="184">
        <v>2580</v>
      </c>
      <c r="E137" s="498" t="s">
        <v>258</v>
      </c>
      <c r="F137" s="467">
        <v>230801</v>
      </c>
    </row>
    <row r="138" spans="1:6" ht="18" customHeight="1" x14ac:dyDescent="0.2">
      <c r="A138" s="479"/>
      <c r="B138" s="501"/>
      <c r="C138" s="499"/>
      <c r="D138" s="183"/>
      <c r="E138" s="498" t="s">
        <v>259</v>
      </c>
      <c r="F138" s="467"/>
    </row>
    <row r="139" spans="1:6" ht="15.75" customHeight="1" x14ac:dyDescent="0.2">
      <c r="A139" s="475">
        <v>14</v>
      </c>
      <c r="B139" s="475">
        <v>854</v>
      </c>
      <c r="C139" s="532">
        <v>85402</v>
      </c>
      <c r="D139" s="184">
        <v>2540</v>
      </c>
      <c r="E139" s="185" t="s">
        <v>260</v>
      </c>
      <c r="F139" s="453">
        <f>984049</f>
        <v>984049</v>
      </c>
    </row>
    <row r="140" spans="1:6" ht="22.5" customHeight="1" x14ac:dyDescent="0.2">
      <c r="A140" s="479"/>
      <c r="B140" s="501"/>
      <c r="C140" s="513"/>
      <c r="D140" s="164"/>
      <c r="E140" s="510" t="s">
        <v>261</v>
      </c>
      <c r="F140" s="453"/>
    </row>
    <row r="141" spans="1:6" ht="15.75" customHeight="1" x14ac:dyDescent="0.2">
      <c r="A141" s="475">
        <v>15</v>
      </c>
      <c r="B141" s="475">
        <v>854</v>
      </c>
      <c r="C141" s="475">
        <v>85404</v>
      </c>
      <c r="D141" s="159">
        <v>2540</v>
      </c>
      <c r="E141" s="501" t="s">
        <v>262</v>
      </c>
      <c r="F141" s="453">
        <f>534790+50000</f>
        <v>584790</v>
      </c>
    </row>
    <row r="142" spans="1:6" ht="15" customHeight="1" x14ac:dyDescent="0.2">
      <c r="A142" s="489"/>
      <c r="B142" s="490"/>
      <c r="C142" s="491"/>
      <c r="D142" s="461"/>
      <c r="E142" s="496" t="s">
        <v>219</v>
      </c>
      <c r="F142" s="508"/>
    </row>
    <row r="143" spans="1:6" ht="13.5" customHeight="1" x14ac:dyDescent="0.2">
      <c r="A143" s="489"/>
      <c r="B143" s="490"/>
      <c r="C143" s="491"/>
      <c r="D143" s="461"/>
      <c r="E143" s="533" t="s">
        <v>173</v>
      </c>
      <c r="F143" s="493"/>
    </row>
    <row r="144" spans="1:6" ht="24.75" customHeight="1" x14ac:dyDescent="0.2">
      <c r="A144" s="489"/>
      <c r="B144" s="490"/>
      <c r="C144" s="491"/>
      <c r="D144" s="504"/>
      <c r="E144" s="288" t="s">
        <v>247</v>
      </c>
      <c r="F144" s="493"/>
    </row>
    <row r="145" spans="1:6" ht="13.5" customHeight="1" x14ac:dyDescent="0.2">
      <c r="A145" s="489"/>
      <c r="B145" s="490"/>
      <c r="C145" s="491"/>
      <c r="D145" s="461"/>
      <c r="E145" s="495" t="s">
        <v>248</v>
      </c>
      <c r="F145" s="493"/>
    </row>
    <row r="146" spans="1:6" ht="13.5" customHeight="1" x14ac:dyDescent="0.2">
      <c r="A146" s="489"/>
      <c r="B146" s="490"/>
      <c r="C146" s="491"/>
      <c r="D146" s="461"/>
      <c r="E146" s="503" t="s">
        <v>176</v>
      </c>
      <c r="F146" s="493"/>
    </row>
    <row r="147" spans="1:6" ht="13.5" customHeight="1" x14ac:dyDescent="0.2">
      <c r="A147" s="489"/>
      <c r="B147" s="490"/>
      <c r="C147" s="491"/>
      <c r="D147" s="461"/>
      <c r="E147" s="495" t="s">
        <v>249</v>
      </c>
      <c r="F147" s="493"/>
    </row>
    <row r="148" spans="1:6" ht="13.5" customHeight="1" x14ac:dyDescent="0.2">
      <c r="A148" s="489"/>
      <c r="B148" s="490"/>
      <c r="C148" s="491"/>
      <c r="D148" s="461"/>
      <c r="E148" s="495" t="s">
        <v>216</v>
      </c>
      <c r="F148" s="493"/>
    </row>
    <row r="149" spans="1:6" ht="13.5" customHeight="1" x14ac:dyDescent="0.2">
      <c r="A149" s="489"/>
      <c r="B149" s="490"/>
      <c r="C149" s="491"/>
      <c r="D149" s="461"/>
      <c r="E149" s="522" t="s">
        <v>174</v>
      </c>
      <c r="F149" s="508"/>
    </row>
    <row r="150" spans="1:6" ht="14.25" customHeight="1" x14ac:dyDescent="0.2">
      <c r="A150" s="489"/>
      <c r="B150" s="490"/>
      <c r="C150" s="491"/>
      <c r="D150" s="461"/>
      <c r="E150" s="495" t="s">
        <v>250</v>
      </c>
      <c r="F150" s="493"/>
    </row>
    <row r="151" spans="1:6" ht="14.25" customHeight="1" x14ac:dyDescent="0.2">
      <c r="A151" s="497"/>
      <c r="B151" s="498"/>
      <c r="C151" s="499"/>
      <c r="D151" s="461"/>
      <c r="E151" s="522" t="s">
        <v>172</v>
      </c>
      <c r="F151" s="467"/>
    </row>
    <row r="152" spans="1:6" ht="25.5" customHeight="1" x14ac:dyDescent="0.2">
      <c r="A152" s="464">
        <v>16</v>
      </c>
      <c r="B152" s="464">
        <v>854</v>
      </c>
      <c r="C152" s="464">
        <v>85406</v>
      </c>
      <c r="D152" s="164">
        <v>2540</v>
      </c>
      <c r="E152" s="534" t="s">
        <v>263</v>
      </c>
      <c r="F152" s="453">
        <f>60974</f>
        <v>60974</v>
      </c>
    </row>
    <row r="153" spans="1:6" ht="15.75" customHeight="1" x14ac:dyDescent="0.2">
      <c r="A153" s="484"/>
      <c r="B153" s="485"/>
      <c r="C153" s="486"/>
      <c r="D153" s="166"/>
      <c r="E153" s="535" t="s">
        <v>264</v>
      </c>
      <c r="F153" s="488"/>
    </row>
    <row r="154" spans="1:6" ht="37.5" customHeight="1" x14ac:dyDescent="0.2">
      <c r="A154" s="497"/>
      <c r="B154" s="498"/>
      <c r="C154" s="499"/>
      <c r="D154" s="183"/>
      <c r="E154" s="536" t="s">
        <v>265</v>
      </c>
      <c r="F154" s="467"/>
    </row>
    <row r="155" spans="1:6" ht="16.5" customHeight="1" x14ac:dyDescent="0.2">
      <c r="A155" s="475">
        <v>17</v>
      </c>
      <c r="B155" s="475">
        <v>854</v>
      </c>
      <c r="C155" s="475">
        <v>85410</v>
      </c>
      <c r="D155" s="159">
        <v>2590</v>
      </c>
      <c r="E155" s="501" t="s">
        <v>97</v>
      </c>
      <c r="F155" s="453">
        <f>911326+200000</f>
        <v>1111326</v>
      </c>
    </row>
    <row r="156" spans="1:6" ht="13.5" customHeight="1" x14ac:dyDescent="0.2">
      <c r="A156" s="479"/>
      <c r="B156" s="501"/>
      <c r="C156" s="513"/>
      <c r="D156" s="183"/>
      <c r="E156" s="498" t="s">
        <v>266</v>
      </c>
      <c r="F156" s="453"/>
    </row>
    <row r="157" spans="1:6" ht="14.25" customHeight="1" x14ac:dyDescent="0.2">
      <c r="A157" s="596"/>
      <c r="B157" s="597"/>
      <c r="C157" s="597"/>
      <c r="D157" s="158"/>
      <c r="E157" s="597" t="s">
        <v>204</v>
      </c>
      <c r="F157" s="598">
        <f>SUM(F54:F156)</f>
        <v>41608778.68</v>
      </c>
    </row>
    <row r="158" spans="1:6" ht="15.75" customHeight="1" x14ac:dyDescent="0.2">
      <c r="A158" s="537"/>
      <c r="B158" s="538"/>
      <c r="C158" s="538"/>
      <c r="D158" s="158"/>
      <c r="E158" s="538" t="s">
        <v>137</v>
      </c>
      <c r="F158" s="539">
        <f>F157+F51</f>
        <v>63958407.269999996</v>
      </c>
    </row>
    <row r="160" spans="1:6" ht="12.6" customHeight="1" x14ac:dyDescent="0.2">
      <c r="A160" s="599"/>
      <c r="F160" s="540"/>
    </row>
    <row r="162" spans="6:6" x14ac:dyDescent="0.2">
      <c r="F162" s="540"/>
    </row>
  </sheetData>
  <pageMargins left="0.39370078740157483" right="0.39370078740157483" top="0.70866141732283472" bottom="0.74803149606299213" header="0.31496062992125984" footer="0.31496062992125984"/>
  <pageSetup paperSize="9" orientation="portrait" useFirstPageNumber="1" r:id="rId1"/>
  <headerFooter>
    <oddFooter>&amp;C&amp;8&amp;P</oddFooter>
  </headerFooter>
  <rowBreaks count="2" manualBreakCount="2">
    <brk id="108" max="16383" man="1"/>
    <brk id="1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37728-E814-4F75-B3F2-534AC7AECC42}">
  <sheetPr>
    <tabColor rgb="FFFFFF00"/>
  </sheetPr>
  <dimension ref="A1:G37"/>
  <sheetViews>
    <sheetView zoomScale="110" zoomScaleNormal="110" workbookViewId="0">
      <selection activeCell="C17" sqref="C17"/>
    </sheetView>
  </sheetViews>
  <sheetFormatPr defaultRowHeight="15" x14ac:dyDescent="0.25"/>
  <cols>
    <col min="1" max="1" width="5.140625" customWidth="1"/>
    <col min="2" max="2" width="9" customWidth="1"/>
    <col min="3" max="3" width="47.42578125" customWidth="1"/>
    <col min="4" max="4" width="17" customWidth="1"/>
    <col min="5" max="5" width="15" customWidth="1"/>
    <col min="6" max="6" width="15.85546875" customWidth="1"/>
    <col min="7" max="7" width="16.1406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166</v>
      </c>
    </row>
    <row r="2" spans="1:7" x14ac:dyDescent="0.25">
      <c r="F2" s="3" t="s">
        <v>491</v>
      </c>
    </row>
    <row r="3" spans="1:7" x14ac:dyDescent="0.25">
      <c r="F3" s="3" t="s">
        <v>1</v>
      </c>
    </row>
    <row r="4" spans="1:7" x14ac:dyDescent="0.25">
      <c r="F4" s="3" t="s">
        <v>442</v>
      </c>
    </row>
    <row r="6" spans="1:7" s="187" customFormat="1" ht="12.75" x14ac:dyDescent="0.2">
      <c r="A6" s="186" t="s">
        <v>267</v>
      </c>
      <c r="B6" s="186"/>
      <c r="C6" s="186"/>
      <c r="D6" s="186"/>
      <c r="E6" s="186"/>
      <c r="F6" s="186"/>
      <c r="G6" s="186"/>
    </row>
    <row r="7" spans="1:7" s="187" customFormat="1" ht="12.75" x14ac:dyDescent="0.2">
      <c r="A7" s="186" t="s">
        <v>268</v>
      </c>
      <c r="B7" s="186"/>
      <c r="C7" s="186"/>
      <c r="D7" s="186"/>
      <c r="E7" s="186"/>
      <c r="F7" s="186"/>
      <c r="G7" s="186"/>
    </row>
    <row r="8" spans="1:7" x14ac:dyDescent="0.25">
      <c r="A8" s="188" t="s">
        <v>269</v>
      </c>
      <c r="B8" s="188"/>
      <c r="C8" s="188"/>
      <c r="D8" s="188"/>
      <c r="E8" s="188"/>
      <c r="F8" s="188"/>
      <c r="G8" s="188"/>
    </row>
    <row r="9" spans="1:7" x14ac:dyDescent="0.25">
      <c r="A9" s="600"/>
      <c r="B9" s="600"/>
      <c r="C9" s="600"/>
      <c r="D9" s="600"/>
      <c r="E9" s="600"/>
      <c r="F9" s="600"/>
      <c r="G9" s="189" t="s">
        <v>3</v>
      </c>
    </row>
    <row r="10" spans="1:7" ht="15" customHeight="1" x14ac:dyDescent="0.25">
      <c r="A10" s="190"/>
      <c r="B10" s="191"/>
      <c r="C10" s="191"/>
      <c r="D10" s="192" t="s">
        <v>270</v>
      </c>
      <c r="E10" s="193"/>
      <c r="F10" s="194"/>
      <c r="G10" s="192" t="s">
        <v>271</v>
      </c>
    </row>
    <row r="11" spans="1:7" x14ac:dyDescent="0.25">
      <c r="A11" s="195" t="s">
        <v>131</v>
      </c>
      <c r="B11" s="196" t="s">
        <v>5</v>
      </c>
      <c r="C11" s="196" t="s">
        <v>272</v>
      </c>
      <c r="D11" s="197" t="s">
        <v>273</v>
      </c>
      <c r="E11" s="197"/>
      <c r="F11" s="197"/>
      <c r="G11" s="197" t="s">
        <v>273</v>
      </c>
    </row>
    <row r="12" spans="1:7" x14ac:dyDescent="0.25">
      <c r="A12" s="195"/>
      <c r="B12" s="198"/>
      <c r="C12" s="196"/>
      <c r="D12" s="197" t="s">
        <v>274</v>
      </c>
      <c r="E12" s="197" t="s">
        <v>275</v>
      </c>
      <c r="F12" s="197" t="s">
        <v>134</v>
      </c>
      <c r="G12" s="197" t="s">
        <v>276</v>
      </c>
    </row>
    <row r="13" spans="1:7" x14ac:dyDescent="0.25">
      <c r="A13" s="199"/>
      <c r="B13" s="198" t="s">
        <v>6</v>
      </c>
      <c r="C13" s="198"/>
      <c r="D13" s="200"/>
      <c r="E13" s="200"/>
      <c r="F13" s="200"/>
      <c r="G13" s="200"/>
    </row>
    <row r="14" spans="1:7" s="202" customFormat="1" ht="9.75" x14ac:dyDescent="0.15">
      <c r="A14" s="201">
        <v>1</v>
      </c>
      <c r="B14" s="201">
        <v>2</v>
      </c>
      <c r="C14" s="201">
        <v>3</v>
      </c>
      <c r="D14" s="201">
        <v>4</v>
      </c>
      <c r="E14" s="201">
        <v>5</v>
      </c>
      <c r="F14" s="201">
        <v>6</v>
      </c>
      <c r="G14" s="201">
        <v>7</v>
      </c>
    </row>
    <row r="15" spans="1:7" s="600" customFormat="1" x14ac:dyDescent="0.25">
      <c r="A15" s="203"/>
      <c r="B15" s="204">
        <v>801</v>
      </c>
      <c r="C15" s="601"/>
      <c r="D15" s="205"/>
      <c r="E15" s="205"/>
      <c r="F15" s="205"/>
      <c r="G15" s="205"/>
    </row>
    <row r="16" spans="1:7" ht="13.5" customHeight="1" x14ac:dyDescent="0.25">
      <c r="A16" s="206" t="s">
        <v>277</v>
      </c>
      <c r="B16" s="207">
        <v>80101</v>
      </c>
      <c r="C16" s="208" t="s">
        <v>52</v>
      </c>
      <c r="D16" s="209">
        <v>6324.7</v>
      </c>
      <c r="E16" s="209">
        <v>782365.97</v>
      </c>
      <c r="F16" s="209">
        <v>788690.67</v>
      </c>
      <c r="G16" s="209">
        <v>0</v>
      </c>
    </row>
    <row r="17" spans="1:7" ht="13.5" customHeight="1" x14ac:dyDescent="0.25">
      <c r="A17" s="206" t="s">
        <v>278</v>
      </c>
      <c r="B17" s="207">
        <v>80102</v>
      </c>
      <c r="C17" s="210" t="s">
        <v>65</v>
      </c>
      <c r="D17" s="211">
        <v>0</v>
      </c>
      <c r="E17" s="211">
        <v>20733</v>
      </c>
      <c r="F17" s="211">
        <v>20733</v>
      </c>
      <c r="G17" s="211">
        <v>0</v>
      </c>
    </row>
    <row r="18" spans="1:7" ht="13.5" customHeight="1" x14ac:dyDescent="0.25">
      <c r="A18" s="206" t="s">
        <v>279</v>
      </c>
      <c r="B18" s="207">
        <v>80104</v>
      </c>
      <c r="C18" s="210" t="s">
        <v>69</v>
      </c>
      <c r="D18" s="211">
        <v>5972.12</v>
      </c>
      <c r="E18" s="211">
        <v>4547407.8</v>
      </c>
      <c r="F18" s="211">
        <v>4553379.92</v>
      </c>
      <c r="G18" s="211">
        <v>0</v>
      </c>
    </row>
    <row r="19" spans="1:7" ht="13.5" customHeight="1" x14ac:dyDescent="0.25">
      <c r="A19" s="206" t="s">
        <v>280</v>
      </c>
      <c r="B19" s="207">
        <v>80115</v>
      </c>
      <c r="C19" s="210" t="s">
        <v>71</v>
      </c>
      <c r="D19" s="211">
        <v>8.06</v>
      </c>
      <c r="E19" s="211">
        <v>1115674.56</v>
      </c>
      <c r="F19" s="211">
        <v>1115682.6200000001</v>
      </c>
      <c r="G19" s="211">
        <v>0</v>
      </c>
    </row>
    <row r="20" spans="1:7" ht="13.5" customHeight="1" x14ac:dyDescent="0.25">
      <c r="A20" s="206" t="s">
        <v>281</v>
      </c>
      <c r="B20" s="207">
        <v>80120</v>
      </c>
      <c r="C20" s="210" t="s">
        <v>73</v>
      </c>
      <c r="D20" s="212">
        <v>342.39</v>
      </c>
      <c r="E20" s="211">
        <v>257540</v>
      </c>
      <c r="F20" s="211">
        <v>257882.39</v>
      </c>
      <c r="G20" s="211">
        <v>0</v>
      </c>
    </row>
    <row r="21" spans="1:7" ht="13.5" customHeight="1" x14ac:dyDescent="0.25">
      <c r="A21" s="206" t="s">
        <v>282</v>
      </c>
      <c r="B21" s="207">
        <v>80132</v>
      </c>
      <c r="C21" s="210" t="s">
        <v>283</v>
      </c>
      <c r="D21" s="211">
        <v>0</v>
      </c>
      <c r="E21" s="211">
        <v>37900</v>
      </c>
      <c r="F21" s="211">
        <v>37900</v>
      </c>
      <c r="G21" s="213">
        <v>0</v>
      </c>
    </row>
    <row r="22" spans="1:7" ht="13.5" customHeight="1" x14ac:dyDescent="0.25">
      <c r="A22" s="206" t="s">
        <v>284</v>
      </c>
      <c r="B22" s="207">
        <v>80134</v>
      </c>
      <c r="C22" s="210" t="s">
        <v>76</v>
      </c>
      <c r="D22" s="211">
        <v>0</v>
      </c>
      <c r="E22" s="211">
        <v>1300</v>
      </c>
      <c r="F22" s="211">
        <v>1300</v>
      </c>
      <c r="G22" s="211">
        <v>0</v>
      </c>
    </row>
    <row r="23" spans="1:7" ht="25.5" customHeight="1" x14ac:dyDescent="0.25">
      <c r="A23" s="214" t="s">
        <v>285</v>
      </c>
      <c r="B23" s="215">
        <v>80140</v>
      </c>
      <c r="C23" s="216" t="s">
        <v>286</v>
      </c>
      <c r="D23" s="289">
        <v>67.19</v>
      </c>
      <c r="E23" s="289">
        <v>159270</v>
      </c>
      <c r="F23" s="289">
        <v>159337.19</v>
      </c>
      <c r="G23" s="289">
        <v>0</v>
      </c>
    </row>
    <row r="24" spans="1:7" ht="13.5" customHeight="1" x14ac:dyDescent="0.25">
      <c r="A24" s="214" t="s">
        <v>287</v>
      </c>
      <c r="B24" s="215">
        <v>80142</v>
      </c>
      <c r="C24" s="216" t="s">
        <v>288</v>
      </c>
      <c r="D24" s="211">
        <v>109.5</v>
      </c>
      <c r="E24" s="211">
        <v>367147</v>
      </c>
      <c r="F24" s="211">
        <v>367256.5</v>
      </c>
      <c r="G24" s="211">
        <v>0</v>
      </c>
    </row>
    <row r="25" spans="1:7" ht="13.5" customHeight="1" x14ac:dyDescent="0.25">
      <c r="A25" s="214" t="s">
        <v>289</v>
      </c>
      <c r="B25" s="215">
        <v>80144</v>
      </c>
      <c r="C25" s="216" t="s">
        <v>290</v>
      </c>
      <c r="D25" s="211">
        <v>319.77</v>
      </c>
      <c r="E25" s="211">
        <v>74800</v>
      </c>
      <c r="F25" s="211">
        <v>75119.77</v>
      </c>
      <c r="G25" s="211">
        <v>0</v>
      </c>
    </row>
    <row r="26" spans="1:7" ht="13.5" customHeight="1" x14ac:dyDescent="0.25">
      <c r="A26" s="214" t="s">
        <v>291</v>
      </c>
      <c r="B26" s="215">
        <v>80148</v>
      </c>
      <c r="C26" s="210" t="s">
        <v>292</v>
      </c>
      <c r="D26" s="212">
        <v>1146.97</v>
      </c>
      <c r="E26" s="212">
        <v>3015515</v>
      </c>
      <c r="F26" s="212">
        <v>3016661.97</v>
      </c>
      <c r="G26" s="212">
        <v>0</v>
      </c>
    </row>
    <row r="27" spans="1:7" ht="13.5" customHeight="1" x14ac:dyDescent="0.25">
      <c r="A27" s="217"/>
      <c r="B27" s="218">
        <v>854</v>
      </c>
      <c r="C27" s="219"/>
      <c r="D27" s="220"/>
      <c r="E27" s="220"/>
      <c r="F27" s="220"/>
      <c r="G27" s="220"/>
    </row>
    <row r="28" spans="1:7" ht="13.5" customHeight="1" x14ac:dyDescent="0.25">
      <c r="A28" s="206" t="s">
        <v>277</v>
      </c>
      <c r="B28" s="207">
        <v>85410</v>
      </c>
      <c r="C28" s="210" t="s">
        <v>97</v>
      </c>
      <c r="D28" s="211">
        <v>763.66</v>
      </c>
      <c r="E28" s="211">
        <v>491700</v>
      </c>
      <c r="F28" s="211">
        <v>492463.66</v>
      </c>
      <c r="G28" s="211">
        <v>0</v>
      </c>
    </row>
    <row r="29" spans="1:7" ht="13.5" customHeight="1" x14ac:dyDescent="0.25">
      <c r="A29" s="206" t="s">
        <v>278</v>
      </c>
      <c r="B29" s="207">
        <v>85412</v>
      </c>
      <c r="C29" s="210" t="s">
        <v>293</v>
      </c>
      <c r="D29" s="211"/>
      <c r="E29" s="211"/>
      <c r="F29" s="211"/>
      <c r="G29" s="211"/>
    </row>
    <row r="30" spans="1:7" ht="13.5" customHeight="1" x14ac:dyDescent="0.25">
      <c r="A30" s="206"/>
      <c r="B30" s="207"/>
      <c r="C30" s="210" t="s">
        <v>294</v>
      </c>
      <c r="D30" s="211">
        <v>0</v>
      </c>
      <c r="E30" s="211">
        <v>7200</v>
      </c>
      <c r="F30" s="211">
        <v>7200</v>
      </c>
      <c r="G30" s="211">
        <v>0</v>
      </c>
    </row>
    <row r="31" spans="1:7" ht="13.5" customHeight="1" x14ac:dyDescent="0.25">
      <c r="A31" s="206" t="s">
        <v>279</v>
      </c>
      <c r="B31" s="207">
        <v>85417</v>
      </c>
      <c r="C31" s="221" t="s">
        <v>295</v>
      </c>
      <c r="D31" s="211">
        <v>0</v>
      </c>
      <c r="E31" s="211">
        <v>80400</v>
      </c>
      <c r="F31" s="211">
        <v>80400</v>
      </c>
      <c r="G31" s="211">
        <v>0</v>
      </c>
    </row>
    <row r="32" spans="1:7" ht="13.5" customHeight="1" x14ac:dyDescent="0.25">
      <c r="A32" s="290" t="s">
        <v>280</v>
      </c>
      <c r="B32" s="222">
        <v>85420</v>
      </c>
      <c r="C32" s="223" t="s">
        <v>100</v>
      </c>
      <c r="D32" s="224">
        <v>73.81</v>
      </c>
      <c r="E32" s="224">
        <v>22500</v>
      </c>
      <c r="F32" s="224">
        <v>22573.81</v>
      </c>
      <c r="G32" s="225">
        <v>0</v>
      </c>
    </row>
    <row r="33" spans="1:7" s="604" customFormat="1" ht="22.5" customHeight="1" x14ac:dyDescent="0.25">
      <c r="A33" s="226"/>
      <c r="B33" s="227"/>
      <c r="C33" s="602" t="s">
        <v>296</v>
      </c>
      <c r="D33" s="603">
        <f>SUM(D16:D32)</f>
        <v>15128.169999999998</v>
      </c>
      <c r="E33" s="603">
        <f>SUM(E16:E32)</f>
        <v>10981453.33</v>
      </c>
      <c r="F33" s="603">
        <f>SUM(F16:F32)</f>
        <v>10996581.5</v>
      </c>
      <c r="G33" s="603">
        <f>SUM(G16:G32)</f>
        <v>0</v>
      </c>
    </row>
    <row r="35" spans="1:7" x14ac:dyDescent="0.25">
      <c r="A35" s="605"/>
      <c r="B35" s="605"/>
      <c r="C35" s="228"/>
    </row>
    <row r="36" spans="1:7" x14ac:dyDescent="0.25">
      <c r="A36" s="605"/>
      <c r="B36" s="605"/>
      <c r="C36" s="228"/>
    </row>
    <row r="37" spans="1:7" x14ac:dyDescent="0.25">
      <c r="A37" s="605"/>
      <c r="B37" s="605"/>
      <c r="C37" s="228"/>
    </row>
  </sheetData>
  <pageMargins left="0.70866141732283472" right="0.51181102362204722" top="0.74803149606299213" bottom="0.55118110236220474" header="0.31496062992125984" footer="0.31496062992125984"/>
  <pageSetup paperSize="9" firstPageNumber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C6209-3938-4F18-85B1-3BDEB63D9E5D}">
  <sheetPr>
    <tabColor rgb="FFFF66FF"/>
  </sheetPr>
  <dimension ref="A1:WVO177"/>
  <sheetViews>
    <sheetView zoomScale="140" zoomScaleNormal="140" workbookViewId="0"/>
  </sheetViews>
  <sheetFormatPr defaultRowHeight="15" x14ac:dyDescent="0.25"/>
  <cols>
    <col min="1" max="1" width="4.85546875" style="600" customWidth="1"/>
    <col min="2" max="2" width="33.42578125" style="600" customWidth="1"/>
    <col min="3" max="3" width="8.5703125" style="600" customWidth="1"/>
    <col min="4" max="4" width="9.42578125" style="600" customWidth="1"/>
    <col min="5" max="5" width="8.140625" style="600" customWidth="1"/>
    <col min="6" max="6" width="13" customWidth="1"/>
    <col min="7" max="7" width="12.85546875" customWidth="1"/>
    <col min="9" max="9" width="12.42578125" customWidth="1"/>
    <col min="77" max="253" width="9.140625" style="600"/>
    <col min="254" max="254" width="5.28515625" style="600" customWidth="1"/>
    <col min="255" max="255" width="8" style="600" customWidth="1"/>
    <col min="256" max="256" width="5.85546875" style="600" customWidth="1"/>
    <col min="257" max="257" width="9.42578125" style="600" customWidth="1"/>
    <col min="258" max="258" width="11.28515625" style="600" customWidth="1"/>
    <col min="259" max="259" width="11" style="600" customWidth="1"/>
    <col min="260" max="260" width="13.140625" style="600" customWidth="1"/>
    <col min="261" max="261" width="11.7109375" style="600" customWidth="1"/>
    <col min="262" max="262" width="11.140625" style="600" customWidth="1"/>
    <col min="263" max="263" width="11.7109375" style="600" customWidth="1"/>
    <col min="264" max="509" width="9.140625" style="600"/>
    <col min="510" max="510" width="5.28515625" style="600" customWidth="1"/>
    <col min="511" max="511" width="8" style="600" customWidth="1"/>
    <col min="512" max="512" width="5.85546875" style="600" customWidth="1"/>
    <col min="513" max="513" width="9.42578125" style="600" customWidth="1"/>
    <col min="514" max="514" width="11.28515625" style="600" customWidth="1"/>
    <col min="515" max="515" width="11" style="600" customWidth="1"/>
    <col min="516" max="516" width="13.140625" style="600" customWidth="1"/>
    <col min="517" max="517" width="11.7109375" style="600" customWidth="1"/>
    <col min="518" max="518" width="11.140625" style="600" customWidth="1"/>
    <col min="519" max="519" width="11.7109375" style="600" customWidth="1"/>
    <col min="520" max="765" width="9.140625" style="600"/>
    <col min="766" max="766" width="5.28515625" style="600" customWidth="1"/>
    <col min="767" max="767" width="8" style="600" customWidth="1"/>
    <col min="768" max="768" width="5.85546875" style="600" customWidth="1"/>
    <col min="769" max="769" width="9.42578125" style="600" customWidth="1"/>
    <col min="770" max="770" width="11.28515625" style="600" customWidth="1"/>
    <col min="771" max="771" width="11" style="600" customWidth="1"/>
    <col min="772" max="772" width="13.140625" style="600" customWidth="1"/>
    <col min="773" max="773" width="11.7109375" style="600" customWidth="1"/>
    <col min="774" max="774" width="11.140625" style="600" customWidth="1"/>
    <col min="775" max="775" width="11.7109375" style="600" customWidth="1"/>
    <col min="776" max="1021" width="9.140625" style="600"/>
    <col min="1022" max="1022" width="5.28515625" style="600" customWidth="1"/>
    <col min="1023" max="1023" width="8" style="600" customWidth="1"/>
    <col min="1024" max="1024" width="5.85546875" style="600" customWidth="1"/>
    <col min="1025" max="1025" width="9.42578125" style="600" customWidth="1"/>
    <col min="1026" max="1026" width="11.28515625" style="600" customWidth="1"/>
    <col min="1027" max="1027" width="11" style="600" customWidth="1"/>
    <col min="1028" max="1028" width="13.140625" style="600" customWidth="1"/>
    <col min="1029" max="1029" width="11.7109375" style="600" customWidth="1"/>
    <col min="1030" max="1030" width="11.140625" style="600" customWidth="1"/>
    <col min="1031" max="1031" width="11.7109375" style="600" customWidth="1"/>
    <col min="1032" max="1277" width="9.140625" style="600"/>
    <col min="1278" max="1278" width="5.28515625" style="600" customWidth="1"/>
    <col min="1279" max="1279" width="8" style="600" customWidth="1"/>
    <col min="1280" max="1280" width="5.85546875" style="600" customWidth="1"/>
    <col min="1281" max="1281" width="9.42578125" style="600" customWidth="1"/>
    <col min="1282" max="1282" width="11.28515625" style="600" customWidth="1"/>
    <col min="1283" max="1283" width="11" style="600" customWidth="1"/>
    <col min="1284" max="1284" width="13.140625" style="600" customWidth="1"/>
    <col min="1285" max="1285" width="11.7109375" style="600" customWidth="1"/>
    <col min="1286" max="1286" width="11.140625" style="600" customWidth="1"/>
    <col min="1287" max="1287" width="11.7109375" style="600" customWidth="1"/>
    <col min="1288" max="1533" width="9.140625" style="600"/>
    <col min="1534" max="1534" width="5.28515625" style="600" customWidth="1"/>
    <col min="1535" max="1535" width="8" style="600" customWidth="1"/>
    <col min="1536" max="1536" width="5.85546875" style="600" customWidth="1"/>
    <col min="1537" max="1537" width="9.42578125" style="600" customWidth="1"/>
    <col min="1538" max="1538" width="11.28515625" style="600" customWidth="1"/>
    <col min="1539" max="1539" width="11" style="600" customWidth="1"/>
    <col min="1540" max="1540" width="13.140625" style="600" customWidth="1"/>
    <col min="1541" max="1541" width="11.7109375" style="600" customWidth="1"/>
    <col min="1542" max="1542" width="11.140625" style="600" customWidth="1"/>
    <col min="1543" max="1543" width="11.7109375" style="600" customWidth="1"/>
    <col min="1544" max="1789" width="9.140625" style="600"/>
    <col min="1790" max="1790" width="5.28515625" style="600" customWidth="1"/>
    <col min="1791" max="1791" width="8" style="600" customWidth="1"/>
    <col min="1792" max="1792" width="5.85546875" style="600" customWidth="1"/>
    <col min="1793" max="1793" width="9.42578125" style="600" customWidth="1"/>
    <col min="1794" max="1794" width="11.28515625" style="600" customWidth="1"/>
    <col min="1795" max="1795" width="11" style="600" customWidth="1"/>
    <col min="1796" max="1796" width="13.140625" style="600" customWidth="1"/>
    <col min="1797" max="1797" width="11.7109375" style="600" customWidth="1"/>
    <col min="1798" max="1798" width="11.140625" style="600" customWidth="1"/>
    <col min="1799" max="1799" width="11.7109375" style="600" customWidth="1"/>
    <col min="1800" max="2045" width="9.140625" style="600"/>
    <col min="2046" max="2046" width="5.28515625" style="600" customWidth="1"/>
    <col min="2047" max="2047" width="8" style="600" customWidth="1"/>
    <col min="2048" max="2048" width="5.85546875" style="600" customWidth="1"/>
    <col min="2049" max="2049" width="9.42578125" style="600" customWidth="1"/>
    <col min="2050" max="2050" width="11.28515625" style="600" customWidth="1"/>
    <col min="2051" max="2051" width="11" style="600" customWidth="1"/>
    <col min="2052" max="2052" width="13.140625" style="600" customWidth="1"/>
    <col min="2053" max="2053" width="11.7109375" style="600" customWidth="1"/>
    <col min="2054" max="2054" width="11.140625" style="600" customWidth="1"/>
    <col min="2055" max="2055" width="11.7109375" style="600" customWidth="1"/>
    <col min="2056" max="2301" width="9.140625" style="600"/>
    <col min="2302" max="2302" width="5.28515625" style="600" customWidth="1"/>
    <col min="2303" max="2303" width="8" style="600" customWidth="1"/>
    <col min="2304" max="2304" width="5.85546875" style="600" customWidth="1"/>
    <col min="2305" max="2305" width="9.42578125" style="600" customWidth="1"/>
    <col min="2306" max="2306" width="11.28515625" style="600" customWidth="1"/>
    <col min="2307" max="2307" width="11" style="600" customWidth="1"/>
    <col min="2308" max="2308" width="13.140625" style="600" customWidth="1"/>
    <col min="2309" max="2309" width="11.7109375" style="600" customWidth="1"/>
    <col min="2310" max="2310" width="11.140625" style="600" customWidth="1"/>
    <col min="2311" max="2311" width="11.7109375" style="600" customWidth="1"/>
    <col min="2312" max="2557" width="9.140625" style="600"/>
    <col min="2558" max="2558" width="5.28515625" style="600" customWidth="1"/>
    <col min="2559" max="2559" width="8" style="600" customWidth="1"/>
    <col min="2560" max="2560" width="5.85546875" style="600" customWidth="1"/>
    <col min="2561" max="2561" width="9.42578125" style="600" customWidth="1"/>
    <col min="2562" max="2562" width="11.28515625" style="600" customWidth="1"/>
    <col min="2563" max="2563" width="11" style="600" customWidth="1"/>
    <col min="2564" max="2564" width="13.140625" style="600" customWidth="1"/>
    <col min="2565" max="2565" width="11.7109375" style="600" customWidth="1"/>
    <col min="2566" max="2566" width="11.140625" style="600" customWidth="1"/>
    <col min="2567" max="2567" width="11.7109375" style="600" customWidth="1"/>
    <col min="2568" max="2813" width="9.140625" style="600"/>
    <col min="2814" max="2814" width="5.28515625" style="600" customWidth="1"/>
    <col min="2815" max="2815" width="8" style="600" customWidth="1"/>
    <col min="2816" max="2816" width="5.85546875" style="600" customWidth="1"/>
    <col min="2817" max="2817" width="9.42578125" style="600" customWidth="1"/>
    <col min="2818" max="2818" width="11.28515625" style="600" customWidth="1"/>
    <col min="2819" max="2819" width="11" style="600" customWidth="1"/>
    <col min="2820" max="2820" width="13.140625" style="600" customWidth="1"/>
    <col min="2821" max="2821" width="11.7109375" style="600" customWidth="1"/>
    <col min="2822" max="2822" width="11.140625" style="600" customWidth="1"/>
    <col min="2823" max="2823" width="11.7109375" style="600" customWidth="1"/>
    <col min="2824" max="3069" width="9.140625" style="600"/>
    <col min="3070" max="3070" width="5.28515625" style="600" customWidth="1"/>
    <col min="3071" max="3071" width="8" style="600" customWidth="1"/>
    <col min="3072" max="3072" width="5.85546875" style="600" customWidth="1"/>
    <col min="3073" max="3073" width="9.42578125" style="600" customWidth="1"/>
    <col min="3074" max="3074" width="11.28515625" style="600" customWidth="1"/>
    <col min="3075" max="3075" width="11" style="600" customWidth="1"/>
    <col min="3076" max="3076" width="13.140625" style="600" customWidth="1"/>
    <col min="3077" max="3077" width="11.7109375" style="600" customWidth="1"/>
    <col min="3078" max="3078" width="11.140625" style="600" customWidth="1"/>
    <col min="3079" max="3079" width="11.7109375" style="600" customWidth="1"/>
    <col min="3080" max="3325" width="9.140625" style="600"/>
    <col min="3326" max="3326" width="5.28515625" style="600" customWidth="1"/>
    <col min="3327" max="3327" width="8" style="600" customWidth="1"/>
    <col min="3328" max="3328" width="5.85546875" style="600" customWidth="1"/>
    <col min="3329" max="3329" width="9.42578125" style="600" customWidth="1"/>
    <col min="3330" max="3330" width="11.28515625" style="600" customWidth="1"/>
    <col min="3331" max="3331" width="11" style="600" customWidth="1"/>
    <col min="3332" max="3332" width="13.140625" style="600" customWidth="1"/>
    <col min="3333" max="3333" width="11.7109375" style="600" customWidth="1"/>
    <col min="3334" max="3334" width="11.140625" style="600" customWidth="1"/>
    <col min="3335" max="3335" width="11.7109375" style="600" customWidth="1"/>
    <col min="3336" max="3581" width="9.140625" style="600"/>
    <col min="3582" max="3582" width="5.28515625" style="600" customWidth="1"/>
    <col min="3583" max="3583" width="8" style="600" customWidth="1"/>
    <col min="3584" max="3584" width="5.85546875" style="600" customWidth="1"/>
    <col min="3585" max="3585" width="9.42578125" style="600" customWidth="1"/>
    <col min="3586" max="3586" width="11.28515625" style="600" customWidth="1"/>
    <col min="3587" max="3587" width="11" style="600" customWidth="1"/>
    <col min="3588" max="3588" width="13.140625" style="600" customWidth="1"/>
    <col min="3589" max="3589" width="11.7109375" style="600" customWidth="1"/>
    <col min="3590" max="3590" width="11.140625" style="600" customWidth="1"/>
    <col min="3591" max="3591" width="11.7109375" style="600" customWidth="1"/>
    <col min="3592" max="3837" width="9.140625" style="600"/>
    <col min="3838" max="3838" width="5.28515625" style="600" customWidth="1"/>
    <col min="3839" max="3839" width="8" style="600" customWidth="1"/>
    <col min="3840" max="3840" width="5.85546875" style="600" customWidth="1"/>
    <col min="3841" max="3841" width="9.42578125" style="600" customWidth="1"/>
    <col min="3842" max="3842" width="11.28515625" style="600" customWidth="1"/>
    <col min="3843" max="3843" width="11" style="600" customWidth="1"/>
    <col min="3844" max="3844" width="13.140625" style="600" customWidth="1"/>
    <col min="3845" max="3845" width="11.7109375" style="600" customWidth="1"/>
    <col min="3846" max="3846" width="11.140625" style="600" customWidth="1"/>
    <col min="3847" max="3847" width="11.7109375" style="600" customWidth="1"/>
    <col min="3848" max="4093" width="9.140625" style="600"/>
    <col min="4094" max="4094" width="5.28515625" style="600" customWidth="1"/>
    <col min="4095" max="4095" width="8" style="600" customWidth="1"/>
    <col min="4096" max="4096" width="5.85546875" style="600" customWidth="1"/>
    <col min="4097" max="4097" width="9.42578125" style="600" customWidth="1"/>
    <col min="4098" max="4098" width="11.28515625" style="600" customWidth="1"/>
    <col min="4099" max="4099" width="11" style="600" customWidth="1"/>
    <col min="4100" max="4100" width="13.140625" style="600" customWidth="1"/>
    <col min="4101" max="4101" width="11.7109375" style="600" customWidth="1"/>
    <col min="4102" max="4102" width="11.140625" style="600" customWidth="1"/>
    <col min="4103" max="4103" width="11.7109375" style="600" customWidth="1"/>
    <col min="4104" max="4349" width="9.140625" style="600"/>
    <col min="4350" max="4350" width="5.28515625" style="600" customWidth="1"/>
    <col min="4351" max="4351" width="8" style="600" customWidth="1"/>
    <col min="4352" max="4352" width="5.85546875" style="600" customWidth="1"/>
    <col min="4353" max="4353" width="9.42578125" style="600" customWidth="1"/>
    <col min="4354" max="4354" width="11.28515625" style="600" customWidth="1"/>
    <col min="4355" max="4355" width="11" style="600" customWidth="1"/>
    <col min="4356" max="4356" width="13.140625" style="600" customWidth="1"/>
    <col min="4357" max="4357" width="11.7109375" style="600" customWidth="1"/>
    <col min="4358" max="4358" width="11.140625" style="600" customWidth="1"/>
    <col min="4359" max="4359" width="11.7109375" style="600" customWidth="1"/>
    <col min="4360" max="4605" width="9.140625" style="600"/>
    <col min="4606" max="4606" width="5.28515625" style="600" customWidth="1"/>
    <col min="4607" max="4607" width="8" style="600" customWidth="1"/>
    <col min="4608" max="4608" width="5.85546875" style="600" customWidth="1"/>
    <col min="4609" max="4609" width="9.42578125" style="600" customWidth="1"/>
    <col min="4610" max="4610" width="11.28515625" style="600" customWidth="1"/>
    <col min="4611" max="4611" width="11" style="600" customWidth="1"/>
    <col min="4612" max="4612" width="13.140625" style="600" customWidth="1"/>
    <col min="4613" max="4613" width="11.7109375" style="600" customWidth="1"/>
    <col min="4614" max="4614" width="11.140625" style="600" customWidth="1"/>
    <col min="4615" max="4615" width="11.7109375" style="600" customWidth="1"/>
    <col min="4616" max="4861" width="9.140625" style="600"/>
    <col min="4862" max="4862" width="5.28515625" style="600" customWidth="1"/>
    <col min="4863" max="4863" width="8" style="600" customWidth="1"/>
    <col min="4864" max="4864" width="5.85546875" style="600" customWidth="1"/>
    <col min="4865" max="4865" width="9.42578125" style="600" customWidth="1"/>
    <col min="4866" max="4866" width="11.28515625" style="600" customWidth="1"/>
    <col min="4867" max="4867" width="11" style="600" customWidth="1"/>
    <col min="4868" max="4868" width="13.140625" style="600" customWidth="1"/>
    <col min="4869" max="4869" width="11.7109375" style="600" customWidth="1"/>
    <col min="4870" max="4870" width="11.140625" style="600" customWidth="1"/>
    <col min="4871" max="4871" width="11.7109375" style="600" customWidth="1"/>
    <col min="4872" max="5117" width="9.140625" style="600"/>
    <col min="5118" max="5118" width="5.28515625" style="600" customWidth="1"/>
    <col min="5119" max="5119" width="8" style="600" customWidth="1"/>
    <col min="5120" max="5120" width="5.85546875" style="600" customWidth="1"/>
    <col min="5121" max="5121" width="9.42578125" style="600" customWidth="1"/>
    <col min="5122" max="5122" width="11.28515625" style="600" customWidth="1"/>
    <col min="5123" max="5123" width="11" style="600" customWidth="1"/>
    <col min="5124" max="5124" width="13.140625" style="600" customWidth="1"/>
    <col min="5125" max="5125" width="11.7109375" style="600" customWidth="1"/>
    <col min="5126" max="5126" width="11.140625" style="600" customWidth="1"/>
    <col min="5127" max="5127" width="11.7109375" style="600" customWidth="1"/>
    <col min="5128" max="5373" width="9.140625" style="600"/>
    <col min="5374" max="5374" width="5.28515625" style="600" customWidth="1"/>
    <col min="5375" max="5375" width="8" style="600" customWidth="1"/>
    <col min="5376" max="5376" width="5.85546875" style="600" customWidth="1"/>
    <col min="5377" max="5377" width="9.42578125" style="600" customWidth="1"/>
    <col min="5378" max="5378" width="11.28515625" style="600" customWidth="1"/>
    <col min="5379" max="5379" width="11" style="600" customWidth="1"/>
    <col min="5380" max="5380" width="13.140625" style="600" customWidth="1"/>
    <col min="5381" max="5381" width="11.7109375" style="600" customWidth="1"/>
    <col min="5382" max="5382" width="11.140625" style="600" customWidth="1"/>
    <col min="5383" max="5383" width="11.7109375" style="600" customWidth="1"/>
    <col min="5384" max="5629" width="9.140625" style="600"/>
    <col min="5630" max="5630" width="5.28515625" style="600" customWidth="1"/>
    <col min="5631" max="5631" width="8" style="600" customWidth="1"/>
    <col min="5632" max="5632" width="5.85546875" style="600" customWidth="1"/>
    <col min="5633" max="5633" width="9.42578125" style="600" customWidth="1"/>
    <col min="5634" max="5634" width="11.28515625" style="600" customWidth="1"/>
    <col min="5635" max="5635" width="11" style="600" customWidth="1"/>
    <col min="5636" max="5636" width="13.140625" style="600" customWidth="1"/>
    <col min="5637" max="5637" width="11.7109375" style="600" customWidth="1"/>
    <col min="5638" max="5638" width="11.140625" style="600" customWidth="1"/>
    <col min="5639" max="5639" width="11.7109375" style="600" customWidth="1"/>
    <col min="5640" max="5885" width="9.140625" style="600"/>
    <col min="5886" max="5886" width="5.28515625" style="600" customWidth="1"/>
    <col min="5887" max="5887" width="8" style="600" customWidth="1"/>
    <col min="5888" max="5888" width="5.85546875" style="600" customWidth="1"/>
    <col min="5889" max="5889" width="9.42578125" style="600" customWidth="1"/>
    <col min="5890" max="5890" width="11.28515625" style="600" customWidth="1"/>
    <col min="5891" max="5891" width="11" style="600" customWidth="1"/>
    <col min="5892" max="5892" width="13.140625" style="600" customWidth="1"/>
    <col min="5893" max="5893" width="11.7109375" style="600" customWidth="1"/>
    <col min="5894" max="5894" width="11.140625" style="600" customWidth="1"/>
    <col min="5895" max="5895" width="11.7109375" style="600" customWidth="1"/>
    <col min="5896" max="6141" width="9.140625" style="600"/>
    <col min="6142" max="6142" width="5.28515625" style="600" customWidth="1"/>
    <col min="6143" max="6143" width="8" style="600" customWidth="1"/>
    <col min="6144" max="6144" width="5.85546875" style="600" customWidth="1"/>
    <col min="6145" max="6145" width="9.42578125" style="600" customWidth="1"/>
    <col min="6146" max="6146" width="11.28515625" style="600" customWidth="1"/>
    <col min="6147" max="6147" width="11" style="600" customWidth="1"/>
    <col min="6148" max="6148" width="13.140625" style="600" customWidth="1"/>
    <col min="6149" max="6149" width="11.7109375" style="600" customWidth="1"/>
    <col min="6150" max="6150" width="11.140625" style="600" customWidth="1"/>
    <col min="6151" max="6151" width="11.7109375" style="600" customWidth="1"/>
    <col min="6152" max="6397" width="9.140625" style="600"/>
    <col min="6398" max="6398" width="5.28515625" style="600" customWidth="1"/>
    <col min="6399" max="6399" width="8" style="600" customWidth="1"/>
    <col min="6400" max="6400" width="5.85546875" style="600" customWidth="1"/>
    <col min="6401" max="6401" width="9.42578125" style="600" customWidth="1"/>
    <col min="6402" max="6402" width="11.28515625" style="600" customWidth="1"/>
    <col min="6403" max="6403" width="11" style="600" customWidth="1"/>
    <col min="6404" max="6404" width="13.140625" style="600" customWidth="1"/>
    <col min="6405" max="6405" width="11.7109375" style="600" customWidth="1"/>
    <col min="6406" max="6406" width="11.140625" style="600" customWidth="1"/>
    <col min="6407" max="6407" width="11.7109375" style="600" customWidth="1"/>
    <col min="6408" max="6653" width="9.140625" style="600"/>
    <col min="6654" max="6654" width="5.28515625" style="600" customWidth="1"/>
    <col min="6655" max="6655" width="8" style="600" customWidth="1"/>
    <col min="6656" max="6656" width="5.85546875" style="600" customWidth="1"/>
    <col min="6657" max="6657" width="9.42578125" style="600" customWidth="1"/>
    <col min="6658" max="6658" width="11.28515625" style="600" customWidth="1"/>
    <col min="6659" max="6659" width="11" style="600" customWidth="1"/>
    <col min="6660" max="6660" width="13.140625" style="600" customWidth="1"/>
    <col min="6661" max="6661" width="11.7109375" style="600" customWidth="1"/>
    <col min="6662" max="6662" width="11.140625" style="600" customWidth="1"/>
    <col min="6663" max="6663" width="11.7109375" style="600" customWidth="1"/>
    <col min="6664" max="6909" width="9.140625" style="600"/>
    <col min="6910" max="6910" width="5.28515625" style="600" customWidth="1"/>
    <col min="6911" max="6911" width="8" style="600" customWidth="1"/>
    <col min="6912" max="6912" width="5.85546875" style="600" customWidth="1"/>
    <col min="6913" max="6913" width="9.42578125" style="600" customWidth="1"/>
    <col min="6914" max="6914" width="11.28515625" style="600" customWidth="1"/>
    <col min="6915" max="6915" width="11" style="600" customWidth="1"/>
    <col min="6916" max="6916" width="13.140625" style="600" customWidth="1"/>
    <col min="6917" max="6917" width="11.7109375" style="600" customWidth="1"/>
    <col min="6918" max="6918" width="11.140625" style="600" customWidth="1"/>
    <col min="6919" max="6919" width="11.7109375" style="600" customWidth="1"/>
    <col min="6920" max="7165" width="9.140625" style="600"/>
    <col min="7166" max="7166" width="5.28515625" style="600" customWidth="1"/>
    <col min="7167" max="7167" width="8" style="600" customWidth="1"/>
    <col min="7168" max="7168" width="5.85546875" style="600" customWidth="1"/>
    <col min="7169" max="7169" width="9.42578125" style="600" customWidth="1"/>
    <col min="7170" max="7170" width="11.28515625" style="600" customWidth="1"/>
    <col min="7171" max="7171" width="11" style="600" customWidth="1"/>
    <col min="7172" max="7172" width="13.140625" style="600" customWidth="1"/>
    <col min="7173" max="7173" width="11.7109375" style="600" customWidth="1"/>
    <col min="7174" max="7174" width="11.140625" style="600" customWidth="1"/>
    <col min="7175" max="7175" width="11.7109375" style="600" customWidth="1"/>
    <col min="7176" max="7421" width="9.140625" style="600"/>
    <col min="7422" max="7422" width="5.28515625" style="600" customWidth="1"/>
    <col min="7423" max="7423" width="8" style="600" customWidth="1"/>
    <col min="7424" max="7424" width="5.85546875" style="600" customWidth="1"/>
    <col min="7425" max="7425" width="9.42578125" style="600" customWidth="1"/>
    <col min="7426" max="7426" width="11.28515625" style="600" customWidth="1"/>
    <col min="7427" max="7427" width="11" style="600" customWidth="1"/>
    <col min="7428" max="7428" width="13.140625" style="600" customWidth="1"/>
    <col min="7429" max="7429" width="11.7109375" style="600" customWidth="1"/>
    <col min="7430" max="7430" width="11.140625" style="600" customWidth="1"/>
    <col min="7431" max="7431" width="11.7109375" style="600" customWidth="1"/>
    <col min="7432" max="7677" width="9.140625" style="600"/>
    <col min="7678" max="7678" width="5.28515625" style="600" customWidth="1"/>
    <col min="7679" max="7679" width="8" style="600" customWidth="1"/>
    <col min="7680" max="7680" width="5.85546875" style="600" customWidth="1"/>
    <col min="7681" max="7681" width="9.42578125" style="600" customWidth="1"/>
    <col min="7682" max="7682" width="11.28515625" style="600" customWidth="1"/>
    <col min="7683" max="7683" width="11" style="600" customWidth="1"/>
    <col min="7684" max="7684" width="13.140625" style="600" customWidth="1"/>
    <col min="7685" max="7685" width="11.7109375" style="600" customWidth="1"/>
    <col min="7686" max="7686" width="11.140625" style="600" customWidth="1"/>
    <col min="7687" max="7687" width="11.7109375" style="600" customWidth="1"/>
    <col min="7688" max="7933" width="9.140625" style="600"/>
    <col min="7934" max="7934" width="5.28515625" style="600" customWidth="1"/>
    <col min="7935" max="7935" width="8" style="600" customWidth="1"/>
    <col min="7936" max="7936" width="5.85546875" style="600" customWidth="1"/>
    <col min="7937" max="7937" width="9.42578125" style="600" customWidth="1"/>
    <col min="7938" max="7938" width="11.28515625" style="600" customWidth="1"/>
    <col min="7939" max="7939" width="11" style="600" customWidth="1"/>
    <col min="7940" max="7940" width="13.140625" style="600" customWidth="1"/>
    <col min="7941" max="7941" width="11.7109375" style="600" customWidth="1"/>
    <col min="7942" max="7942" width="11.140625" style="600" customWidth="1"/>
    <col min="7943" max="7943" width="11.7109375" style="600" customWidth="1"/>
    <col min="7944" max="8189" width="9.140625" style="600"/>
    <col min="8190" max="8190" width="5.28515625" style="600" customWidth="1"/>
    <col min="8191" max="8191" width="8" style="600" customWidth="1"/>
    <col min="8192" max="8192" width="5.85546875" style="600" customWidth="1"/>
    <col min="8193" max="8193" width="9.42578125" style="600" customWidth="1"/>
    <col min="8194" max="8194" width="11.28515625" style="600" customWidth="1"/>
    <col min="8195" max="8195" width="11" style="600" customWidth="1"/>
    <col min="8196" max="8196" width="13.140625" style="600" customWidth="1"/>
    <col min="8197" max="8197" width="11.7109375" style="600" customWidth="1"/>
    <col min="8198" max="8198" width="11.140625" style="600" customWidth="1"/>
    <col min="8199" max="8199" width="11.7109375" style="600" customWidth="1"/>
    <col min="8200" max="8445" width="9.140625" style="600"/>
    <col min="8446" max="8446" width="5.28515625" style="600" customWidth="1"/>
    <col min="8447" max="8447" width="8" style="600" customWidth="1"/>
    <col min="8448" max="8448" width="5.85546875" style="600" customWidth="1"/>
    <col min="8449" max="8449" width="9.42578125" style="600" customWidth="1"/>
    <col min="8450" max="8450" width="11.28515625" style="600" customWidth="1"/>
    <col min="8451" max="8451" width="11" style="600" customWidth="1"/>
    <col min="8452" max="8452" width="13.140625" style="600" customWidth="1"/>
    <col min="8453" max="8453" width="11.7109375" style="600" customWidth="1"/>
    <col min="8454" max="8454" width="11.140625" style="600" customWidth="1"/>
    <col min="8455" max="8455" width="11.7109375" style="600" customWidth="1"/>
    <col min="8456" max="8701" width="9.140625" style="600"/>
    <col min="8702" max="8702" width="5.28515625" style="600" customWidth="1"/>
    <col min="8703" max="8703" width="8" style="600" customWidth="1"/>
    <col min="8704" max="8704" width="5.85546875" style="600" customWidth="1"/>
    <col min="8705" max="8705" width="9.42578125" style="600" customWidth="1"/>
    <col min="8706" max="8706" width="11.28515625" style="600" customWidth="1"/>
    <col min="8707" max="8707" width="11" style="600" customWidth="1"/>
    <col min="8708" max="8708" width="13.140625" style="600" customWidth="1"/>
    <col min="8709" max="8709" width="11.7109375" style="600" customWidth="1"/>
    <col min="8710" max="8710" width="11.140625" style="600" customWidth="1"/>
    <col min="8711" max="8711" width="11.7109375" style="600" customWidth="1"/>
    <col min="8712" max="8957" width="9.140625" style="600"/>
    <col min="8958" max="8958" width="5.28515625" style="600" customWidth="1"/>
    <col min="8959" max="8959" width="8" style="600" customWidth="1"/>
    <col min="8960" max="8960" width="5.85546875" style="600" customWidth="1"/>
    <col min="8961" max="8961" width="9.42578125" style="600" customWidth="1"/>
    <col min="8962" max="8962" width="11.28515625" style="600" customWidth="1"/>
    <col min="8963" max="8963" width="11" style="600" customWidth="1"/>
    <col min="8964" max="8964" width="13.140625" style="600" customWidth="1"/>
    <col min="8965" max="8965" width="11.7109375" style="600" customWidth="1"/>
    <col min="8966" max="8966" width="11.140625" style="600" customWidth="1"/>
    <col min="8967" max="8967" width="11.7109375" style="600" customWidth="1"/>
    <col min="8968" max="9213" width="9.140625" style="600"/>
    <col min="9214" max="9214" width="5.28515625" style="600" customWidth="1"/>
    <col min="9215" max="9215" width="8" style="600" customWidth="1"/>
    <col min="9216" max="9216" width="5.85546875" style="600" customWidth="1"/>
    <col min="9217" max="9217" width="9.42578125" style="600" customWidth="1"/>
    <col min="9218" max="9218" width="11.28515625" style="600" customWidth="1"/>
    <col min="9219" max="9219" width="11" style="600" customWidth="1"/>
    <col min="9220" max="9220" width="13.140625" style="600" customWidth="1"/>
    <col min="9221" max="9221" width="11.7109375" style="600" customWidth="1"/>
    <col min="9222" max="9222" width="11.140625" style="600" customWidth="1"/>
    <col min="9223" max="9223" width="11.7109375" style="600" customWidth="1"/>
    <col min="9224" max="9469" width="9.140625" style="600"/>
    <col min="9470" max="9470" width="5.28515625" style="600" customWidth="1"/>
    <col min="9471" max="9471" width="8" style="600" customWidth="1"/>
    <col min="9472" max="9472" width="5.85546875" style="600" customWidth="1"/>
    <col min="9473" max="9473" width="9.42578125" style="600" customWidth="1"/>
    <col min="9474" max="9474" width="11.28515625" style="600" customWidth="1"/>
    <col min="9475" max="9475" width="11" style="600" customWidth="1"/>
    <col min="9476" max="9476" width="13.140625" style="600" customWidth="1"/>
    <col min="9477" max="9477" width="11.7109375" style="600" customWidth="1"/>
    <col min="9478" max="9478" width="11.140625" style="600" customWidth="1"/>
    <col min="9479" max="9479" width="11.7109375" style="600" customWidth="1"/>
    <col min="9480" max="9725" width="9.140625" style="600"/>
    <col min="9726" max="9726" width="5.28515625" style="600" customWidth="1"/>
    <col min="9727" max="9727" width="8" style="600" customWidth="1"/>
    <col min="9728" max="9728" width="5.85546875" style="600" customWidth="1"/>
    <col min="9729" max="9729" width="9.42578125" style="600" customWidth="1"/>
    <col min="9730" max="9730" width="11.28515625" style="600" customWidth="1"/>
    <col min="9731" max="9731" width="11" style="600" customWidth="1"/>
    <col min="9732" max="9732" width="13.140625" style="600" customWidth="1"/>
    <col min="9733" max="9733" width="11.7109375" style="600" customWidth="1"/>
    <col min="9734" max="9734" width="11.140625" style="600" customWidth="1"/>
    <col min="9735" max="9735" width="11.7109375" style="600" customWidth="1"/>
    <col min="9736" max="9981" width="9.140625" style="600"/>
    <col min="9982" max="9982" width="5.28515625" style="600" customWidth="1"/>
    <col min="9983" max="9983" width="8" style="600" customWidth="1"/>
    <col min="9984" max="9984" width="5.85546875" style="600" customWidth="1"/>
    <col min="9985" max="9985" width="9.42578125" style="600" customWidth="1"/>
    <col min="9986" max="9986" width="11.28515625" style="600" customWidth="1"/>
    <col min="9987" max="9987" width="11" style="600" customWidth="1"/>
    <col min="9988" max="9988" width="13.140625" style="600" customWidth="1"/>
    <col min="9989" max="9989" width="11.7109375" style="600" customWidth="1"/>
    <col min="9990" max="9990" width="11.140625" style="600" customWidth="1"/>
    <col min="9991" max="9991" width="11.7109375" style="600" customWidth="1"/>
    <col min="9992" max="10237" width="9.140625" style="600"/>
    <col min="10238" max="10238" width="5.28515625" style="600" customWidth="1"/>
    <col min="10239" max="10239" width="8" style="600" customWidth="1"/>
    <col min="10240" max="10240" width="5.85546875" style="600" customWidth="1"/>
    <col min="10241" max="10241" width="9.42578125" style="600" customWidth="1"/>
    <col min="10242" max="10242" width="11.28515625" style="600" customWidth="1"/>
    <col min="10243" max="10243" width="11" style="600" customWidth="1"/>
    <col min="10244" max="10244" width="13.140625" style="600" customWidth="1"/>
    <col min="10245" max="10245" width="11.7109375" style="600" customWidth="1"/>
    <col min="10246" max="10246" width="11.140625" style="600" customWidth="1"/>
    <col min="10247" max="10247" width="11.7109375" style="600" customWidth="1"/>
    <col min="10248" max="10493" width="9.140625" style="600"/>
    <col min="10494" max="10494" width="5.28515625" style="600" customWidth="1"/>
    <col min="10495" max="10495" width="8" style="600" customWidth="1"/>
    <col min="10496" max="10496" width="5.85546875" style="600" customWidth="1"/>
    <col min="10497" max="10497" width="9.42578125" style="600" customWidth="1"/>
    <col min="10498" max="10498" width="11.28515625" style="600" customWidth="1"/>
    <col min="10499" max="10499" width="11" style="600" customWidth="1"/>
    <col min="10500" max="10500" width="13.140625" style="600" customWidth="1"/>
    <col min="10501" max="10501" width="11.7109375" style="600" customWidth="1"/>
    <col min="10502" max="10502" width="11.140625" style="600" customWidth="1"/>
    <col min="10503" max="10503" width="11.7109375" style="600" customWidth="1"/>
    <col min="10504" max="10749" width="9.140625" style="600"/>
    <col min="10750" max="10750" width="5.28515625" style="600" customWidth="1"/>
    <col min="10751" max="10751" width="8" style="600" customWidth="1"/>
    <col min="10752" max="10752" width="5.85546875" style="600" customWidth="1"/>
    <col min="10753" max="10753" width="9.42578125" style="600" customWidth="1"/>
    <col min="10754" max="10754" width="11.28515625" style="600" customWidth="1"/>
    <col min="10755" max="10755" width="11" style="600" customWidth="1"/>
    <col min="10756" max="10756" width="13.140625" style="600" customWidth="1"/>
    <col min="10757" max="10757" width="11.7109375" style="600" customWidth="1"/>
    <col min="10758" max="10758" width="11.140625" style="600" customWidth="1"/>
    <col min="10759" max="10759" width="11.7109375" style="600" customWidth="1"/>
    <col min="10760" max="11005" width="9.140625" style="600"/>
    <col min="11006" max="11006" width="5.28515625" style="600" customWidth="1"/>
    <col min="11007" max="11007" width="8" style="600" customWidth="1"/>
    <col min="11008" max="11008" width="5.85546875" style="600" customWidth="1"/>
    <col min="11009" max="11009" width="9.42578125" style="600" customWidth="1"/>
    <col min="11010" max="11010" width="11.28515625" style="600" customWidth="1"/>
    <col min="11011" max="11011" width="11" style="600" customWidth="1"/>
    <col min="11012" max="11012" width="13.140625" style="600" customWidth="1"/>
    <col min="11013" max="11013" width="11.7109375" style="600" customWidth="1"/>
    <col min="11014" max="11014" width="11.140625" style="600" customWidth="1"/>
    <col min="11015" max="11015" width="11.7109375" style="600" customWidth="1"/>
    <col min="11016" max="11261" width="9.140625" style="600"/>
    <col min="11262" max="11262" width="5.28515625" style="600" customWidth="1"/>
    <col min="11263" max="11263" width="8" style="600" customWidth="1"/>
    <col min="11264" max="11264" width="5.85546875" style="600" customWidth="1"/>
    <col min="11265" max="11265" width="9.42578125" style="600" customWidth="1"/>
    <col min="11266" max="11266" width="11.28515625" style="600" customWidth="1"/>
    <col min="11267" max="11267" width="11" style="600" customWidth="1"/>
    <col min="11268" max="11268" width="13.140625" style="600" customWidth="1"/>
    <col min="11269" max="11269" width="11.7109375" style="600" customWidth="1"/>
    <col min="11270" max="11270" width="11.140625" style="600" customWidth="1"/>
    <col min="11271" max="11271" width="11.7109375" style="600" customWidth="1"/>
    <col min="11272" max="11517" width="9.140625" style="600"/>
    <col min="11518" max="11518" width="5.28515625" style="600" customWidth="1"/>
    <col min="11519" max="11519" width="8" style="600" customWidth="1"/>
    <col min="11520" max="11520" width="5.85546875" style="600" customWidth="1"/>
    <col min="11521" max="11521" width="9.42578125" style="600" customWidth="1"/>
    <col min="11522" max="11522" width="11.28515625" style="600" customWidth="1"/>
    <col min="11523" max="11523" width="11" style="600" customWidth="1"/>
    <col min="11524" max="11524" width="13.140625" style="600" customWidth="1"/>
    <col min="11525" max="11525" width="11.7109375" style="600" customWidth="1"/>
    <col min="11526" max="11526" width="11.140625" style="600" customWidth="1"/>
    <col min="11527" max="11527" width="11.7109375" style="600" customWidth="1"/>
    <col min="11528" max="11773" width="9.140625" style="600"/>
    <col min="11774" max="11774" width="5.28515625" style="600" customWidth="1"/>
    <col min="11775" max="11775" width="8" style="600" customWidth="1"/>
    <col min="11776" max="11776" width="5.85546875" style="600" customWidth="1"/>
    <col min="11777" max="11777" width="9.42578125" style="600" customWidth="1"/>
    <col min="11778" max="11778" width="11.28515625" style="600" customWidth="1"/>
    <col min="11779" max="11779" width="11" style="600" customWidth="1"/>
    <col min="11780" max="11780" width="13.140625" style="600" customWidth="1"/>
    <col min="11781" max="11781" width="11.7109375" style="600" customWidth="1"/>
    <col min="11782" max="11782" width="11.140625" style="600" customWidth="1"/>
    <col min="11783" max="11783" width="11.7109375" style="600" customWidth="1"/>
    <col min="11784" max="12029" width="9.140625" style="600"/>
    <col min="12030" max="12030" width="5.28515625" style="600" customWidth="1"/>
    <col min="12031" max="12031" width="8" style="600" customWidth="1"/>
    <col min="12032" max="12032" width="5.85546875" style="600" customWidth="1"/>
    <col min="12033" max="12033" width="9.42578125" style="600" customWidth="1"/>
    <col min="12034" max="12034" width="11.28515625" style="600" customWidth="1"/>
    <col min="12035" max="12035" width="11" style="600" customWidth="1"/>
    <col min="12036" max="12036" width="13.140625" style="600" customWidth="1"/>
    <col min="12037" max="12037" width="11.7109375" style="600" customWidth="1"/>
    <col min="12038" max="12038" width="11.140625" style="600" customWidth="1"/>
    <col min="12039" max="12039" width="11.7109375" style="600" customWidth="1"/>
    <col min="12040" max="12285" width="9.140625" style="600"/>
    <col min="12286" max="12286" width="5.28515625" style="600" customWidth="1"/>
    <col min="12287" max="12287" width="8" style="600" customWidth="1"/>
    <col min="12288" max="12288" width="5.85546875" style="600" customWidth="1"/>
    <col min="12289" max="12289" width="9.42578125" style="600" customWidth="1"/>
    <col min="12290" max="12290" width="11.28515625" style="600" customWidth="1"/>
    <col min="12291" max="12291" width="11" style="600" customWidth="1"/>
    <col min="12292" max="12292" width="13.140625" style="600" customWidth="1"/>
    <col min="12293" max="12293" width="11.7109375" style="600" customWidth="1"/>
    <col min="12294" max="12294" width="11.140625" style="600" customWidth="1"/>
    <col min="12295" max="12295" width="11.7109375" style="600" customWidth="1"/>
    <col min="12296" max="12541" width="9.140625" style="600"/>
    <col min="12542" max="12542" width="5.28515625" style="600" customWidth="1"/>
    <col min="12543" max="12543" width="8" style="600" customWidth="1"/>
    <col min="12544" max="12544" width="5.85546875" style="600" customWidth="1"/>
    <col min="12545" max="12545" width="9.42578125" style="600" customWidth="1"/>
    <col min="12546" max="12546" width="11.28515625" style="600" customWidth="1"/>
    <col min="12547" max="12547" width="11" style="600" customWidth="1"/>
    <col min="12548" max="12548" width="13.140625" style="600" customWidth="1"/>
    <col min="12549" max="12549" width="11.7109375" style="600" customWidth="1"/>
    <col min="12550" max="12550" width="11.140625" style="600" customWidth="1"/>
    <col min="12551" max="12551" width="11.7109375" style="600" customWidth="1"/>
    <col min="12552" max="12797" width="9.140625" style="600"/>
    <col min="12798" max="12798" width="5.28515625" style="600" customWidth="1"/>
    <col min="12799" max="12799" width="8" style="600" customWidth="1"/>
    <col min="12800" max="12800" width="5.85546875" style="600" customWidth="1"/>
    <col min="12801" max="12801" width="9.42578125" style="600" customWidth="1"/>
    <col min="12802" max="12802" width="11.28515625" style="600" customWidth="1"/>
    <col min="12803" max="12803" width="11" style="600" customWidth="1"/>
    <col min="12804" max="12804" width="13.140625" style="600" customWidth="1"/>
    <col min="12805" max="12805" width="11.7109375" style="600" customWidth="1"/>
    <col min="12806" max="12806" width="11.140625" style="600" customWidth="1"/>
    <col min="12807" max="12807" width="11.7109375" style="600" customWidth="1"/>
    <col min="12808" max="13053" width="9.140625" style="600"/>
    <col min="13054" max="13054" width="5.28515625" style="600" customWidth="1"/>
    <col min="13055" max="13055" width="8" style="600" customWidth="1"/>
    <col min="13056" max="13056" width="5.85546875" style="600" customWidth="1"/>
    <col min="13057" max="13057" width="9.42578125" style="600" customWidth="1"/>
    <col min="13058" max="13058" width="11.28515625" style="600" customWidth="1"/>
    <col min="13059" max="13059" width="11" style="600" customWidth="1"/>
    <col min="13060" max="13060" width="13.140625" style="600" customWidth="1"/>
    <col min="13061" max="13061" width="11.7109375" style="600" customWidth="1"/>
    <col min="13062" max="13062" width="11.140625" style="600" customWidth="1"/>
    <col min="13063" max="13063" width="11.7109375" style="600" customWidth="1"/>
    <col min="13064" max="13309" width="9.140625" style="600"/>
    <col min="13310" max="13310" width="5.28515625" style="600" customWidth="1"/>
    <col min="13311" max="13311" width="8" style="600" customWidth="1"/>
    <col min="13312" max="13312" width="5.85546875" style="600" customWidth="1"/>
    <col min="13313" max="13313" width="9.42578125" style="600" customWidth="1"/>
    <col min="13314" max="13314" width="11.28515625" style="600" customWidth="1"/>
    <col min="13315" max="13315" width="11" style="600" customWidth="1"/>
    <col min="13316" max="13316" width="13.140625" style="600" customWidth="1"/>
    <col min="13317" max="13317" width="11.7109375" style="600" customWidth="1"/>
    <col min="13318" max="13318" width="11.140625" style="600" customWidth="1"/>
    <col min="13319" max="13319" width="11.7109375" style="600" customWidth="1"/>
    <col min="13320" max="13565" width="9.140625" style="600"/>
    <col min="13566" max="13566" width="5.28515625" style="600" customWidth="1"/>
    <col min="13567" max="13567" width="8" style="600" customWidth="1"/>
    <col min="13568" max="13568" width="5.85546875" style="600" customWidth="1"/>
    <col min="13569" max="13569" width="9.42578125" style="600" customWidth="1"/>
    <col min="13570" max="13570" width="11.28515625" style="600" customWidth="1"/>
    <col min="13571" max="13571" width="11" style="600" customWidth="1"/>
    <col min="13572" max="13572" width="13.140625" style="600" customWidth="1"/>
    <col min="13573" max="13573" width="11.7109375" style="600" customWidth="1"/>
    <col min="13574" max="13574" width="11.140625" style="600" customWidth="1"/>
    <col min="13575" max="13575" width="11.7109375" style="600" customWidth="1"/>
    <col min="13576" max="13821" width="9.140625" style="600"/>
    <col min="13822" max="13822" width="5.28515625" style="600" customWidth="1"/>
    <col min="13823" max="13823" width="8" style="600" customWidth="1"/>
    <col min="13824" max="13824" width="5.85546875" style="600" customWidth="1"/>
    <col min="13825" max="13825" width="9.42578125" style="600" customWidth="1"/>
    <col min="13826" max="13826" width="11.28515625" style="600" customWidth="1"/>
    <col min="13827" max="13827" width="11" style="600" customWidth="1"/>
    <col min="13828" max="13828" width="13.140625" style="600" customWidth="1"/>
    <col min="13829" max="13829" width="11.7109375" style="600" customWidth="1"/>
    <col min="13830" max="13830" width="11.140625" style="600" customWidth="1"/>
    <col min="13831" max="13831" width="11.7109375" style="600" customWidth="1"/>
    <col min="13832" max="14077" width="9.140625" style="600"/>
    <col min="14078" max="14078" width="5.28515625" style="600" customWidth="1"/>
    <col min="14079" max="14079" width="8" style="600" customWidth="1"/>
    <col min="14080" max="14080" width="5.85546875" style="600" customWidth="1"/>
    <col min="14081" max="14081" width="9.42578125" style="600" customWidth="1"/>
    <col min="14082" max="14082" width="11.28515625" style="600" customWidth="1"/>
    <col min="14083" max="14083" width="11" style="600" customWidth="1"/>
    <col min="14084" max="14084" width="13.140625" style="600" customWidth="1"/>
    <col min="14085" max="14085" width="11.7109375" style="600" customWidth="1"/>
    <col min="14086" max="14086" width="11.140625" style="600" customWidth="1"/>
    <col min="14087" max="14087" width="11.7109375" style="600" customWidth="1"/>
    <col min="14088" max="14333" width="9.140625" style="600"/>
    <col min="14334" max="14334" width="5.28515625" style="600" customWidth="1"/>
    <col min="14335" max="14335" width="8" style="600" customWidth="1"/>
    <col min="14336" max="14336" width="5.85546875" style="600" customWidth="1"/>
    <col min="14337" max="14337" width="9.42578125" style="600" customWidth="1"/>
    <col min="14338" max="14338" width="11.28515625" style="600" customWidth="1"/>
    <col min="14339" max="14339" width="11" style="600" customWidth="1"/>
    <col min="14340" max="14340" width="13.140625" style="600" customWidth="1"/>
    <col min="14341" max="14341" width="11.7109375" style="600" customWidth="1"/>
    <col min="14342" max="14342" width="11.140625" style="600" customWidth="1"/>
    <col min="14343" max="14343" width="11.7109375" style="600" customWidth="1"/>
    <col min="14344" max="14589" width="9.140625" style="600"/>
    <col min="14590" max="14590" width="5.28515625" style="600" customWidth="1"/>
    <col min="14591" max="14591" width="8" style="600" customWidth="1"/>
    <col min="14592" max="14592" width="5.85546875" style="600" customWidth="1"/>
    <col min="14593" max="14593" width="9.42578125" style="600" customWidth="1"/>
    <col min="14594" max="14594" width="11.28515625" style="600" customWidth="1"/>
    <col min="14595" max="14595" width="11" style="600" customWidth="1"/>
    <col min="14596" max="14596" width="13.140625" style="600" customWidth="1"/>
    <col min="14597" max="14597" width="11.7109375" style="600" customWidth="1"/>
    <col min="14598" max="14598" width="11.140625" style="600" customWidth="1"/>
    <col min="14599" max="14599" width="11.7109375" style="600" customWidth="1"/>
    <col min="14600" max="14845" width="9.140625" style="600"/>
    <col min="14846" max="14846" width="5.28515625" style="600" customWidth="1"/>
    <col min="14847" max="14847" width="8" style="600" customWidth="1"/>
    <col min="14848" max="14848" width="5.85546875" style="600" customWidth="1"/>
    <col min="14849" max="14849" width="9.42578125" style="600" customWidth="1"/>
    <col min="14850" max="14850" width="11.28515625" style="600" customWidth="1"/>
    <col min="14851" max="14851" width="11" style="600" customWidth="1"/>
    <col min="14852" max="14852" width="13.140625" style="600" customWidth="1"/>
    <col min="14853" max="14853" width="11.7109375" style="600" customWidth="1"/>
    <col min="14854" max="14854" width="11.140625" style="600" customWidth="1"/>
    <col min="14855" max="14855" width="11.7109375" style="600" customWidth="1"/>
    <col min="14856" max="15101" width="9.140625" style="600"/>
    <col min="15102" max="15102" width="5.28515625" style="600" customWidth="1"/>
    <col min="15103" max="15103" width="8" style="600" customWidth="1"/>
    <col min="15104" max="15104" width="5.85546875" style="600" customWidth="1"/>
    <col min="15105" max="15105" width="9.42578125" style="600" customWidth="1"/>
    <col min="15106" max="15106" width="11.28515625" style="600" customWidth="1"/>
    <col min="15107" max="15107" width="11" style="600" customWidth="1"/>
    <col min="15108" max="15108" width="13.140625" style="600" customWidth="1"/>
    <col min="15109" max="15109" width="11.7109375" style="600" customWidth="1"/>
    <col min="15110" max="15110" width="11.140625" style="600" customWidth="1"/>
    <col min="15111" max="15111" width="11.7109375" style="600" customWidth="1"/>
    <col min="15112" max="15357" width="9.140625" style="600"/>
    <col min="15358" max="15358" width="5.28515625" style="600" customWidth="1"/>
    <col min="15359" max="15359" width="8" style="600" customWidth="1"/>
    <col min="15360" max="15360" width="5.85546875" style="600" customWidth="1"/>
    <col min="15361" max="15361" width="9.42578125" style="600" customWidth="1"/>
    <col min="15362" max="15362" width="11.28515625" style="600" customWidth="1"/>
    <col min="15363" max="15363" width="11" style="600" customWidth="1"/>
    <col min="15364" max="15364" width="13.140625" style="600" customWidth="1"/>
    <col min="15365" max="15365" width="11.7109375" style="600" customWidth="1"/>
    <col min="15366" max="15366" width="11.140625" style="600" customWidth="1"/>
    <col min="15367" max="15367" width="11.7109375" style="600" customWidth="1"/>
    <col min="15368" max="15613" width="9.140625" style="600"/>
    <col min="15614" max="15614" width="5.28515625" style="600" customWidth="1"/>
    <col min="15615" max="15615" width="8" style="600" customWidth="1"/>
    <col min="15616" max="15616" width="5.85546875" style="600" customWidth="1"/>
    <col min="15617" max="15617" width="9.42578125" style="600" customWidth="1"/>
    <col min="15618" max="15618" width="11.28515625" style="600" customWidth="1"/>
    <col min="15619" max="15619" width="11" style="600" customWidth="1"/>
    <col min="15620" max="15620" width="13.140625" style="600" customWidth="1"/>
    <col min="15621" max="15621" width="11.7109375" style="600" customWidth="1"/>
    <col min="15622" max="15622" width="11.140625" style="600" customWidth="1"/>
    <col min="15623" max="15623" width="11.7109375" style="600" customWidth="1"/>
    <col min="15624" max="15869" width="9.140625" style="600"/>
    <col min="15870" max="15870" width="5.28515625" style="600" customWidth="1"/>
    <col min="15871" max="15871" width="8" style="600" customWidth="1"/>
    <col min="15872" max="15872" width="5.85546875" style="600" customWidth="1"/>
    <col min="15873" max="15873" width="9.42578125" style="600" customWidth="1"/>
    <col min="15874" max="15874" width="11.28515625" style="600" customWidth="1"/>
    <col min="15875" max="15875" width="11" style="600" customWidth="1"/>
    <col min="15876" max="15876" width="13.140625" style="600" customWidth="1"/>
    <col min="15877" max="15877" width="11.7109375" style="600" customWidth="1"/>
    <col min="15878" max="15878" width="11.140625" style="600" customWidth="1"/>
    <col min="15879" max="15879" width="11.7109375" style="600" customWidth="1"/>
    <col min="15880" max="16125" width="9.140625" style="600"/>
    <col min="16126" max="16126" width="5.28515625" style="600" customWidth="1"/>
    <col min="16127" max="16127" width="8" style="600" customWidth="1"/>
    <col min="16128" max="16128" width="5.85546875" style="600" customWidth="1"/>
    <col min="16129" max="16129" width="9.42578125" style="600" customWidth="1"/>
    <col min="16130" max="16130" width="11.28515625" style="600" customWidth="1"/>
    <col min="16131" max="16131" width="11" style="600" customWidth="1"/>
    <col min="16132" max="16132" width="13.140625" style="600" customWidth="1"/>
    <col min="16133" max="16133" width="11.7109375" style="600" customWidth="1"/>
    <col min="16134" max="16134" width="11.140625" style="600" customWidth="1"/>
    <col min="16135" max="16135" width="11.7109375" style="600" customWidth="1"/>
    <col min="16136" max="16384" width="9.140625" style="600"/>
  </cols>
  <sheetData>
    <row r="1" spans="1:72" ht="12.75" customHeight="1" x14ac:dyDescent="0.25">
      <c r="A1" s="229"/>
      <c r="F1" s="3" t="s">
        <v>490</v>
      </c>
    </row>
    <row r="2" spans="1:72" ht="12.75" customHeight="1" x14ac:dyDescent="0.25">
      <c r="F2" s="3" t="s">
        <v>491</v>
      </c>
    </row>
    <row r="3" spans="1:72" ht="12.75" customHeight="1" x14ac:dyDescent="0.25">
      <c r="F3" s="3" t="s">
        <v>1</v>
      </c>
    </row>
    <row r="4" spans="1:72" ht="12.75" customHeight="1" x14ac:dyDescent="0.25">
      <c r="F4" s="3" t="s">
        <v>442</v>
      </c>
    </row>
    <row r="5" spans="1:72" ht="12.75" customHeight="1" x14ac:dyDescent="0.25"/>
    <row r="6" spans="1:72" ht="13.5" customHeight="1" x14ac:dyDescent="0.25">
      <c r="A6" s="186" t="s">
        <v>297</v>
      </c>
      <c r="B6" s="186"/>
      <c r="C6" s="186"/>
      <c r="D6" s="186"/>
      <c r="E6" s="186"/>
      <c r="F6" s="186"/>
      <c r="G6" s="186"/>
      <c r="J6" s="1"/>
    </row>
    <row r="7" spans="1:72" ht="12.75" customHeight="1" x14ac:dyDescent="0.25">
      <c r="A7" s="186" t="s">
        <v>298</v>
      </c>
      <c r="B7" s="230"/>
      <c r="C7" s="230"/>
      <c r="D7" s="230"/>
      <c r="E7" s="230"/>
      <c r="F7" s="230"/>
      <c r="G7" s="230"/>
      <c r="J7" s="1"/>
    </row>
    <row r="8" spans="1:72" ht="9" customHeight="1" x14ac:dyDescent="0.25">
      <c r="A8" s="231"/>
      <c r="B8" s="232"/>
      <c r="C8" s="232"/>
      <c r="D8" s="232"/>
      <c r="E8" s="232"/>
      <c r="F8" s="232"/>
      <c r="G8" s="232"/>
      <c r="J8" s="1"/>
    </row>
    <row r="9" spans="1:72" ht="11.25" customHeight="1" x14ac:dyDescent="0.25">
      <c r="G9" s="233" t="s">
        <v>3</v>
      </c>
    </row>
    <row r="10" spans="1:72" s="237" customFormat="1" ht="36.75" customHeight="1" x14ac:dyDescent="0.2">
      <c r="A10" s="234" t="s">
        <v>131</v>
      </c>
      <c r="B10" s="234" t="s">
        <v>143</v>
      </c>
      <c r="C10" s="234" t="s">
        <v>299</v>
      </c>
      <c r="D10" s="234" t="s">
        <v>141</v>
      </c>
      <c r="E10" s="235" t="s">
        <v>7</v>
      </c>
      <c r="F10" s="235" t="s">
        <v>300</v>
      </c>
      <c r="G10" s="235" t="s">
        <v>301</v>
      </c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</row>
    <row r="11" spans="1:72" s="240" customFormat="1" ht="10.5" customHeight="1" x14ac:dyDescent="0.2">
      <c r="A11" s="238">
        <v>1</v>
      </c>
      <c r="B11" s="238">
        <v>2</v>
      </c>
      <c r="C11" s="238">
        <v>3</v>
      </c>
      <c r="D11" s="238">
        <v>4</v>
      </c>
      <c r="E11" s="238">
        <v>5</v>
      </c>
      <c r="F11" s="238">
        <v>6</v>
      </c>
      <c r="G11" s="238">
        <v>7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</row>
    <row r="12" spans="1:72" s="606" customFormat="1" ht="15.75" customHeight="1" x14ac:dyDescent="0.2">
      <c r="A12" s="241"/>
      <c r="B12" s="242"/>
      <c r="C12" s="243"/>
      <c r="D12" s="243"/>
      <c r="E12" s="244" t="s">
        <v>19</v>
      </c>
      <c r="F12" s="245">
        <f>6300+1461+2140+3935</f>
        <v>13836</v>
      </c>
      <c r="G12" s="246" t="s">
        <v>128</v>
      </c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</row>
    <row r="13" spans="1:72" s="606" customFormat="1" ht="24" x14ac:dyDescent="0.2">
      <c r="A13" s="247" t="s">
        <v>277</v>
      </c>
      <c r="B13" s="248" t="s">
        <v>302</v>
      </c>
      <c r="C13" s="243" t="s">
        <v>89</v>
      </c>
      <c r="D13" s="243" t="s">
        <v>303</v>
      </c>
      <c r="E13" s="249" t="s">
        <v>128</v>
      </c>
      <c r="F13" s="250" t="s">
        <v>128</v>
      </c>
      <c r="G13" s="251">
        <f>SUM(G15)</f>
        <v>13836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</row>
    <row r="14" spans="1:72" s="606" customFormat="1" ht="9" customHeight="1" x14ac:dyDescent="0.2">
      <c r="A14" s="241"/>
      <c r="B14" s="252"/>
      <c r="C14" s="243"/>
      <c r="D14" s="243"/>
      <c r="E14" s="243"/>
      <c r="F14" s="253"/>
      <c r="G14" s="60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</row>
    <row r="15" spans="1:72" s="606" customFormat="1" ht="15.75" customHeight="1" x14ac:dyDescent="0.2">
      <c r="A15" s="241"/>
      <c r="B15" s="608" t="s">
        <v>304</v>
      </c>
      <c r="C15" s="243"/>
      <c r="D15" s="243"/>
      <c r="E15" s="243"/>
      <c r="F15" s="253"/>
      <c r="G15" s="607">
        <f>SUM(G16:G16)</f>
        <v>13836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</row>
    <row r="16" spans="1:72" s="606" customFormat="1" ht="15.75" customHeight="1" x14ac:dyDescent="0.2">
      <c r="A16" s="241"/>
      <c r="B16" s="608"/>
      <c r="C16" s="243"/>
      <c r="D16" s="243"/>
      <c r="E16" s="243" t="s">
        <v>305</v>
      </c>
      <c r="F16" s="253" t="s">
        <v>128</v>
      </c>
      <c r="G16" s="254">
        <f>6300+1461+2140+3935</f>
        <v>13836</v>
      </c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</row>
    <row r="17" spans="1:72" s="606" customFormat="1" ht="15.75" customHeight="1" x14ac:dyDescent="0.2">
      <c r="A17" s="255"/>
      <c r="B17" s="256"/>
      <c r="C17" s="257"/>
      <c r="D17" s="244"/>
      <c r="E17" s="244"/>
      <c r="F17" s="246"/>
      <c r="G17" s="25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</row>
    <row r="18" spans="1:72" s="606" customFormat="1" ht="15.75" customHeight="1" x14ac:dyDescent="0.2">
      <c r="A18" s="241"/>
      <c r="B18" s="242"/>
      <c r="C18" s="243"/>
      <c r="D18" s="243"/>
      <c r="E18" s="244" t="s">
        <v>19</v>
      </c>
      <c r="F18" s="245">
        <f>12806+18072+15851+15093</f>
        <v>61822</v>
      </c>
      <c r="G18" s="246" t="s">
        <v>128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</row>
    <row r="19" spans="1:72" s="606" customFormat="1" ht="20.25" customHeight="1" x14ac:dyDescent="0.2">
      <c r="A19" s="247" t="s">
        <v>278</v>
      </c>
      <c r="B19" s="259" t="s">
        <v>306</v>
      </c>
      <c r="C19" s="243" t="s">
        <v>307</v>
      </c>
      <c r="D19" s="243" t="s">
        <v>308</v>
      </c>
      <c r="E19" s="249" t="s">
        <v>128</v>
      </c>
      <c r="F19" s="250" t="s">
        <v>128</v>
      </c>
      <c r="G19" s="251">
        <f>SUM(G21)</f>
        <v>61822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</row>
    <row r="20" spans="1:72" s="606" customFormat="1" ht="10.5" customHeight="1" x14ac:dyDescent="0.2">
      <c r="A20" s="241"/>
      <c r="B20" s="252"/>
      <c r="C20" s="243"/>
      <c r="D20" s="243"/>
      <c r="E20" s="243"/>
      <c r="F20" s="253"/>
      <c r="G20" s="60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</row>
    <row r="21" spans="1:72" s="606" customFormat="1" ht="15.75" customHeight="1" x14ac:dyDescent="0.2">
      <c r="A21" s="241"/>
      <c r="B21" s="608" t="s">
        <v>304</v>
      </c>
      <c r="C21" s="243"/>
      <c r="D21" s="243"/>
      <c r="E21" s="243"/>
      <c r="F21" s="253"/>
      <c r="G21" s="607">
        <f>SUM(G22:G24)</f>
        <v>61822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</row>
    <row r="22" spans="1:72" s="606" customFormat="1" ht="15.75" customHeight="1" x14ac:dyDescent="0.2">
      <c r="A22" s="241"/>
      <c r="B22" s="242"/>
      <c r="C22" s="243"/>
      <c r="D22" s="243"/>
      <c r="E22" s="243" t="s">
        <v>305</v>
      </c>
      <c r="F22" s="253" t="s">
        <v>128</v>
      </c>
      <c r="G22" s="254">
        <f>12439+17903+15395+14738</f>
        <v>60475</v>
      </c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</row>
    <row r="23" spans="1:72" s="606" customFormat="1" ht="15.75" customHeight="1" x14ac:dyDescent="0.2">
      <c r="A23" s="241"/>
      <c r="B23" s="242"/>
      <c r="C23" s="243"/>
      <c r="D23" s="243"/>
      <c r="E23" s="243" t="s">
        <v>309</v>
      </c>
      <c r="F23" s="253" t="s">
        <v>128</v>
      </c>
      <c r="G23" s="254">
        <f>306+141+380+296</f>
        <v>1123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</row>
    <row r="24" spans="1:72" s="606" customFormat="1" ht="15.75" customHeight="1" x14ac:dyDescent="0.2">
      <c r="A24" s="241"/>
      <c r="B24" s="242"/>
      <c r="C24" s="260"/>
      <c r="D24" s="243"/>
      <c r="E24" s="243" t="s">
        <v>310</v>
      </c>
      <c r="F24" s="253" t="s">
        <v>128</v>
      </c>
      <c r="G24" s="254">
        <f>61+28+76+59</f>
        <v>224</v>
      </c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</row>
    <row r="25" spans="1:72" s="606" customFormat="1" ht="15.75" customHeight="1" x14ac:dyDescent="0.2">
      <c r="A25" s="255"/>
      <c r="B25" s="256"/>
      <c r="C25" s="257"/>
      <c r="D25" s="244"/>
      <c r="E25" s="244"/>
      <c r="F25" s="246"/>
      <c r="G25" s="25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</row>
    <row r="26" spans="1:72" s="606" customFormat="1" ht="15.75" customHeight="1" x14ac:dyDescent="0.2">
      <c r="A26" s="241"/>
      <c r="B26" s="242"/>
      <c r="C26" s="243"/>
      <c r="D26" s="243"/>
      <c r="E26" s="244" t="s">
        <v>19</v>
      </c>
      <c r="F26" s="245">
        <f>7956+3060+2142+1530</f>
        <v>14688</v>
      </c>
      <c r="G26" s="246" t="s">
        <v>128</v>
      </c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</row>
    <row r="27" spans="1:72" s="606" customFormat="1" ht="24" x14ac:dyDescent="0.2">
      <c r="A27" s="247" t="s">
        <v>279</v>
      </c>
      <c r="B27" s="248" t="s">
        <v>311</v>
      </c>
      <c r="C27" s="243" t="s">
        <v>312</v>
      </c>
      <c r="D27" s="243" t="s">
        <v>313</v>
      </c>
      <c r="E27" s="249" t="s">
        <v>128</v>
      </c>
      <c r="F27" s="250" t="s">
        <v>128</v>
      </c>
      <c r="G27" s="251">
        <f>SUM(G29)</f>
        <v>14688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</row>
    <row r="28" spans="1:72" s="606" customFormat="1" ht="10.5" customHeight="1" x14ac:dyDescent="0.2">
      <c r="A28" s="241"/>
      <c r="B28" s="252"/>
      <c r="C28" s="243"/>
      <c r="D28" s="243"/>
      <c r="E28" s="243"/>
      <c r="F28" s="253"/>
      <c r="G28" s="607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</row>
    <row r="29" spans="1:72" s="606" customFormat="1" ht="15.75" customHeight="1" x14ac:dyDescent="0.2">
      <c r="A29" s="241"/>
      <c r="B29" s="608" t="s">
        <v>304</v>
      </c>
      <c r="C29" s="243"/>
      <c r="D29" s="243"/>
      <c r="E29" s="243"/>
      <c r="F29" s="253"/>
      <c r="G29" s="607">
        <f>SUM(G30:G32)</f>
        <v>14688</v>
      </c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</row>
    <row r="30" spans="1:72" s="606" customFormat="1" ht="15.75" customHeight="1" x14ac:dyDescent="0.2">
      <c r="A30" s="241"/>
      <c r="B30" s="242"/>
      <c r="C30" s="243"/>
      <c r="D30" s="243"/>
      <c r="E30" s="243" t="s">
        <v>305</v>
      </c>
      <c r="F30" s="253" t="s">
        <v>128</v>
      </c>
      <c r="G30" s="254">
        <f>7800+3000+2100+1500</f>
        <v>14400</v>
      </c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</row>
    <row r="31" spans="1:72" s="606" customFormat="1" ht="15.75" customHeight="1" x14ac:dyDescent="0.2">
      <c r="A31" s="241"/>
      <c r="B31" s="242"/>
      <c r="C31" s="243"/>
      <c r="D31" s="243"/>
      <c r="E31" s="243" t="s">
        <v>309</v>
      </c>
      <c r="F31" s="253" t="s">
        <v>128</v>
      </c>
      <c r="G31" s="254">
        <f>130+50+35+25</f>
        <v>240</v>
      </c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</row>
    <row r="32" spans="1:72" s="606" customFormat="1" ht="15.75" customHeight="1" x14ac:dyDescent="0.2">
      <c r="A32" s="241"/>
      <c r="B32" s="242"/>
      <c r="C32" s="243"/>
      <c r="D32" s="243"/>
      <c r="E32" s="243" t="s">
        <v>310</v>
      </c>
      <c r="F32" s="253" t="s">
        <v>128</v>
      </c>
      <c r="G32" s="254">
        <f>26+10+7+5</f>
        <v>48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</row>
    <row r="33" spans="1:72" s="606" customFormat="1" ht="15.75" customHeight="1" x14ac:dyDescent="0.2">
      <c r="A33" s="255"/>
      <c r="B33" s="256"/>
      <c r="C33" s="257"/>
      <c r="D33" s="244"/>
      <c r="E33" s="244"/>
      <c r="F33" s="246"/>
      <c r="G33" s="25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</row>
    <row r="34" spans="1:72" s="606" customFormat="1" ht="15.75" customHeight="1" x14ac:dyDescent="0.2">
      <c r="A34" s="241"/>
      <c r="B34" s="242"/>
      <c r="C34" s="243"/>
      <c r="D34" s="243"/>
      <c r="E34" s="244" t="s">
        <v>19</v>
      </c>
      <c r="F34" s="245">
        <f>416+47920+42840+40544+37760</f>
        <v>169480</v>
      </c>
      <c r="G34" s="246" t="s">
        <v>128</v>
      </c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</row>
    <row r="35" spans="1:72" s="606" customFormat="1" ht="25.5" customHeight="1" x14ac:dyDescent="0.2">
      <c r="A35" s="247" t="s">
        <v>280</v>
      </c>
      <c r="B35" s="248" t="s">
        <v>314</v>
      </c>
      <c r="C35" s="243" t="s">
        <v>315</v>
      </c>
      <c r="D35" s="243" t="s">
        <v>316</v>
      </c>
      <c r="E35" s="249" t="s">
        <v>128</v>
      </c>
      <c r="F35" s="250" t="s">
        <v>128</v>
      </c>
      <c r="G35" s="251">
        <f>SUM(G37)</f>
        <v>169480</v>
      </c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</row>
    <row r="36" spans="1:72" s="606" customFormat="1" ht="10.5" customHeight="1" x14ac:dyDescent="0.2">
      <c r="A36" s="241"/>
      <c r="B36" s="252"/>
      <c r="C36" s="243"/>
      <c r="D36" s="243"/>
      <c r="E36" s="243"/>
      <c r="F36" s="253"/>
      <c r="G36" s="607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</row>
    <row r="37" spans="1:72" s="606" customFormat="1" ht="15.75" customHeight="1" x14ac:dyDescent="0.2">
      <c r="A37" s="241"/>
      <c r="B37" s="608" t="s">
        <v>304</v>
      </c>
      <c r="C37" s="243"/>
      <c r="D37" s="243"/>
      <c r="E37" s="243"/>
      <c r="F37" s="253"/>
      <c r="G37" s="607">
        <f>SUM(G38:G40)</f>
        <v>169480</v>
      </c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</row>
    <row r="38" spans="1:72" s="606" customFormat="1" ht="15.75" customHeight="1" x14ac:dyDescent="0.2">
      <c r="A38" s="241"/>
      <c r="B38" s="242"/>
      <c r="C38" s="243"/>
      <c r="D38" s="243"/>
      <c r="E38" s="243" t="s">
        <v>317</v>
      </c>
      <c r="F38" s="253" t="s">
        <v>128</v>
      </c>
      <c r="G38" s="254">
        <f>47920+42840+40000+37760</f>
        <v>168520</v>
      </c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</row>
    <row r="39" spans="1:72" s="606" customFormat="1" ht="15.75" customHeight="1" x14ac:dyDescent="0.2">
      <c r="A39" s="241"/>
      <c r="B39" s="242"/>
      <c r="C39" s="260"/>
      <c r="D39" s="243"/>
      <c r="E39" s="243" t="s">
        <v>309</v>
      </c>
      <c r="F39" s="253" t="s">
        <v>128</v>
      </c>
      <c r="G39" s="254">
        <f>347+453</f>
        <v>800</v>
      </c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</row>
    <row r="40" spans="1:72" s="606" customFormat="1" ht="15.75" customHeight="1" x14ac:dyDescent="0.2">
      <c r="A40" s="241"/>
      <c r="B40" s="242"/>
      <c r="C40" s="260"/>
      <c r="D40" s="243"/>
      <c r="E40" s="243" t="s">
        <v>310</v>
      </c>
      <c r="F40" s="253" t="s">
        <v>128</v>
      </c>
      <c r="G40" s="254">
        <f>69+91</f>
        <v>160</v>
      </c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</row>
    <row r="41" spans="1:72" s="606" customFormat="1" ht="15.75" customHeight="1" x14ac:dyDescent="0.2">
      <c r="A41" s="255"/>
      <c r="B41" s="256"/>
      <c r="C41" s="257"/>
      <c r="D41" s="244"/>
      <c r="E41" s="244"/>
      <c r="F41" s="246"/>
      <c r="G41" s="25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</row>
    <row r="42" spans="1:72" s="606" customFormat="1" ht="15.75" customHeight="1" x14ac:dyDescent="0.2">
      <c r="A42" s="241"/>
      <c r="B42" s="242"/>
      <c r="C42" s="243"/>
      <c r="D42" s="243"/>
      <c r="E42" s="244" t="s">
        <v>19</v>
      </c>
      <c r="F42" s="245">
        <f>237460+241690+210970</f>
        <v>690120</v>
      </c>
      <c r="G42" s="246" t="s">
        <v>128</v>
      </c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</row>
    <row r="43" spans="1:72" s="606" customFormat="1" ht="23.25" customHeight="1" x14ac:dyDescent="0.2">
      <c r="A43" s="247" t="s">
        <v>281</v>
      </c>
      <c r="B43" s="248" t="s">
        <v>318</v>
      </c>
      <c r="C43" s="243" t="s">
        <v>315</v>
      </c>
      <c r="D43" s="243" t="s">
        <v>316</v>
      </c>
      <c r="E43" s="249" t="s">
        <v>128</v>
      </c>
      <c r="F43" s="250" t="s">
        <v>128</v>
      </c>
      <c r="G43" s="251">
        <f>SUM(G45,G48)</f>
        <v>690120</v>
      </c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</row>
    <row r="44" spans="1:72" s="606" customFormat="1" ht="9.75" customHeight="1" x14ac:dyDescent="0.2">
      <c r="A44" s="241"/>
      <c r="B44" s="252"/>
      <c r="C44" s="243"/>
      <c r="D44" s="243"/>
      <c r="E44" s="243"/>
      <c r="F44" s="253"/>
      <c r="G44" s="607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</row>
    <row r="45" spans="1:72" s="606" customFormat="1" ht="25.5" customHeight="1" x14ac:dyDescent="0.2">
      <c r="A45" s="241"/>
      <c r="B45" s="609" t="s">
        <v>319</v>
      </c>
      <c r="C45" s="243"/>
      <c r="D45" s="243"/>
      <c r="E45" s="243"/>
      <c r="F45" s="253"/>
      <c r="G45" s="607">
        <f>SUM(G46:G46)</f>
        <v>496298.17</v>
      </c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</row>
    <row r="46" spans="1:72" s="606" customFormat="1" ht="15.75" customHeight="1" x14ac:dyDescent="0.2">
      <c r="A46" s="241"/>
      <c r="B46" s="242"/>
      <c r="C46" s="243"/>
      <c r="D46" s="243"/>
      <c r="E46" s="243" t="s">
        <v>320</v>
      </c>
      <c r="F46" s="253" t="s">
        <v>128</v>
      </c>
      <c r="G46" s="254">
        <f>237460-62017.72+241690+210970-72469.91-59334.2</f>
        <v>496298.17</v>
      </c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</row>
    <row r="47" spans="1:72" s="606" customFormat="1" ht="15.75" customHeight="1" x14ac:dyDescent="0.2">
      <c r="A47" s="255"/>
      <c r="B47" s="256"/>
      <c r="C47" s="257"/>
      <c r="D47" s="244"/>
      <c r="E47" s="244"/>
      <c r="F47" s="246"/>
      <c r="G47" s="25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</row>
    <row r="48" spans="1:72" s="606" customFormat="1" ht="20.25" customHeight="1" x14ac:dyDescent="0.2">
      <c r="A48" s="241"/>
      <c r="B48" s="608" t="s">
        <v>321</v>
      </c>
      <c r="C48" s="243"/>
      <c r="D48" s="243"/>
      <c r="E48" s="243"/>
      <c r="F48" s="253"/>
      <c r="G48" s="607">
        <f>SUM(G49:G50)</f>
        <v>193821.83</v>
      </c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</row>
    <row r="49" spans="1:72" s="606" customFormat="1" ht="15.75" customHeight="1" x14ac:dyDescent="0.2">
      <c r="A49" s="241"/>
      <c r="B49" s="242"/>
      <c r="C49" s="260"/>
      <c r="D49" s="243"/>
      <c r="E49" s="243" t="s">
        <v>320</v>
      </c>
      <c r="F49" s="253" t="s">
        <v>128</v>
      </c>
      <c r="G49" s="254">
        <f>3103.38+3649.49+2630.32</f>
        <v>9383.19</v>
      </c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</row>
    <row r="50" spans="1:72" s="606" customFormat="1" ht="15.75" customHeight="1" x14ac:dyDescent="0.2">
      <c r="A50" s="241"/>
      <c r="B50" s="242"/>
      <c r="C50" s="260"/>
      <c r="D50" s="243"/>
      <c r="E50" s="243" t="s">
        <v>322</v>
      </c>
      <c r="F50" s="253" t="s">
        <v>128</v>
      </c>
      <c r="G50" s="254">
        <f>58914.34+68820.42+56703.88</f>
        <v>184438.63999999998</v>
      </c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</row>
    <row r="51" spans="1:72" s="606" customFormat="1" ht="15.75" customHeight="1" x14ac:dyDescent="0.2">
      <c r="A51" s="255"/>
      <c r="B51" s="256"/>
      <c r="C51" s="257"/>
      <c r="D51" s="244"/>
      <c r="E51" s="244"/>
      <c r="F51" s="246"/>
      <c r="G51" s="25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</row>
    <row r="52" spans="1:72" s="606" customFormat="1" ht="15.75" customHeight="1" x14ac:dyDescent="0.2">
      <c r="A52" s="241"/>
      <c r="B52" s="242"/>
      <c r="C52" s="243"/>
      <c r="D52" s="243"/>
      <c r="E52" s="244" t="s">
        <v>19</v>
      </c>
      <c r="F52" s="245">
        <f>200+200+400</f>
        <v>800</v>
      </c>
      <c r="G52" s="246" t="s">
        <v>128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</row>
    <row r="53" spans="1:72" s="606" customFormat="1" ht="51" customHeight="1" x14ac:dyDescent="0.2">
      <c r="A53" s="247" t="s">
        <v>282</v>
      </c>
      <c r="B53" s="248" t="s">
        <v>323</v>
      </c>
      <c r="C53" s="243" t="s">
        <v>312</v>
      </c>
      <c r="D53" s="243" t="s">
        <v>324</v>
      </c>
      <c r="E53" s="249" t="s">
        <v>128</v>
      </c>
      <c r="F53" s="250" t="s">
        <v>128</v>
      </c>
      <c r="G53" s="251">
        <f>SUM(G55)</f>
        <v>800</v>
      </c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</row>
    <row r="54" spans="1:72" s="606" customFormat="1" ht="15.75" customHeight="1" x14ac:dyDescent="0.2">
      <c r="A54" s="241"/>
      <c r="B54" s="242"/>
      <c r="C54" s="260"/>
      <c r="D54" s="243"/>
      <c r="E54" s="243"/>
      <c r="F54" s="253"/>
      <c r="G54" s="254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</row>
    <row r="55" spans="1:72" s="606" customFormat="1" ht="24" customHeight="1" x14ac:dyDescent="0.2">
      <c r="A55" s="241"/>
      <c r="B55" s="609" t="s">
        <v>325</v>
      </c>
      <c r="C55" s="243"/>
      <c r="D55" s="243"/>
      <c r="E55" s="243"/>
      <c r="F55" s="253"/>
      <c r="G55" s="607">
        <f>SUM(G56:G58)</f>
        <v>800</v>
      </c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</row>
    <row r="56" spans="1:72" s="606" customFormat="1" ht="15.75" customHeight="1" x14ac:dyDescent="0.2">
      <c r="A56" s="241"/>
      <c r="B56" s="242"/>
      <c r="C56" s="260"/>
      <c r="D56" s="243"/>
      <c r="E56" s="243" t="s">
        <v>320</v>
      </c>
      <c r="F56" s="253" t="s">
        <v>128</v>
      </c>
      <c r="G56" s="254">
        <f>110+100+175</f>
        <v>385</v>
      </c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</row>
    <row r="57" spans="1:72" s="606" customFormat="1" ht="15.75" customHeight="1" x14ac:dyDescent="0.2">
      <c r="A57" s="241"/>
      <c r="B57" s="242"/>
      <c r="C57" s="260"/>
      <c r="D57" s="243"/>
      <c r="E57" s="243" t="s">
        <v>309</v>
      </c>
      <c r="F57" s="253" t="s">
        <v>128</v>
      </c>
      <c r="G57" s="254">
        <f>80+60+140</f>
        <v>280</v>
      </c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</row>
    <row r="58" spans="1:72" s="606" customFormat="1" ht="15.75" customHeight="1" x14ac:dyDescent="0.2">
      <c r="A58" s="241"/>
      <c r="B58" s="242"/>
      <c r="C58" s="260"/>
      <c r="D58" s="243"/>
      <c r="E58" s="243" t="s">
        <v>310</v>
      </c>
      <c r="F58" s="253" t="s">
        <v>128</v>
      </c>
      <c r="G58" s="254">
        <f>10+40+85</f>
        <v>135</v>
      </c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</row>
    <row r="59" spans="1:72" s="606" customFormat="1" ht="15.75" customHeight="1" x14ac:dyDescent="0.2">
      <c r="A59" s="255"/>
      <c r="B59" s="256"/>
      <c r="C59" s="257"/>
      <c r="D59" s="244"/>
      <c r="E59" s="244"/>
      <c r="F59" s="246"/>
      <c r="G59" s="25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8"/>
    </row>
    <row r="60" spans="1:72" s="606" customFormat="1" ht="15.75" customHeight="1" x14ac:dyDescent="0.2">
      <c r="A60" s="241"/>
      <c r="B60" s="242"/>
      <c r="C60" s="243"/>
      <c r="D60" s="243"/>
      <c r="E60" s="244" t="s">
        <v>19</v>
      </c>
      <c r="F60" s="245">
        <f>795+795+594+694</f>
        <v>2878</v>
      </c>
      <c r="G60" s="246" t="s">
        <v>128</v>
      </c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8"/>
    </row>
    <row r="61" spans="1:72" s="606" customFormat="1" ht="15.75" customHeight="1" x14ac:dyDescent="0.2">
      <c r="A61" s="247" t="s">
        <v>284</v>
      </c>
      <c r="B61" s="259" t="s">
        <v>326</v>
      </c>
      <c r="C61" s="243" t="s">
        <v>89</v>
      </c>
      <c r="D61" s="243" t="s">
        <v>327</v>
      </c>
      <c r="E61" s="249" t="s">
        <v>128</v>
      </c>
      <c r="F61" s="250" t="s">
        <v>128</v>
      </c>
      <c r="G61" s="251">
        <f>SUM(G63)</f>
        <v>2878</v>
      </c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</row>
    <row r="62" spans="1:72" s="606" customFormat="1" ht="15.75" customHeight="1" x14ac:dyDescent="0.2">
      <c r="A62" s="241"/>
      <c r="B62" s="252"/>
      <c r="C62" s="243"/>
      <c r="D62" s="243"/>
      <c r="E62" s="243"/>
      <c r="F62" s="253"/>
      <c r="G62" s="607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</row>
    <row r="63" spans="1:72" s="606" customFormat="1" ht="15.75" customHeight="1" x14ac:dyDescent="0.2">
      <c r="A63" s="241"/>
      <c r="B63" s="608" t="s">
        <v>94</v>
      </c>
      <c r="C63" s="243"/>
      <c r="D63" s="243"/>
      <c r="E63" s="243"/>
      <c r="F63" s="253"/>
      <c r="G63" s="607">
        <f>SUM(G64:G64)</f>
        <v>2878</v>
      </c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8"/>
    </row>
    <row r="64" spans="1:72" s="606" customFormat="1" ht="15.75" customHeight="1" x14ac:dyDescent="0.2">
      <c r="A64" s="241"/>
      <c r="B64" s="242"/>
      <c r="C64" s="260"/>
      <c r="D64" s="243"/>
      <c r="E64" s="243" t="s">
        <v>305</v>
      </c>
      <c r="F64" s="253" t="s">
        <v>128</v>
      </c>
      <c r="G64" s="254">
        <f>795+795+594+694</f>
        <v>2878</v>
      </c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</row>
    <row r="65" spans="1:72" s="606" customFormat="1" ht="15.75" customHeight="1" x14ac:dyDescent="0.2">
      <c r="A65" s="255"/>
      <c r="B65" s="256"/>
      <c r="C65" s="257"/>
      <c r="D65" s="244"/>
      <c r="E65" s="244"/>
      <c r="F65" s="246"/>
      <c r="G65" s="25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</row>
    <row r="66" spans="1:72" s="606" customFormat="1" ht="15.75" customHeight="1" x14ac:dyDescent="0.2">
      <c r="A66" s="241"/>
      <c r="B66" s="242"/>
      <c r="C66" s="243"/>
      <c r="D66" s="243"/>
      <c r="E66" s="244" t="s">
        <v>19</v>
      </c>
      <c r="F66" s="245">
        <f>452.4+422.24+400.77+197.21</f>
        <v>1472.62</v>
      </c>
      <c r="G66" s="246" t="s">
        <v>128</v>
      </c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</row>
    <row r="67" spans="1:72" s="606" customFormat="1" ht="60.75" customHeight="1" x14ac:dyDescent="0.2">
      <c r="A67" s="247" t="s">
        <v>285</v>
      </c>
      <c r="B67" s="259" t="s">
        <v>399</v>
      </c>
      <c r="C67" s="243" t="s">
        <v>328</v>
      </c>
      <c r="D67" s="243" t="s">
        <v>329</v>
      </c>
      <c r="E67" s="249" t="s">
        <v>128</v>
      </c>
      <c r="F67" s="250" t="s">
        <v>128</v>
      </c>
      <c r="G67" s="251">
        <f>SUM(G69)</f>
        <v>597.98</v>
      </c>
      <c r="H67" s="228"/>
      <c r="I67" s="610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</row>
    <row r="68" spans="1:72" s="606" customFormat="1" ht="15.75" customHeight="1" x14ac:dyDescent="0.2">
      <c r="A68" s="241"/>
      <c r="B68" s="252"/>
      <c r="C68" s="243"/>
      <c r="D68" s="243"/>
      <c r="E68" s="243"/>
      <c r="F68" s="253"/>
      <c r="G68" s="607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</row>
    <row r="69" spans="1:72" s="606" customFormat="1" ht="15.75" customHeight="1" x14ac:dyDescent="0.2">
      <c r="A69" s="241"/>
      <c r="B69" s="608" t="s">
        <v>109</v>
      </c>
      <c r="C69" s="243"/>
      <c r="D69" s="243"/>
      <c r="E69" s="243"/>
      <c r="F69" s="253"/>
      <c r="G69" s="607">
        <f>SUM(G70:G71)</f>
        <v>597.98</v>
      </c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</row>
    <row r="70" spans="1:72" s="606" customFormat="1" ht="15.75" customHeight="1" x14ac:dyDescent="0.2">
      <c r="A70" s="241"/>
      <c r="B70" s="608"/>
      <c r="C70" s="260"/>
      <c r="D70" s="243"/>
      <c r="E70" s="243" t="s">
        <v>309</v>
      </c>
      <c r="F70" s="253" t="s">
        <v>128</v>
      </c>
      <c r="G70" s="254">
        <f>334.98+164.84</f>
        <v>499.82000000000005</v>
      </c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</row>
    <row r="71" spans="1:72" s="606" customFormat="1" ht="15.75" customHeight="1" x14ac:dyDescent="0.2">
      <c r="A71" s="241"/>
      <c r="B71" s="608"/>
      <c r="C71" s="260"/>
      <c r="D71" s="243"/>
      <c r="E71" s="243" t="s">
        <v>310</v>
      </c>
      <c r="F71" s="253" t="s">
        <v>128</v>
      </c>
      <c r="G71" s="254">
        <f>65.79+32.37</f>
        <v>98.16</v>
      </c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</row>
    <row r="72" spans="1:72" s="606" customFormat="1" ht="15.75" customHeight="1" x14ac:dyDescent="0.2">
      <c r="A72" s="255"/>
      <c r="B72" s="611"/>
      <c r="C72" s="257"/>
      <c r="D72" s="244"/>
      <c r="E72" s="244"/>
      <c r="F72" s="246"/>
      <c r="G72" s="612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</row>
    <row r="73" spans="1:72" s="606" customFormat="1" ht="15.75" customHeight="1" x14ac:dyDescent="0.2">
      <c r="A73" s="241"/>
      <c r="B73" s="242"/>
      <c r="C73" s="243" t="s">
        <v>330</v>
      </c>
      <c r="D73" s="243" t="s">
        <v>16</v>
      </c>
      <c r="E73" s="244" t="s">
        <v>19</v>
      </c>
      <c r="F73" s="245">
        <f>190930+49631+274881+56959+220565+52228+242513+58646</f>
        <v>1146353</v>
      </c>
      <c r="G73" s="246" t="s">
        <v>128</v>
      </c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</row>
    <row r="74" spans="1:72" s="606" customFormat="1" ht="23.25" customHeight="1" x14ac:dyDescent="0.2">
      <c r="A74" s="247" t="s">
        <v>287</v>
      </c>
      <c r="B74" s="248" t="s">
        <v>331</v>
      </c>
      <c r="C74" s="243"/>
      <c r="D74" s="243"/>
      <c r="E74" s="249" t="s">
        <v>128</v>
      </c>
      <c r="F74" s="250" t="s">
        <v>128</v>
      </c>
      <c r="G74" s="251">
        <f>SUM(G76,G86,G91,G100,G109,G114,G123,G132,G140,G145,G154,G159,G168)</f>
        <v>1300555.4499999997</v>
      </c>
      <c r="H74" s="228"/>
      <c r="I74" s="610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</row>
    <row r="75" spans="1:72" s="606" customFormat="1" ht="15.75" customHeight="1" x14ac:dyDescent="0.2">
      <c r="A75" s="241"/>
      <c r="B75" s="242"/>
      <c r="C75" s="260"/>
      <c r="D75" s="243"/>
      <c r="E75" s="243"/>
      <c r="F75" s="253"/>
      <c r="G75" s="254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</row>
    <row r="76" spans="1:72" s="606" customFormat="1" ht="15.75" customHeight="1" x14ac:dyDescent="0.2">
      <c r="A76" s="241"/>
      <c r="B76" s="608" t="s">
        <v>53</v>
      </c>
      <c r="C76" s="243" t="s">
        <v>332</v>
      </c>
      <c r="D76" s="243" t="s">
        <v>333</v>
      </c>
      <c r="E76" s="249" t="s">
        <v>128</v>
      </c>
      <c r="F76" s="250" t="s">
        <v>128</v>
      </c>
      <c r="G76" s="251">
        <f>SUM(G78)</f>
        <v>867784.59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</row>
    <row r="77" spans="1:72" s="606" customFormat="1" ht="15.75" customHeight="1" x14ac:dyDescent="0.2">
      <c r="A77" s="241"/>
      <c r="B77" s="242"/>
      <c r="C77" s="260"/>
      <c r="D77" s="243"/>
      <c r="E77" s="243"/>
      <c r="F77" s="253"/>
      <c r="G77" s="254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</row>
    <row r="78" spans="1:72" s="606" customFormat="1" ht="15.75" customHeight="1" x14ac:dyDescent="0.2">
      <c r="A78" s="241"/>
      <c r="B78" s="242"/>
      <c r="C78" s="260"/>
      <c r="D78" s="243"/>
      <c r="E78" s="243"/>
      <c r="F78" s="253"/>
      <c r="G78" s="607">
        <f>SUM(G79:G84)</f>
        <v>867784.59</v>
      </c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</row>
    <row r="79" spans="1:72" s="606" customFormat="1" ht="15.75" customHeight="1" x14ac:dyDescent="0.2">
      <c r="A79" s="241"/>
      <c r="B79" s="242"/>
      <c r="C79" s="260"/>
      <c r="D79" s="243"/>
      <c r="E79" s="243" t="s">
        <v>98</v>
      </c>
      <c r="F79" s="253" t="s">
        <v>128</v>
      </c>
      <c r="G79" s="254">
        <f>117182.98+128847</f>
        <v>246029.97999999998</v>
      </c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</row>
    <row r="80" spans="1:72" s="606" customFormat="1" ht="15.75" customHeight="1" x14ac:dyDescent="0.2">
      <c r="A80" s="241"/>
      <c r="B80" s="242"/>
      <c r="C80" s="260"/>
      <c r="D80" s="243"/>
      <c r="E80" s="243" t="s">
        <v>320</v>
      </c>
      <c r="F80" s="253" t="s">
        <v>128</v>
      </c>
      <c r="G80" s="254">
        <f>14507</f>
        <v>14507</v>
      </c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</row>
    <row r="81" spans="1:72" s="606" customFormat="1" ht="15.75" customHeight="1" x14ac:dyDescent="0.2">
      <c r="A81" s="241"/>
      <c r="B81" s="242"/>
      <c r="C81" s="260"/>
      <c r="D81" s="243"/>
      <c r="E81" s="243" t="s">
        <v>309</v>
      </c>
      <c r="F81" s="253" t="s">
        <v>128</v>
      </c>
      <c r="G81" s="254">
        <f>10800</f>
        <v>10800</v>
      </c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</row>
    <row r="82" spans="1:72" s="606" customFormat="1" ht="15.75" customHeight="1" x14ac:dyDescent="0.2">
      <c r="A82" s="241"/>
      <c r="B82" s="242"/>
      <c r="C82" s="260"/>
      <c r="D82" s="243"/>
      <c r="E82" s="243" t="s">
        <v>334</v>
      </c>
      <c r="F82" s="253" t="s">
        <v>128</v>
      </c>
      <c r="G82" s="254">
        <f>148065+158540+131624-98198</f>
        <v>340031</v>
      </c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</row>
    <row r="83" spans="1:72" s="606" customFormat="1" ht="15.75" customHeight="1" x14ac:dyDescent="0.2">
      <c r="A83" s="241"/>
      <c r="B83" s="242"/>
      <c r="C83" s="260"/>
      <c r="D83" s="243"/>
      <c r="E83" s="243" t="s">
        <v>310</v>
      </c>
      <c r="F83" s="253" t="s">
        <v>128</v>
      </c>
      <c r="G83" s="254">
        <f>36187.09+38748.72+34808.8-26465</f>
        <v>83279.61</v>
      </c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</row>
    <row r="84" spans="1:72" s="606" customFormat="1" ht="15.75" customHeight="1" x14ac:dyDescent="0.2">
      <c r="A84" s="241"/>
      <c r="B84" s="242"/>
      <c r="C84" s="260"/>
      <c r="D84" s="243"/>
      <c r="E84" s="243" t="s">
        <v>322</v>
      </c>
      <c r="F84" s="253" t="s">
        <v>128</v>
      </c>
      <c r="G84" s="254">
        <f>173137</f>
        <v>173137</v>
      </c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</row>
    <row r="85" spans="1:72" s="606" customFormat="1" ht="12" customHeight="1" x14ac:dyDescent="0.2">
      <c r="A85" s="255"/>
      <c r="B85" s="256"/>
      <c r="C85" s="257"/>
      <c r="D85" s="244"/>
      <c r="E85" s="244"/>
      <c r="F85" s="246"/>
      <c r="G85" s="25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</row>
    <row r="86" spans="1:72" s="606" customFormat="1" ht="21.75" customHeight="1" x14ac:dyDescent="0.2">
      <c r="A86" s="241"/>
      <c r="B86" s="608" t="s">
        <v>335</v>
      </c>
      <c r="C86" s="243" t="s">
        <v>332</v>
      </c>
      <c r="D86" s="243" t="s">
        <v>333</v>
      </c>
      <c r="E86" s="244" t="s">
        <v>128</v>
      </c>
      <c r="F86" s="246" t="s">
        <v>128</v>
      </c>
      <c r="G86" s="245">
        <f>SUM(G88)</f>
        <v>5084.54</v>
      </c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</row>
    <row r="87" spans="1:72" s="606" customFormat="1" ht="15.75" customHeight="1" x14ac:dyDescent="0.2">
      <c r="A87" s="241"/>
      <c r="B87" s="242"/>
      <c r="C87" s="260"/>
      <c r="D87" s="243"/>
      <c r="E87" s="243"/>
      <c r="F87" s="253"/>
      <c r="G87" s="254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</row>
    <row r="88" spans="1:72" s="606" customFormat="1" ht="15.75" customHeight="1" x14ac:dyDescent="0.2">
      <c r="A88" s="241"/>
      <c r="B88" s="242"/>
      <c r="C88" s="260"/>
      <c r="D88" s="243"/>
      <c r="E88" s="243"/>
      <c r="F88" s="253"/>
      <c r="G88" s="607">
        <f>SUM(G89)</f>
        <v>5084.54</v>
      </c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</row>
    <row r="89" spans="1:72" s="606" customFormat="1" ht="15.75" customHeight="1" x14ac:dyDescent="0.2">
      <c r="A89" s="241"/>
      <c r="B89" s="242"/>
      <c r="C89" s="260"/>
      <c r="D89" s="243"/>
      <c r="E89" s="243" t="s">
        <v>63</v>
      </c>
      <c r="F89" s="253" t="s">
        <v>128</v>
      </c>
      <c r="G89" s="254">
        <f>1182.91+1343.84+1213.79+1344</f>
        <v>5084.54</v>
      </c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</row>
    <row r="90" spans="1:72" s="606" customFormat="1" ht="12" customHeight="1" x14ac:dyDescent="0.2">
      <c r="A90" s="241"/>
      <c r="B90" s="242"/>
      <c r="C90" s="260"/>
      <c r="D90" s="243"/>
      <c r="E90" s="244"/>
      <c r="F90" s="246"/>
      <c r="G90" s="25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</row>
    <row r="91" spans="1:72" s="606" customFormat="1" ht="19.5" customHeight="1" x14ac:dyDescent="0.2">
      <c r="A91" s="241"/>
      <c r="B91" s="608" t="s">
        <v>53</v>
      </c>
      <c r="C91" s="243" t="s">
        <v>332</v>
      </c>
      <c r="D91" s="243" t="s">
        <v>336</v>
      </c>
      <c r="E91" s="244" t="s">
        <v>128</v>
      </c>
      <c r="F91" s="246" t="s">
        <v>128</v>
      </c>
      <c r="G91" s="245">
        <f>SUM(G93)</f>
        <v>35041.5</v>
      </c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</row>
    <row r="92" spans="1:72" s="606" customFormat="1" ht="15.75" customHeight="1" x14ac:dyDescent="0.2">
      <c r="A92" s="241"/>
      <c r="B92" s="242"/>
      <c r="C92" s="260"/>
      <c r="D92" s="243"/>
      <c r="E92" s="243"/>
      <c r="F92" s="253"/>
      <c r="G92" s="254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</row>
    <row r="93" spans="1:72" s="606" customFormat="1" ht="15.75" customHeight="1" x14ac:dyDescent="0.2">
      <c r="A93" s="241"/>
      <c r="B93" s="242"/>
      <c r="C93" s="260"/>
      <c r="D93" s="243"/>
      <c r="E93" s="243"/>
      <c r="F93" s="253"/>
      <c r="G93" s="607">
        <f>SUM(G94:G98)</f>
        <v>35041.5</v>
      </c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</row>
    <row r="94" spans="1:72" s="606" customFormat="1" ht="15.75" customHeight="1" x14ac:dyDescent="0.2">
      <c r="A94" s="241"/>
      <c r="B94" s="242"/>
      <c r="C94" s="260"/>
      <c r="D94" s="243"/>
      <c r="E94" s="243" t="s">
        <v>98</v>
      </c>
      <c r="F94" s="253" t="s">
        <v>128</v>
      </c>
      <c r="G94" s="254">
        <f>3162.57+834</f>
        <v>3996.57</v>
      </c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</row>
    <row r="95" spans="1:72" s="606" customFormat="1" ht="15.75" customHeight="1" x14ac:dyDescent="0.2">
      <c r="A95" s="241"/>
      <c r="B95" s="242"/>
      <c r="C95" s="260"/>
      <c r="D95" s="243"/>
      <c r="E95" s="243" t="s">
        <v>320</v>
      </c>
      <c r="F95" s="253" t="s">
        <v>128</v>
      </c>
      <c r="G95" s="254">
        <f>1500</f>
        <v>1500</v>
      </c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</row>
    <row r="96" spans="1:72" s="606" customFormat="1" ht="15.75" customHeight="1" x14ac:dyDescent="0.2">
      <c r="A96" s="241"/>
      <c r="B96" s="242"/>
      <c r="C96" s="260"/>
      <c r="D96" s="243"/>
      <c r="E96" s="243" t="s">
        <v>334</v>
      </c>
      <c r="F96" s="253" t="s">
        <v>128</v>
      </c>
      <c r="G96" s="254">
        <f>6150.93+6701+6069</f>
        <v>18920.93</v>
      </c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</row>
    <row r="97" spans="1:72" s="606" customFormat="1" ht="15.75" customHeight="1" x14ac:dyDescent="0.2">
      <c r="A97" s="241"/>
      <c r="B97" s="242"/>
      <c r="C97" s="260"/>
      <c r="D97" s="243"/>
      <c r="E97" s="243" t="s">
        <v>310</v>
      </c>
      <c r="F97" s="253" t="s">
        <v>128</v>
      </c>
      <c r="G97" s="254">
        <f>1503+1638+1483</f>
        <v>4624</v>
      </c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8"/>
      <c r="BQ97" s="228"/>
      <c r="BR97" s="228"/>
      <c r="BS97" s="228"/>
      <c r="BT97" s="228"/>
    </row>
    <row r="98" spans="1:72" s="606" customFormat="1" ht="15.75" customHeight="1" x14ac:dyDescent="0.2">
      <c r="A98" s="241"/>
      <c r="B98" s="242"/>
      <c r="C98" s="260"/>
      <c r="D98" s="243"/>
      <c r="E98" s="243" t="s">
        <v>322</v>
      </c>
      <c r="F98" s="253" t="s">
        <v>128</v>
      </c>
      <c r="G98" s="254">
        <f>6000</f>
        <v>6000</v>
      </c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</row>
    <row r="99" spans="1:72" s="606" customFormat="1" ht="15.75" customHeight="1" x14ac:dyDescent="0.2">
      <c r="A99" s="241"/>
      <c r="B99" s="242"/>
      <c r="C99" s="260"/>
      <c r="D99" s="243"/>
      <c r="E99" s="243"/>
      <c r="F99" s="253"/>
      <c r="G99" s="254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</row>
    <row r="100" spans="1:72" s="606" customFormat="1" ht="15.75" customHeight="1" x14ac:dyDescent="0.2">
      <c r="A100" s="241"/>
      <c r="B100" s="608" t="s">
        <v>53</v>
      </c>
      <c r="C100" s="243" t="s">
        <v>332</v>
      </c>
      <c r="D100" s="243" t="s">
        <v>337</v>
      </c>
      <c r="E100" s="249" t="s">
        <v>128</v>
      </c>
      <c r="F100" s="250" t="s">
        <v>128</v>
      </c>
      <c r="G100" s="251">
        <f>SUM(G102)</f>
        <v>136560.01</v>
      </c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</row>
    <row r="101" spans="1:72" s="606" customFormat="1" ht="15.75" customHeight="1" x14ac:dyDescent="0.2">
      <c r="A101" s="241"/>
      <c r="B101" s="242"/>
      <c r="C101" s="260"/>
      <c r="D101" s="243"/>
      <c r="E101" s="243"/>
      <c r="F101" s="253"/>
      <c r="G101" s="254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</row>
    <row r="102" spans="1:72" s="606" customFormat="1" ht="15.75" customHeight="1" x14ac:dyDescent="0.2">
      <c r="A102" s="241"/>
      <c r="B102" s="242"/>
      <c r="C102" s="260"/>
      <c r="D102" s="243"/>
      <c r="E102" s="243"/>
      <c r="F102" s="253"/>
      <c r="G102" s="607">
        <f>SUM(G103:G107)</f>
        <v>136560.01</v>
      </c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</row>
    <row r="103" spans="1:72" s="606" customFormat="1" ht="15.75" customHeight="1" x14ac:dyDescent="0.2">
      <c r="A103" s="241"/>
      <c r="B103" s="242"/>
      <c r="C103" s="260"/>
      <c r="D103" s="243"/>
      <c r="E103" s="243" t="s">
        <v>98</v>
      </c>
      <c r="F103" s="253" t="s">
        <v>128</v>
      </c>
      <c r="G103" s="254">
        <f>10113.01+72423</f>
        <v>82536.009999999995</v>
      </c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</row>
    <row r="104" spans="1:72" s="606" customFormat="1" ht="15.75" customHeight="1" x14ac:dyDescent="0.2">
      <c r="A104" s="241"/>
      <c r="B104" s="242"/>
      <c r="C104" s="260"/>
      <c r="D104" s="243"/>
      <c r="E104" s="243" t="s">
        <v>320</v>
      </c>
      <c r="F104" s="253" t="s">
        <v>128</v>
      </c>
      <c r="G104" s="254">
        <f>5731</f>
        <v>5731</v>
      </c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</row>
    <row r="105" spans="1:72" s="606" customFormat="1" ht="15.75" customHeight="1" x14ac:dyDescent="0.2">
      <c r="A105" s="241"/>
      <c r="B105" s="242"/>
      <c r="C105" s="260"/>
      <c r="D105" s="243"/>
      <c r="E105" s="243" t="s">
        <v>334</v>
      </c>
      <c r="F105" s="253" t="s">
        <v>128</v>
      </c>
      <c r="G105" s="254">
        <f>47074+24851-70679</f>
        <v>1246</v>
      </c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</row>
    <row r="106" spans="1:72" s="606" customFormat="1" ht="15.75" customHeight="1" x14ac:dyDescent="0.2">
      <c r="A106" s="241"/>
      <c r="B106" s="242"/>
      <c r="C106" s="260"/>
      <c r="D106" s="243"/>
      <c r="E106" s="243" t="s">
        <v>310</v>
      </c>
      <c r="F106" s="253" t="s">
        <v>128</v>
      </c>
      <c r="G106" s="254">
        <f>11505+6071-17227</f>
        <v>349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</row>
    <row r="107" spans="1:72" s="606" customFormat="1" ht="15.75" customHeight="1" x14ac:dyDescent="0.2">
      <c r="A107" s="241"/>
      <c r="B107" s="242"/>
      <c r="C107" s="260"/>
      <c r="D107" s="243"/>
      <c r="E107" s="243" t="s">
        <v>322</v>
      </c>
      <c r="F107" s="253" t="s">
        <v>128</v>
      </c>
      <c r="G107" s="254">
        <f>46698</f>
        <v>46698</v>
      </c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</row>
    <row r="108" spans="1:72" s="606" customFormat="1" ht="15.75" customHeight="1" x14ac:dyDescent="0.2">
      <c r="A108" s="241"/>
      <c r="B108" s="242"/>
      <c r="C108" s="260"/>
      <c r="D108" s="243"/>
      <c r="E108" s="243"/>
      <c r="F108" s="253"/>
      <c r="G108" s="254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</row>
    <row r="109" spans="1:72" s="606" customFormat="1" ht="15.75" customHeight="1" x14ac:dyDescent="0.2">
      <c r="A109" s="241"/>
      <c r="B109" s="608" t="s">
        <v>335</v>
      </c>
      <c r="C109" s="243" t="s">
        <v>332</v>
      </c>
      <c r="D109" s="243" t="s">
        <v>337</v>
      </c>
      <c r="E109" s="249" t="s">
        <v>128</v>
      </c>
      <c r="F109" s="250" t="s">
        <v>128</v>
      </c>
      <c r="G109" s="251">
        <f>SUM(G111)</f>
        <v>21078.85</v>
      </c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</row>
    <row r="110" spans="1:72" s="606" customFormat="1" ht="15.75" customHeight="1" x14ac:dyDescent="0.2">
      <c r="A110" s="241"/>
      <c r="B110" s="242"/>
      <c r="C110" s="260"/>
      <c r="D110" s="243"/>
      <c r="E110" s="243"/>
      <c r="F110" s="253"/>
      <c r="G110" s="254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</row>
    <row r="111" spans="1:72" s="606" customFormat="1" ht="15.75" customHeight="1" x14ac:dyDescent="0.2">
      <c r="A111" s="241"/>
      <c r="B111" s="242"/>
      <c r="C111" s="260"/>
      <c r="D111" s="243"/>
      <c r="E111" s="243"/>
      <c r="F111" s="253"/>
      <c r="G111" s="607">
        <f>SUM(G112)</f>
        <v>21078.85</v>
      </c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</row>
    <row r="112" spans="1:72" s="606" customFormat="1" ht="15.75" customHeight="1" x14ac:dyDescent="0.2">
      <c r="A112" s="241"/>
      <c r="B112" s="242"/>
      <c r="C112" s="260"/>
      <c r="D112" s="243"/>
      <c r="E112" s="243" t="s">
        <v>63</v>
      </c>
      <c r="F112" s="253" t="s">
        <v>128</v>
      </c>
      <c r="G112" s="254">
        <f>10372.44+5081.41+5625</f>
        <v>21078.85</v>
      </c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</row>
    <row r="113" spans="1:72" s="606" customFormat="1" ht="15.75" customHeight="1" x14ac:dyDescent="0.2">
      <c r="A113" s="241"/>
      <c r="B113" s="242"/>
      <c r="C113" s="260"/>
      <c r="D113" s="243"/>
      <c r="E113" s="243"/>
      <c r="F113" s="253"/>
      <c r="G113" s="254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</row>
    <row r="114" spans="1:72" s="606" customFormat="1" ht="15.75" customHeight="1" x14ac:dyDescent="0.2">
      <c r="A114" s="241"/>
      <c r="B114" s="608" t="s">
        <v>53</v>
      </c>
      <c r="C114" s="243" t="s">
        <v>332</v>
      </c>
      <c r="D114" s="243" t="s">
        <v>338</v>
      </c>
      <c r="E114" s="249" t="s">
        <v>128</v>
      </c>
      <c r="F114" s="250" t="s">
        <v>128</v>
      </c>
      <c r="G114" s="251">
        <f>SUM(G116)</f>
        <v>26373.52</v>
      </c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/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/>
      <c r="BT114" s="228"/>
    </row>
    <row r="115" spans="1:72" s="606" customFormat="1" ht="15.75" customHeight="1" x14ac:dyDescent="0.2">
      <c r="A115" s="241"/>
      <c r="B115" s="242"/>
      <c r="C115" s="260"/>
      <c r="D115" s="243"/>
      <c r="E115" s="243"/>
      <c r="F115" s="253"/>
      <c r="G115" s="254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</row>
    <row r="116" spans="1:72" s="606" customFormat="1" ht="15.75" customHeight="1" x14ac:dyDescent="0.2">
      <c r="A116" s="241"/>
      <c r="B116" s="242"/>
      <c r="C116" s="260"/>
      <c r="D116" s="243"/>
      <c r="E116" s="243"/>
      <c r="F116" s="253"/>
      <c r="G116" s="607">
        <f>SUM(G117:G121)</f>
        <v>26373.52</v>
      </c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</row>
    <row r="117" spans="1:72" s="606" customFormat="1" ht="15.75" customHeight="1" x14ac:dyDescent="0.2">
      <c r="A117" s="241"/>
      <c r="B117" s="242"/>
      <c r="C117" s="260"/>
      <c r="D117" s="243"/>
      <c r="E117" s="243" t="s">
        <v>98</v>
      </c>
      <c r="F117" s="253" t="s">
        <v>128</v>
      </c>
      <c r="G117" s="254">
        <f>696.52+7770</f>
        <v>8466.52</v>
      </c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</row>
    <row r="118" spans="1:72" s="606" customFormat="1" ht="15.75" customHeight="1" x14ac:dyDescent="0.2">
      <c r="A118" s="241"/>
      <c r="B118" s="242"/>
      <c r="C118" s="260"/>
      <c r="D118" s="243"/>
      <c r="E118" s="243" t="s">
        <v>320</v>
      </c>
      <c r="F118" s="253" t="s">
        <v>128</v>
      </c>
      <c r="G118" s="254">
        <f>713</f>
        <v>713</v>
      </c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</row>
    <row r="119" spans="1:72" s="606" customFormat="1" ht="15.75" customHeight="1" x14ac:dyDescent="0.2">
      <c r="A119" s="241"/>
      <c r="B119" s="242"/>
      <c r="C119" s="260"/>
      <c r="D119" s="243"/>
      <c r="E119" s="243" t="s">
        <v>334</v>
      </c>
      <c r="F119" s="253" t="s">
        <v>128</v>
      </c>
      <c r="G119" s="254">
        <f>4416+5864+4914</f>
        <v>15194</v>
      </c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</row>
    <row r="120" spans="1:72" s="606" customFormat="1" ht="15.75" customHeight="1" x14ac:dyDescent="0.2">
      <c r="A120" s="241"/>
      <c r="B120" s="242"/>
      <c r="C120" s="260"/>
      <c r="D120" s="243"/>
      <c r="E120" s="243" t="s">
        <v>310</v>
      </c>
      <c r="F120" s="253" t="s">
        <v>128</v>
      </c>
      <c r="G120" s="254">
        <f>1079+1433+1201-3713</f>
        <v>0</v>
      </c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</row>
    <row r="121" spans="1:72" s="606" customFormat="1" ht="15.75" customHeight="1" x14ac:dyDescent="0.2">
      <c r="A121" s="241"/>
      <c r="B121" s="242"/>
      <c r="C121" s="260"/>
      <c r="D121" s="243"/>
      <c r="E121" s="243" t="s">
        <v>322</v>
      </c>
      <c r="F121" s="253" t="s">
        <v>128</v>
      </c>
      <c r="G121" s="254">
        <f>2000</f>
        <v>2000</v>
      </c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</row>
    <row r="122" spans="1:72" s="606" customFormat="1" ht="15.75" customHeight="1" x14ac:dyDescent="0.2">
      <c r="A122" s="241"/>
      <c r="B122" s="242"/>
      <c r="C122" s="260"/>
      <c r="D122" s="243"/>
      <c r="E122" s="243"/>
      <c r="F122" s="253"/>
      <c r="G122" s="254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</row>
    <row r="123" spans="1:72" s="606" customFormat="1" ht="15.75" customHeight="1" x14ac:dyDescent="0.2">
      <c r="A123" s="241"/>
      <c r="B123" s="608" t="s">
        <v>53</v>
      </c>
      <c r="C123" s="243" t="s">
        <v>332</v>
      </c>
      <c r="D123" s="243" t="s">
        <v>339</v>
      </c>
      <c r="E123" s="249" t="s">
        <v>128</v>
      </c>
      <c r="F123" s="250" t="s">
        <v>128</v>
      </c>
      <c r="G123" s="251">
        <f>SUM(G125)</f>
        <v>44134.41</v>
      </c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</row>
    <row r="124" spans="1:72" s="606" customFormat="1" ht="15.75" customHeight="1" x14ac:dyDescent="0.2">
      <c r="A124" s="241"/>
      <c r="B124" s="242"/>
      <c r="C124" s="260"/>
      <c r="D124" s="243"/>
      <c r="E124" s="243"/>
      <c r="F124" s="253"/>
      <c r="G124" s="254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</row>
    <row r="125" spans="1:72" s="606" customFormat="1" ht="15.75" customHeight="1" x14ac:dyDescent="0.2">
      <c r="A125" s="241"/>
      <c r="B125" s="242"/>
      <c r="C125" s="260"/>
      <c r="D125" s="243"/>
      <c r="E125" s="243"/>
      <c r="F125" s="253"/>
      <c r="G125" s="607">
        <f>SUM(G126:G130)</f>
        <v>44134.41</v>
      </c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8"/>
    </row>
    <row r="126" spans="1:72" s="606" customFormat="1" ht="15.75" customHeight="1" x14ac:dyDescent="0.2">
      <c r="A126" s="241"/>
      <c r="B126" s="242"/>
      <c r="C126" s="260"/>
      <c r="D126" s="243"/>
      <c r="E126" s="243" t="s">
        <v>98</v>
      </c>
      <c r="F126" s="253" t="s">
        <v>128</v>
      </c>
      <c r="G126" s="254">
        <f>4417.41+137</f>
        <v>4554.41</v>
      </c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  <c r="BC126" s="228"/>
      <c r="BD126" s="228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8"/>
      <c r="BT126" s="228"/>
    </row>
    <row r="127" spans="1:72" s="606" customFormat="1" ht="15.75" customHeight="1" x14ac:dyDescent="0.2">
      <c r="A127" s="241"/>
      <c r="B127" s="242"/>
      <c r="C127" s="260"/>
      <c r="D127" s="243"/>
      <c r="E127" s="243" t="s">
        <v>320</v>
      </c>
      <c r="F127" s="253" t="s">
        <v>128</v>
      </c>
      <c r="G127" s="254">
        <f>105</f>
        <v>105</v>
      </c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8"/>
    </row>
    <row r="128" spans="1:72" s="606" customFormat="1" ht="15.75" customHeight="1" x14ac:dyDescent="0.2">
      <c r="A128" s="241"/>
      <c r="B128" s="242"/>
      <c r="C128" s="260"/>
      <c r="D128" s="243"/>
      <c r="E128" s="243" t="s">
        <v>334</v>
      </c>
      <c r="F128" s="253" t="s">
        <v>128</v>
      </c>
      <c r="G128" s="254">
        <f>7396+8670+6065+4705</f>
        <v>26836</v>
      </c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</row>
    <row r="129" spans="1:72" s="606" customFormat="1" ht="15.75" customHeight="1" x14ac:dyDescent="0.2">
      <c r="A129" s="255"/>
      <c r="B129" s="256"/>
      <c r="C129" s="257"/>
      <c r="D129" s="244"/>
      <c r="E129" s="244" t="s">
        <v>310</v>
      </c>
      <c r="F129" s="246" t="s">
        <v>128</v>
      </c>
      <c r="G129" s="258">
        <f>1808+2118+1483+650</f>
        <v>6059</v>
      </c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</row>
    <row r="130" spans="1:72" s="606" customFormat="1" ht="15.75" customHeight="1" x14ac:dyDescent="0.2">
      <c r="A130" s="241"/>
      <c r="B130" s="242"/>
      <c r="C130" s="260"/>
      <c r="D130" s="243"/>
      <c r="E130" s="243" t="s">
        <v>322</v>
      </c>
      <c r="F130" s="253" t="s">
        <v>128</v>
      </c>
      <c r="G130" s="254">
        <f>6580</f>
        <v>6580</v>
      </c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</row>
    <row r="131" spans="1:72" s="606" customFormat="1" ht="15.75" customHeight="1" x14ac:dyDescent="0.2">
      <c r="A131" s="241"/>
      <c r="B131" s="242"/>
      <c r="C131" s="260"/>
      <c r="D131" s="243"/>
      <c r="E131" s="243"/>
      <c r="F131" s="253"/>
      <c r="G131" s="254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</row>
    <row r="132" spans="1:72" s="606" customFormat="1" ht="15.75" customHeight="1" x14ac:dyDescent="0.2">
      <c r="A132" s="241"/>
      <c r="B132" s="608" t="s">
        <v>53</v>
      </c>
      <c r="C132" s="243" t="s">
        <v>332</v>
      </c>
      <c r="D132" s="243" t="s">
        <v>340</v>
      </c>
      <c r="E132" s="249" t="s">
        <v>128</v>
      </c>
      <c r="F132" s="250" t="s">
        <v>128</v>
      </c>
      <c r="G132" s="251">
        <f>SUM(G134)</f>
        <v>11882</v>
      </c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  <c r="BJ132" s="228"/>
      <c r="BK132" s="228"/>
      <c r="BL132" s="228"/>
      <c r="BM132" s="228"/>
      <c r="BN132" s="228"/>
      <c r="BO132" s="228"/>
      <c r="BP132" s="228"/>
      <c r="BQ132" s="228"/>
      <c r="BR132" s="228"/>
      <c r="BS132" s="228"/>
      <c r="BT132" s="228"/>
    </row>
    <row r="133" spans="1:72" s="606" customFormat="1" ht="11.25" customHeight="1" x14ac:dyDescent="0.2">
      <c r="A133" s="241"/>
      <c r="B133" s="242"/>
      <c r="C133" s="260"/>
      <c r="D133" s="243"/>
      <c r="E133" s="243"/>
      <c r="F133" s="253"/>
      <c r="G133" s="254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</row>
    <row r="134" spans="1:72" s="606" customFormat="1" ht="15.75" customHeight="1" x14ac:dyDescent="0.2">
      <c r="A134" s="241"/>
      <c r="B134" s="242"/>
      <c r="C134" s="260"/>
      <c r="D134" s="243"/>
      <c r="E134" s="243"/>
      <c r="F134" s="253"/>
      <c r="G134" s="607">
        <f>SUM(G135:G138)</f>
        <v>11882</v>
      </c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</row>
    <row r="135" spans="1:72" s="606" customFormat="1" ht="15.75" customHeight="1" x14ac:dyDescent="0.2">
      <c r="A135" s="241"/>
      <c r="B135" s="242"/>
      <c r="C135" s="260"/>
      <c r="D135" s="243"/>
      <c r="E135" s="243" t="s">
        <v>320</v>
      </c>
      <c r="F135" s="253" t="s">
        <v>128</v>
      </c>
      <c r="G135" s="254">
        <f>200</f>
        <v>200</v>
      </c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</row>
    <row r="136" spans="1:72" s="606" customFormat="1" ht="15.75" customHeight="1" x14ac:dyDescent="0.2">
      <c r="A136" s="241"/>
      <c r="B136" s="242"/>
      <c r="C136" s="260"/>
      <c r="D136" s="243"/>
      <c r="E136" s="243" t="s">
        <v>334</v>
      </c>
      <c r="F136" s="253" t="s">
        <v>128</v>
      </c>
      <c r="G136" s="254">
        <f>2060+2334+4352-3000</f>
        <v>5746</v>
      </c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/>
      <c r="BD136" s="228"/>
      <c r="BE136" s="228"/>
      <c r="BF136" s="228"/>
      <c r="BG136" s="228"/>
      <c r="BH136" s="228"/>
      <c r="BI136" s="228"/>
      <c r="BJ136" s="228"/>
      <c r="BK136" s="228"/>
      <c r="BL136" s="228"/>
      <c r="BM136" s="228"/>
      <c r="BN136" s="228"/>
      <c r="BO136" s="228"/>
      <c r="BP136" s="228"/>
      <c r="BQ136" s="228"/>
      <c r="BR136" s="228"/>
      <c r="BS136" s="228"/>
      <c r="BT136" s="228"/>
    </row>
    <row r="137" spans="1:72" s="606" customFormat="1" ht="15.75" customHeight="1" x14ac:dyDescent="0.2">
      <c r="A137" s="241"/>
      <c r="B137" s="242"/>
      <c r="C137" s="260"/>
      <c r="D137" s="243"/>
      <c r="E137" s="243" t="s">
        <v>310</v>
      </c>
      <c r="F137" s="253" t="s">
        <v>128</v>
      </c>
      <c r="G137" s="254">
        <f>504+570+1062-1000</f>
        <v>1136</v>
      </c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</row>
    <row r="138" spans="1:72" s="606" customFormat="1" ht="15.75" customHeight="1" x14ac:dyDescent="0.2">
      <c r="A138" s="241"/>
      <c r="B138" s="242"/>
      <c r="C138" s="260"/>
      <c r="D138" s="243"/>
      <c r="E138" s="243" t="s">
        <v>322</v>
      </c>
      <c r="F138" s="253" t="s">
        <v>128</v>
      </c>
      <c r="G138" s="254">
        <f>4800</f>
        <v>4800</v>
      </c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228"/>
      <c r="BR138" s="228"/>
      <c r="BS138" s="228"/>
      <c r="BT138" s="228"/>
    </row>
    <row r="139" spans="1:72" s="606" customFormat="1" ht="11.25" customHeight="1" x14ac:dyDescent="0.2">
      <c r="A139" s="241"/>
      <c r="B139" s="242"/>
      <c r="C139" s="260"/>
      <c r="D139" s="243"/>
      <c r="E139" s="244"/>
      <c r="F139" s="246"/>
      <c r="G139" s="25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8"/>
      <c r="BT139" s="228"/>
    </row>
    <row r="140" spans="1:72" s="606" customFormat="1" ht="18.75" customHeight="1" x14ac:dyDescent="0.2">
      <c r="A140" s="241"/>
      <c r="B140" s="608" t="s">
        <v>335</v>
      </c>
      <c r="C140" s="243" t="s">
        <v>332</v>
      </c>
      <c r="D140" s="243" t="s">
        <v>340</v>
      </c>
      <c r="E140" s="244" t="s">
        <v>128</v>
      </c>
      <c r="F140" s="246" t="s">
        <v>128</v>
      </c>
      <c r="G140" s="245">
        <f>SUM(G142)</f>
        <v>12731.67</v>
      </c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</row>
    <row r="141" spans="1:72" s="606" customFormat="1" ht="9" customHeight="1" x14ac:dyDescent="0.2">
      <c r="A141" s="241"/>
      <c r="B141" s="242"/>
      <c r="C141" s="260"/>
      <c r="D141" s="243"/>
      <c r="E141" s="243"/>
      <c r="F141" s="253"/>
      <c r="G141" s="254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</row>
    <row r="142" spans="1:72" s="606" customFormat="1" ht="15.75" customHeight="1" x14ac:dyDescent="0.2">
      <c r="A142" s="241"/>
      <c r="B142" s="242"/>
      <c r="C142" s="260"/>
      <c r="D142" s="243"/>
      <c r="E142" s="243"/>
      <c r="F142" s="253"/>
      <c r="G142" s="607">
        <f>SUM(G143)</f>
        <v>12731.67</v>
      </c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</row>
    <row r="143" spans="1:72" s="606" customFormat="1" ht="15.75" customHeight="1" x14ac:dyDescent="0.2">
      <c r="A143" s="241"/>
      <c r="B143" s="242"/>
      <c r="C143" s="260"/>
      <c r="D143" s="243"/>
      <c r="E143" s="243" t="s">
        <v>63</v>
      </c>
      <c r="F143" s="253" t="s">
        <v>128</v>
      </c>
      <c r="G143" s="254">
        <f>741.67+861+776+10353</f>
        <v>12731.67</v>
      </c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</row>
    <row r="144" spans="1:72" s="606" customFormat="1" ht="11.25" customHeight="1" x14ac:dyDescent="0.2">
      <c r="A144" s="241"/>
      <c r="B144" s="242"/>
      <c r="C144" s="260"/>
      <c r="D144" s="243"/>
      <c r="E144" s="244"/>
      <c r="F144" s="246"/>
      <c r="G144" s="25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/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  <c r="BO144" s="228"/>
      <c r="BP144" s="228"/>
      <c r="BQ144" s="228"/>
      <c r="BR144" s="228"/>
      <c r="BS144" s="228"/>
      <c r="BT144" s="228"/>
    </row>
    <row r="145" spans="1:72" s="606" customFormat="1" ht="18.75" customHeight="1" x14ac:dyDescent="0.2">
      <c r="A145" s="241"/>
      <c r="B145" s="608" t="s">
        <v>53</v>
      </c>
      <c r="C145" s="243" t="s">
        <v>332</v>
      </c>
      <c r="D145" s="243" t="s">
        <v>341</v>
      </c>
      <c r="E145" s="244" t="s">
        <v>128</v>
      </c>
      <c r="F145" s="246" t="s">
        <v>128</v>
      </c>
      <c r="G145" s="245">
        <f>SUM(G147)</f>
        <v>63120.75</v>
      </c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  <c r="BO145" s="228"/>
      <c r="BP145" s="228"/>
      <c r="BQ145" s="228"/>
      <c r="BR145" s="228"/>
      <c r="BS145" s="228"/>
      <c r="BT145" s="228"/>
    </row>
    <row r="146" spans="1:72" s="606" customFormat="1" ht="9" customHeight="1" x14ac:dyDescent="0.2">
      <c r="A146" s="241"/>
      <c r="B146" s="242"/>
      <c r="C146" s="260"/>
      <c r="D146" s="243"/>
      <c r="E146" s="243"/>
      <c r="F146" s="253"/>
      <c r="G146" s="254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  <c r="BO146" s="228"/>
      <c r="BP146" s="228"/>
      <c r="BQ146" s="228"/>
      <c r="BR146" s="228"/>
      <c r="BS146" s="228"/>
      <c r="BT146" s="228"/>
    </row>
    <row r="147" spans="1:72" s="606" customFormat="1" ht="15.75" customHeight="1" x14ac:dyDescent="0.2">
      <c r="A147" s="241"/>
      <c r="B147" s="242"/>
      <c r="C147" s="260"/>
      <c r="D147" s="243"/>
      <c r="E147" s="243"/>
      <c r="F147" s="253"/>
      <c r="G147" s="607">
        <f>SUM(G148:G152)</f>
        <v>63120.75</v>
      </c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8"/>
      <c r="BI147" s="228"/>
      <c r="BJ147" s="228"/>
      <c r="BK147" s="228"/>
      <c r="BL147" s="228"/>
      <c r="BM147" s="228"/>
      <c r="BN147" s="228"/>
      <c r="BO147" s="228"/>
      <c r="BP147" s="228"/>
      <c r="BQ147" s="228"/>
      <c r="BR147" s="228"/>
      <c r="BS147" s="228"/>
      <c r="BT147" s="228"/>
    </row>
    <row r="148" spans="1:72" s="606" customFormat="1" ht="15.75" customHeight="1" x14ac:dyDescent="0.2">
      <c r="A148" s="241"/>
      <c r="B148" s="242"/>
      <c r="C148" s="260"/>
      <c r="D148" s="243"/>
      <c r="E148" s="243" t="s">
        <v>98</v>
      </c>
      <c r="F148" s="253" t="s">
        <v>128</v>
      </c>
      <c r="G148" s="254">
        <f>14616.75</f>
        <v>14616.75</v>
      </c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  <c r="BO148" s="228"/>
      <c r="BP148" s="228"/>
      <c r="BQ148" s="228"/>
      <c r="BR148" s="228"/>
      <c r="BS148" s="228"/>
      <c r="BT148" s="228"/>
    </row>
    <row r="149" spans="1:72" s="606" customFormat="1" ht="15.75" customHeight="1" x14ac:dyDescent="0.2">
      <c r="A149" s="241"/>
      <c r="B149" s="242"/>
      <c r="C149" s="260"/>
      <c r="D149" s="243"/>
      <c r="E149" s="243" t="s">
        <v>320</v>
      </c>
      <c r="F149" s="253" t="s">
        <v>128</v>
      </c>
      <c r="G149" s="254">
        <f>530</f>
        <v>530</v>
      </c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228"/>
      <c r="BR149" s="228"/>
      <c r="BS149" s="228"/>
      <c r="BT149" s="228"/>
    </row>
    <row r="150" spans="1:72" s="606" customFormat="1" ht="15.75" customHeight="1" x14ac:dyDescent="0.2">
      <c r="A150" s="241"/>
      <c r="B150" s="242"/>
      <c r="C150" s="260"/>
      <c r="D150" s="243"/>
      <c r="E150" s="243" t="s">
        <v>334</v>
      </c>
      <c r="F150" s="253" t="s">
        <v>128</v>
      </c>
      <c r="G150" s="254">
        <f>8879+10058+9065+2972</f>
        <v>30974</v>
      </c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228"/>
      <c r="BR150" s="228"/>
      <c r="BS150" s="228"/>
      <c r="BT150" s="228"/>
    </row>
    <row r="151" spans="1:72" s="606" customFormat="1" ht="15.75" customHeight="1" x14ac:dyDescent="0.2">
      <c r="A151" s="241"/>
      <c r="B151" s="242"/>
      <c r="C151" s="260"/>
      <c r="D151" s="243"/>
      <c r="E151" s="243" t="s">
        <v>310</v>
      </c>
      <c r="F151" s="253" t="s">
        <v>128</v>
      </c>
      <c r="G151" s="254">
        <f>2170+2458+2216+1210</f>
        <v>8054</v>
      </c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28"/>
      <c r="BS151" s="228"/>
      <c r="BT151" s="228"/>
    </row>
    <row r="152" spans="1:72" s="606" customFormat="1" ht="15.75" customHeight="1" x14ac:dyDescent="0.2">
      <c r="A152" s="241"/>
      <c r="B152" s="242"/>
      <c r="C152" s="260"/>
      <c r="D152" s="243"/>
      <c r="E152" s="243" t="s">
        <v>322</v>
      </c>
      <c r="F152" s="253" t="s">
        <v>128</v>
      </c>
      <c r="G152" s="254">
        <f>8946</f>
        <v>8946</v>
      </c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  <c r="BO152" s="228"/>
      <c r="BP152" s="228"/>
      <c r="BQ152" s="228"/>
      <c r="BR152" s="228"/>
      <c r="BS152" s="228"/>
      <c r="BT152" s="228"/>
    </row>
    <row r="153" spans="1:72" s="606" customFormat="1" ht="10.5" customHeight="1" x14ac:dyDescent="0.2">
      <c r="A153" s="241"/>
      <c r="B153" s="242"/>
      <c r="C153" s="260"/>
      <c r="D153" s="243"/>
      <c r="E153" s="243"/>
      <c r="F153" s="253"/>
      <c r="G153" s="254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  <c r="BO153" s="228"/>
      <c r="BP153" s="228"/>
      <c r="BQ153" s="228"/>
      <c r="BR153" s="228"/>
      <c r="BS153" s="228"/>
      <c r="BT153" s="228"/>
    </row>
    <row r="154" spans="1:72" s="606" customFormat="1" ht="15.75" customHeight="1" x14ac:dyDescent="0.2">
      <c r="A154" s="241"/>
      <c r="B154" s="608" t="s">
        <v>335</v>
      </c>
      <c r="C154" s="243" t="s">
        <v>332</v>
      </c>
      <c r="D154" s="243" t="s">
        <v>341</v>
      </c>
      <c r="E154" s="249" t="s">
        <v>128</v>
      </c>
      <c r="F154" s="250" t="s">
        <v>128</v>
      </c>
      <c r="G154" s="251">
        <f>SUM(G156)</f>
        <v>28795.4</v>
      </c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  <c r="BO154" s="228"/>
      <c r="BP154" s="228"/>
      <c r="BQ154" s="228"/>
      <c r="BR154" s="228"/>
      <c r="BS154" s="228"/>
      <c r="BT154" s="228"/>
    </row>
    <row r="155" spans="1:72" s="606" customFormat="1" ht="10.5" customHeight="1" x14ac:dyDescent="0.2">
      <c r="A155" s="241"/>
      <c r="B155" s="242"/>
      <c r="C155" s="260"/>
      <c r="D155" s="243"/>
      <c r="E155" s="243"/>
      <c r="F155" s="253"/>
      <c r="G155" s="254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</row>
    <row r="156" spans="1:72" s="606" customFormat="1" ht="15.75" customHeight="1" x14ac:dyDescent="0.2">
      <c r="A156" s="241"/>
      <c r="B156" s="242"/>
      <c r="C156" s="260"/>
      <c r="D156" s="243"/>
      <c r="E156" s="243"/>
      <c r="F156" s="253"/>
      <c r="G156" s="607">
        <f>SUM(G157)</f>
        <v>28795.4</v>
      </c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</row>
    <row r="157" spans="1:72" s="606" customFormat="1" ht="15.75" customHeight="1" x14ac:dyDescent="0.2">
      <c r="A157" s="241"/>
      <c r="B157" s="242"/>
      <c r="C157" s="260"/>
      <c r="D157" s="243"/>
      <c r="E157" s="243" t="s">
        <v>63</v>
      </c>
      <c r="F157" s="253" t="s">
        <v>128</v>
      </c>
      <c r="G157" s="254">
        <f>8442.4+10140+9354+859</f>
        <v>28795.4</v>
      </c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</row>
    <row r="158" spans="1:72" s="606" customFormat="1" ht="15.75" customHeight="1" x14ac:dyDescent="0.2">
      <c r="A158" s="241"/>
      <c r="B158" s="242"/>
      <c r="C158" s="260"/>
      <c r="D158" s="243"/>
      <c r="E158" s="243"/>
      <c r="F158" s="253"/>
      <c r="G158" s="254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</row>
    <row r="159" spans="1:72" s="606" customFormat="1" ht="15.75" customHeight="1" x14ac:dyDescent="0.2">
      <c r="A159" s="241"/>
      <c r="B159" s="608" t="s">
        <v>53</v>
      </c>
      <c r="C159" s="243" t="s">
        <v>332</v>
      </c>
      <c r="D159" s="243" t="s">
        <v>342</v>
      </c>
      <c r="E159" s="249" t="s">
        <v>128</v>
      </c>
      <c r="F159" s="250" t="s">
        <v>128</v>
      </c>
      <c r="G159" s="251">
        <f>SUM(G161)</f>
        <v>22814.78</v>
      </c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</row>
    <row r="160" spans="1:72" s="606" customFormat="1" ht="15.75" customHeight="1" x14ac:dyDescent="0.2">
      <c r="A160" s="241"/>
      <c r="B160" s="242"/>
      <c r="C160" s="260"/>
      <c r="D160" s="243"/>
      <c r="E160" s="243"/>
      <c r="F160" s="253"/>
      <c r="G160" s="254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</row>
    <row r="161" spans="1:16135" s="606" customFormat="1" ht="15.75" customHeight="1" x14ac:dyDescent="0.2">
      <c r="A161" s="241"/>
      <c r="B161" s="242"/>
      <c r="C161" s="260"/>
      <c r="D161" s="243"/>
      <c r="E161" s="243"/>
      <c r="F161" s="253"/>
      <c r="G161" s="607">
        <f>SUM(G162:G166)</f>
        <v>22814.78</v>
      </c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</row>
    <row r="162" spans="1:16135" s="606" customFormat="1" ht="15.75" customHeight="1" x14ac:dyDescent="0.2">
      <c r="A162" s="241"/>
      <c r="B162" s="242"/>
      <c r="C162" s="260"/>
      <c r="D162" s="243"/>
      <c r="E162" s="243" t="s">
        <v>98</v>
      </c>
      <c r="F162" s="253" t="s">
        <v>128</v>
      </c>
      <c r="G162" s="254">
        <f>461.78+1000</f>
        <v>1461.78</v>
      </c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</row>
    <row r="163" spans="1:16135" s="606" customFormat="1" ht="15.75" customHeight="1" x14ac:dyDescent="0.2">
      <c r="A163" s="241"/>
      <c r="B163" s="242"/>
      <c r="C163" s="260"/>
      <c r="D163" s="243"/>
      <c r="E163" s="243" t="s">
        <v>320</v>
      </c>
      <c r="F163" s="253" t="s">
        <v>128</v>
      </c>
      <c r="G163" s="254">
        <f>100</f>
        <v>100</v>
      </c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</row>
    <row r="164" spans="1:16135" s="606" customFormat="1" ht="15.75" customHeight="1" x14ac:dyDescent="0.2">
      <c r="A164" s="241"/>
      <c r="B164" s="242"/>
      <c r="C164" s="260"/>
      <c r="D164" s="243"/>
      <c r="E164" s="243" t="s">
        <v>334</v>
      </c>
      <c r="F164" s="253" t="s">
        <v>128</v>
      </c>
      <c r="G164" s="254">
        <f>4126+4769+4304+1329</f>
        <v>14528</v>
      </c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</row>
    <row r="165" spans="1:16135" s="606" customFormat="1" ht="15.75" customHeight="1" x14ac:dyDescent="0.2">
      <c r="A165" s="241"/>
      <c r="B165" s="242"/>
      <c r="C165" s="260"/>
      <c r="D165" s="243"/>
      <c r="E165" s="243" t="s">
        <v>310</v>
      </c>
      <c r="F165" s="253" t="s">
        <v>128</v>
      </c>
      <c r="G165" s="254">
        <f>1008+1165+1052</f>
        <v>3225</v>
      </c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</row>
    <row r="166" spans="1:16135" s="606" customFormat="1" ht="15.75" customHeight="1" x14ac:dyDescent="0.2">
      <c r="A166" s="241"/>
      <c r="B166" s="242"/>
      <c r="C166" s="260"/>
      <c r="D166" s="243"/>
      <c r="E166" s="243" t="s">
        <v>322</v>
      </c>
      <c r="F166" s="253" t="s">
        <v>128</v>
      </c>
      <c r="G166" s="254">
        <f>3500</f>
        <v>3500</v>
      </c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</row>
    <row r="167" spans="1:16135" s="606" customFormat="1" ht="15.75" customHeight="1" x14ac:dyDescent="0.2">
      <c r="A167" s="241"/>
      <c r="B167" s="242"/>
      <c r="C167" s="260"/>
      <c r="D167" s="243"/>
      <c r="E167" s="243"/>
      <c r="F167" s="253"/>
      <c r="G167" s="254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</row>
    <row r="168" spans="1:16135" s="606" customFormat="1" ht="15.75" customHeight="1" x14ac:dyDescent="0.2">
      <c r="A168" s="241"/>
      <c r="B168" s="608" t="s">
        <v>53</v>
      </c>
      <c r="C168" s="243" t="s">
        <v>28</v>
      </c>
      <c r="D168" s="243" t="s">
        <v>343</v>
      </c>
      <c r="E168" s="249" t="s">
        <v>128</v>
      </c>
      <c r="F168" s="250" t="s">
        <v>128</v>
      </c>
      <c r="G168" s="251">
        <f>SUM(G170)</f>
        <v>25153.43</v>
      </c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  <c r="AY168" s="228"/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</row>
    <row r="169" spans="1:16135" s="606" customFormat="1" ht="15.75" customHeight="1" x14ac:dyDescent="0.2">
      <c r="A169" s="241"/>
      <c r="B169" s="242"/>
      <c r="C169" s="260"/>
      <c r="D169" s="243"/>
      <c r="E169" s="243"/>
      <c r="F169" s="253"/>
      <c r="G169" s="254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  <c r="BO169" s="228"/>
      <c r="BP169" s="228"/>
      <c r="BQ169" s="228"/>
      <c r="BR169" s="228"/>
      <c r="BS169" s="228"/>
      <c r="BT169" s="228"/>
    </row>
    <row r="170" spans="1:16135" s="606" customFormat="1" ht="15.75" customHeight="1" x14ac:dyDescent="0.2">
      <c r="A170" s="241"/>
      <c r="B170" s="242"/>
      <c r="C170" s="260"/>
      <c r="D170" s="243"/>
      <c r="E170" s="243"/>
      <c r="F170" s="253"/>
      <c r="G170" s="607">
        <f>SUM(G171:G172)</f>
        <v>25153.43</v>
      </c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  <c r="BO170" s="228"/>
      <c r="BP170" s="228"/>
      <c r="BQ170" s="228"/>
      <c r="BR170" s="228"/>
      <c r="BS170" s="228"/>
      <c r="BT170" s="228"/>
    </row>
    <row r="171" spans="1:16135" s="606" customFormat="1" ht="15.75" customHeight="1" x14ac:dyDescent="0.2">
      <c r="A171" s="241"/>
      <c r="B171" s="242"/>
      <c r="C171" s="260"/>
      <c r="D171" s="243"/>
      <c r="E171" s="243" t="s">
        <v>98</v>
      </c>
      <c r="F171" s="253" t="s">
        <v>128</v>
      </c>
      <c r="G171" s="254">
        <f>4842+5477+3551.43+4947+750</f>
        <v>19567.43</v>
      </c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  <c r="AY171" s="228"/>
      <c r="AZ171" s="228"/>
      <c r="BA171" s="228"/>
      <c r="BB171" s="228"/>
      <c r="BC171" s="228"/>
      <c r="BD171" s="228"/>
      <c r="BE171" s="228"/>
      <c r="BF171" s="228"/>
      <c r="BG171" s="228"/>
      <c r="BH171" s="228"/>
      <c r="BI171" s="228"/>
      <c r="BJ171" s="228"/>
      <c r="BK171" s="228"/>
      <c r="BL171" s="228"/>
      <c r="BM171" s="228"/>
      <c r="BN171" s="228"/>
      <c r="BO171" s="228"/>
      <c r="BP171" s="228"/>
      <c r="BQ171" s="228"/>
      <c r="BR171" s="228"/>
      <c r="BS171" s="228"/>
      <c r="BT171" s="228"/>
    </row>
    <row r="172" spans="1:16135" s="606" customFormat="1" ht="15.75" customHeight="1" x14ac:dyDescent="0.2">
      <c r="A172" s="241"/>
      <c r="B172" s="242"/>
      <c r="C172" s="260"/>
      <c r="D172" s="243"/>
      <c r="E172" s="243" t="s">
        <v>322</v>
      </c>
      <c r="F172" s="253" t="s">
        <v>128</v>
      </c>
      <c r="G172" s="254">
        <f>5586</f>
        <v>5586</v>
      </c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8"/>
      <c r="AZ172" s="228"/>
      <c r="BA172" s="228"/>
      <c r="BB172" s="228"/>
      <c r="BC172" s="228"/>
      <c r="BD172" s="228"/>
      <c r="BE172" s="228"/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8"/>
      <c r="BS172" s="228"/>
      <c r="BT172" s="228"/>
    </row>
    <row r="173" spans="1:16135" s="606" customFormat="1" ht="15.75" customHeight="1" x14ac:dyDescent="0.2">
      <c r="A173" s="255"/>
      <c r="B173" s="256"/>
      <c r="C173" s="257"/>
      <c r="D173" s="244"/>
      <c r="E173" s="244"/>
      <c r="F173" s="246"/>
      <c r="G173" s="25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  <c r="AY173" s="228"/>
      <c r="AZ173" s="228"/>
      <c r="BA173" s="228"/>
      <c r="BB173" s="228"/>
      <c r="BC173" s="228"/>
      <c r="BD173" s="228"/>
      <c r="BE173" s="228"/>
      <c r="BF173" s="228"/>
      <c r="BG173" s="228"/>
      <c r="BH173" s="228"/>
      <c r="BI173" s="228"/>
      <c r="BJ173" s="228"/>
      <c r="BK173" s="228"/>
      <c r="BL173" s="228"/>
      <c r="BM173" s="228"/>
      <c r="BN173" s="228"/>
      <c r="BO173" s="228"/>
      <c r="BP173" s="228"/>
      <c r="BQ173" s="228"/>
      <c r="BR173" s="228"/>
      <c r="BS173" s="228"/>
      <c r="BT173" s="228"/>
    </row>
    <row r="174" spans="1:16135" s="237" customFormat="1" ht="27" customHeight="1" x14ac:dyDescent="0.2">
      <c r="A174" s="613"/>
      <c r="B174" s="614" t="s">
        <v>137</v>
      </c>
      <c r="C174" s="615"/>
      <c r="D174" s="616"/>
      <c r="E174" s="617"/>
      <c r="F174" s="617">
        <f>SUM(F12,F18,F26,F34,F42,F52,F60,F66,F73)</f>
        <v>2101449.62</v>
      </c>
      <c r="G174" s="617">
        <f>SUM(G13,G19,G27,G35,G43,G53,G61,G67,G74)</f>
        <v>2254777.4299999997</v>
      </c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  <c r="BE174" s="236"/>
      <c r="BF174" s="236"/>
      <c r="BG174" s="236"/>
      <c r="BH174" s="236"/>
      <c r="BI174" s="236"/>
      <c r="BJ174" s="236"/>
      <c r="BK174" s="236"/>
      <c r="BL174" s="236"/>
      <c r="BM174" s="236"/>
      <c r="BN174" s="236"/>
      <c r="BO174" s="236"/>
      <c r="BP174" s="236"/>
      <c r="BQ174" s="236"/>
      <c r="BR174" s="236"/>
      <c r="BS174" s="236"/>
      <c r="BT174" s="236"/>
    </row>
    <row r="176" spans="1:16135" customFormat="1" x14ac:dyDescent="0.25">
      <c r="A176" s="618"/>
      <c r="B176" s="600"/>
      <c r="C176" s="600"/>
      <c r="D176" s="600"/>
      <c r="E176" s="600"/>
      <c r="I176" s="16"/>
      <c r="BY176" s="600"/>
      <c r="BZ176" s="600"/>
      <c r="CA176" s="600"/>
      <c r="CB176" s="600"/>
      <c r="CC176" s="600"/>
      <c r="CD176" s="600"/>
      <c r="CE176" s="600"/>
      <c r="CF176" s="600"/>
      <c r="CG176" s="600"/>
      <c r="CH176" s="600"/>
      <c r="CI176" s="600"/>
      <c r="CJ176" s="600"/>
      <c r="CK176" s="600"/>
      <c r="CL176" s="600"/>
      <c r="CM176" s="600"/>
      <c r="CN176" s="600"/>
      <c r="CO176" s="600"/>
      <c r="CP176" s="600"/>
      <c r="CQ176" s="600"/>
      <c r="CR176" s="600"/>
      <c r="CS176" s="600"/>
      <c r="CT176" s="600"/>
      <c r="CU176" s="600"/>
      <c r="CV176" s="600"/>
      <c r="CW176" s="600"/>
      <c r="CX176" s="600"/>
      <c r="CY176" s="600"/>
      <c r="CZ176" s="600"/>
      <c r="DA176" s="600"/>
      <c r="DB176" s="600"/>
      <c r="DC176" s="600"/>
      <c r="DD176" s="600"/>
      <c r="DE176" s="600"/>
      <c r="DF176" s="600"/>
      <c r="DG176" s="600"/>
      <c r="DH176" s="600"/>
      <c r="DI176" s="600"/>
      <c r="DJ176" s="600"/>
      <c r="DK176" s="600"/>
      <c r="DL176" s="600"/>
      <c r="DM176" s="600"/>
      <c r="DN176" s="600"/>
      <c r="DO176" s="600"/>
      <c r="DP176" s="600"/>
      <c r="DQ176" s="600"/>
      <c r="DR176" s="600"/>
      <c r="DS176" s="600"/>
      <c r="DT176" s="600"/>
      <c r="DU176" s="600"/>
      <c r="DV176" s="600"/>
      <c r="DW176" s="600"/>
      <c r="DX176" s="600"/>
      <c r="DY176" s="600"/>
      <c r="DZ176" s="600"/>
      <c r="EA176" s="600"/>
      <c r="EB176" s="600"/>
      <c r="EC176" s="600"/>
      <c r="ED176" s="600"/>
      <c r="EE176" s="600"/>
      <c r="EF176" s="600"/>
      <c r="EG176" s="600"/>
      <c r="EH176" s="600"/>
      <c r="EI176" s="600"/>
      <c r="EJ176" s="600"/>
      <c r="EK176" s="600"/>
      <c r="EL176" s="600"/>
      <c r="EM176" s="600"/>
      <c r="EN176" s="600"/>
      <c r="EO176" s="600"/>
      <c r="EP176" s="600"/>
      <c r="EQ176" s="600"/>
      <c r="ER176" s="600"/>
      <c r="ES176" s="600"/>
      <c r="ET176" s="600"/>
      <c r="EU176" s="600"/>
      <c r="EV176" s="600"/>
      <c r="EW176" s="600"/>
      <c r="EX176" s="600"/>
      <c r="EY176" s="600"/>
      <c r="EZ176" s="600"/>
      <c r="FA176" s="600"/>
      <c r="FB176" s="600"/>
      <c r="FC176" s="600"/>
      <c r="FD176" s="600"/>
      <c r="FE176" s="600"/>
      <c r="FF176" s="600"/>
      <c r="FG176" s="600"/>
      <c r="FH176" s="600"/>
      <c r="FI176" s="600"/>
      <c r="FJ176" s="600"/>
      <c r="FK176" s="600"/>
      <c r="FL176" s="600"/>
      <c r="FM176" s="600"/>
      <c r="FN176" s="600"/>
      <c r="FO176" s="600"/>
      <c r="FP176" s="600"/>
      <c r="FQ176" s="600"/>
      <c r="FR176" s="600"/>
      <c r="FS176" s="600"/>
      <c r="FT176" s="600"/>
      <c r="FU176" s="600"/>
      <c r="FV176" s="600"/>
      <c r="FW176" s="600"/>
      <c r="FX176" s="600"/>
      <c r="FY176" s="600"/>
      <c r="FZ176" s="600"/>
      <c r="GA176" s="600"/>
      <c r="GB176" s="600"/>
      <c r="GC176" s="600"/>
      <c r="GD176" s="600"/>
      <c r="GE176" s="600"/>
      <c r="GF176" s="600"/>
      <c r="GG176" s="600"/>
      <c r="GH176" s="600"/>
      <c r="GI176" s="600"/>
      <c r="GJ176" s="600"/>
      <c r="GK176" s="600"/>
      <c r="GL176" s="600"/>
      <c r="GM176" s="600"/>
      <c r="GN176" s="600"/>
      <c r="GO176" s="600"/>
      <c r="GP176" s="600"/>
      <c r="GQ176" s="600"/>
      <c r="GR176" s="600"/>
      <c r="GS176" s="600"/>
      <c r="GT176" s="600"/>
      <c r="GU176" s="600"/>
      <c r="GV176" s="600"/>
      <c r="GW176" s="600"/>
      <c r="GX176" s="600"/>
      <c r="GY176" s="600"/>
      <c r="GZ176" s="600"/>
      <c r="HA176" s="600"/>
      <c r="HB176" s="600"/>
      <c r="HC176" s="600"/>
      <c r="HD176" s="600"/>
      <c r="HE176" s="600"/>
      <c r="HF176" s="600"/>
      <c r="HG176" s="600"/>
      <c r="HH176" s="600"/>
      <c r="HI176" s="600"/>
      <c r="HJ176" s="600"/>
      <c r="HK176" s="600"/>
      <c r="HL176" s="600"/>
      <c r="HM176" s="600"/>
      <c r="HN176" s="600"/>
      <c r="HO176" s="600"/>
      <c r="HP176" s="600"/>
      <c r="HQ176" s="600"/>
      <c r="HR176" s="600"/>
      <c r="HS176" s="600"/>
      <c r="HT176" s="600"/>
      <c r="HU176" s="600"/>
      <c r="HV176" s="600"/>
      <c r="HW176" s="600"/>
      <c r="HX176" s="600"/>
      <c r="HY176" s="600"/>
      <c r="HZ176" s="600"/>
      <c r="IA176" s="600"/>
      <c r="IB176" s="600"/>
      <c r="IC176" s="600"/>
      <c r="ID176" s="600"/>
      <c r="IE176" s="600"/>
      <c r="IF176" s="600"/>
      <c r="IG176" s="600"/>
      <c r="IH176" s="600"/>
      <c r="II176" s="600"/>
      <c r="IJ176" s="600"/>
      <c r="IK176" s="600"/>
      <c r="IL176" s="600"/>
      <c r="IM176" s="600"/>
      <c r="IN176" s="600"/>
      <c r="IO176" s="600"/>
      <c r="IP176" s="600"/>
      <c r="IQ176" s="600"/>
      <c r="IR176" s="600"/>
      <c r="IS176" s="600"/>
      <c r="IT176" s="600"/>
      <c r="IU176" s="600"/>
      <c r="IV176" s="600"/>
      <c r="IW176" s="600"/>
      <c r="IX176" s="600"/>
      <c r="IY176" s="600"/>
      <c r="IZ176" s="600"/>
      <c r="JA176" s="600"/>
      <c r="JB176" s="600"/>
      <c r="JC176" s="600"/>
      <c r="JD176" s="600"/>
      <c r="JE176" s="600"/>
      <c r="JF176" s="600"/>
      <c r="JG176" s="600"/>
      <c r="JH176" s="600"/>
      <c r="JI176" s="600"/>
      <c r="JJ176" s="600"/>
      <c r="JK176" s="600"/>
      <c r="JL176" s="600"/>
      <c r="JM176" s="600"/>
      <c r="JN176" s="600"/>
      <c r="JO176" s="600"/>
      <c r="JP176" s="600"/>
      <c r="JQ176" s="600"/>
      <c r="JR176" s="600"/>
      <c r="JS176" s="600"/>
      <c r="JT176" s="600"/>
      <c r="JU176" s="600"/>
      <c r="JV176" s="600"/>
      <c r="JW176" s="600"/>
      <c r="JX176" s="600"/>
      <c r="JY176" s="600"/>
      <c r="JZ176" s="600"/>
      <c r="KA176" s="600"/>
      <c r="KB176" s="600"/>
      <c r="KC176" s="600"/>
      <c r="KD176" s="600"/>
      <c r="KE176" s="600"/>
      <c r="KF176" s="600"/>
      <c r="KG176" s="600"/>
      <c r="KH176" s="600"/>
      <c r="KI176" s="600"/>
      <c r="KJ176" s="600"/>
      <c r="KK176" s="600"/>
      <c r="KL176" s="600"/>
      <c r="KM176" s="600"/>
      <c r="KN176" s="600"/>
      <c r="KO176" s="600"/>
      <c r="KP176" s="600"/>
      <c r="KQ176" s="600"/>
      <c r="KR176" s="600"/>
      <c r="KS176" s="600"/>
      <c r="KT176" s="600"/>
      <c r="KU176" s="600"/>
      <c r="KV176" s="600"/>
      <c r="KW176" s="600"/>
      <c r="KX176" s="600"/>
      <c r="KY176" s="600"/>
      <c r="KZ176" s="600"/>
      <c r="LA176" s="600"/>
      <c r="LB176" s="600"/>
      <c r="LC176" s="600"/>
      <c r="LD176" s="600"/>
      <c r="LE176" s="600"/>
      <c r="LF176" s="600"/>
      <c r="LG176" s="600"/>
      <c r="LH176" s="600"/>
      <c r="LI176" s="600"/>
      <c r="LJ176" s="600"/>
      <c r="LK176" s="600"/>
      <c r="LL176" s="600"/>
      <c r="LM176" s="600"/>
      <c r="LN176" s="600"/>
      <c r="LO176" s="600"/>
      <c r="LP176" s="600"/>
      <c r="LQ176" s="600"/>
      <c r="LR176" s="600"/>
      <c r="LS176" s="600"/>
      <c r="LT176" s="600"/>
      <c r="LU176" s="600"/>
      <c r="LV176" s="600"/>
      <c r="LW176" s="600"/>
      <c r="LX176" s="600"/>
      <c r="LY176" s="600"/>
      <c r="LZ176" s="600"/>
      <c r="MA176" s="600"/>
      <c r="MB176" s="600"/>
      <c r="MC176" s="600"/>
      <c r="MD176" s="600"/>
      <c r="ME176" s="600"/>
      <c r="MF176" s="600"/>
      <c r="MG176" s="600"/>
      <c r="MH176" s="600"/>
      <c r="MI176" s="600"/>
      <c r="MJ176" s="600"/>
      <c r="MK176" s="600"/>
      <c r="ML176" s="600"/>
      <c r="MM176" s="600"/>
      <c r="MN176" s="600"/>
      <c r="MO176" s="600"/>
      <c r="MP176" s="600"/>
      <c r="MQ176" s="600"/>
      <c r="MR176" s="600"/>
      <c r="MS176" s="600"/>
      <c r="MT176" s="600"/>
      <c r="MU176" s="600"/>
      <c r="MV176" s="600"/>
      <c r="MW176" s="600"/>
      <c r="MX176" s="600"/>
      <c r="MY176" s="600"/>
      <c r="MZ176" s="600"/>
      <c r="NA176" s="600"/>
      <c r="NB176" s="600"/>
      <c r="NC176" s="600"/>
      <c r="ND176" s="600"/>
      <c r="NE176" s="600"/>
      <c r="NF176" s="600"/>
      <c r="NG176" s="600"/>
      <c r="NH176" s="600"/>
      <c r="NI176" s="600"/>
      <c r="NJ176" s="600"/>
      <c r="NK176" s="600"/>
      <c r="NL176" s="600"/>
      <c r="NM176" s="600"/>
      <c r="NN176" s="600"/>
      <c r="NO176" s="600"/>
      <c r="NP176" s="600"/>
      <c r="NQ176" s="600"/>
      <c r="NR176" s="600"/>
      <c r="NS176" s="600"/>
      <c r="NT176" s="600"/>
      <c r="NU176" s="600"/>
      <c r="NV176" s="600"/>
      <c r="NW176" s="600"/>
      <c r="NX176" s="600"/>
      <c r="NY176" s="600"/>
      <c r="NZ176" s="600"/>
      <c r="OA176" s="600"/>
      <c r="OB176" s="600"/>
      <c r="OC176" s="600"/>
      <c r="OD176" s="600"/>
      <c r="OE176" s="600"/>
      <c r="OF176" s="600"/>
      <c r="OG176" s="600"/>
      <c r="OH176" s="600"/>
      <c r="OI176" s="600"/>
      <c r="OJ176" s="600"/>
      <c r="OK176" s="600"/>
      <c r="OL176" s="600"/>
      <c r="OM176" s="600"/>
      <c r="ON176" s="600"/>
      <c r="OO176" s="600"/>
      <c r="OP176" s="600"/>
      <c r="OQ176" s="600"/>
      <c r="OR176" s="600"/>
      <c r="OS176" s="600"/>
      <c r="OT176" s="600"/>
      <c r="OU176" s="600"/>
      <c r="OV176" s="600"/>
      <c r="OW176" s="600"/>
      <c r="OX176" s="600"/>
      <c r="OY176" s="600"/>
      <c r="OZ176" s="600"/>
      <c r="PA176" s="600"/>
      <c r="PB176" s="600"/>
      <c r="PC176" s="600"/>
      <c r="PD176" s="600"/>
      <c r="PE176" s="600"/>
      <c r="PF176" s="600"/>
      <c r="PG176" s="600"/>
      <c r="PH176" s="600"/>
      <c r="PI176" s="600"/>
      <c r="PJ176" s="600"/>
      <c r="PK176" s="600"/>
      <c r="PL176" s="600"/>
      <c r="PM176" s="600"/>
      <c r="PN176" s="600"/>
      <c r="PO176" s="600"/>
      <c r="PP176" s="600"/>
      <c r="PQ176" s="600"/>
      <c r="PR176" s="600"/>
      <c r="PS176" s="600"/>
      <c r="PT176" s="600"/>
      <c r="PU176" s="600"/>
      <c r="PV176" s="600"/>
      <c r="PW176" s="600"/>
      <c r="PX176" s="600"/>
      <c r="PY176" s="600"/>
      <c r="PZ176" s="600"/>
      <c r="QA176" s="600"/>
      <c r="QB176" s="600"/>
      <c r="QC176" s="600"/>
      <c r="QD176" s="600"/>
      <c r="QE176" s="600"/>
      <c r="QF176" s="600"/>
      <c r="QG176" s="600"/>
      <c r="QH176" s="600"/>
      <c r="QI176" s="600"/>
      <c r="QJ176" s="600"/>
      <c r="QK176" s="600"/>
      <c r="QL176" s="600"/>
      <c r="QM176" s="600"/>
      <c r="QN176" s="600"/>
      <c r="QO176" s="600"/>
      <c r="QP176" s="600"/>
      <c r="QQ176" s="600"/>
      <c r="QR176" s="600"/>
      <c r="QS176" s="600"/>
      <c r="QT176" s="600"/>
      <c r="QU176" s="600"/>
      <c r="QV176" s="600"/>
      <c r="QW176" s="600"/>
      <c r="QX176" s="600"/>
      <c r="QY176" s="600"/>
      <c r="QZ176" s="600"/>
      <c r="RA176" s="600"/>
      <c r="RB176" s="600"/>
      <c r="RC176" s="600"/>
      <c r="RD176" s="600"/>
      <c r="RE176" s="600"/>
      <c r="RF176" s="600"/>
      <c r="RG176" s="600"/>
      <c r="RH176" s="600"/>
      <c r="RI176" s="600"/>
      <c r="RJ176" s="600"/>
      <c r="RK176" s="600"/>
      <c r="RL176" s="600"/>
      <c r="RM176" s="600"/>
      <c r="RN176" s="600"/>
      <c r="RO176" s="600"/>
      <c r="RP176" s="600"/>
      <c r="RQ176" s="600"/>
      <c r="RR176" s="600"/>
      <c r="RS176" s="600"/>
      <c r="RT176" s="600"/>
      <c r="RU176" s="600"/>
      <c r="RV176" s="600"/>
      <c r="RW176" s="600"/>
      <c r="RX176" s="600"/>
      <c r="RY176" s="600"/>
      <c r="RZ176" s="600"/>
      <c r="SA176" s="600"/>
      <c r="SB176" s="600"/>
      <c r="SC176" s="600"/>
      <c r="SD176" s="600"/>
      <c r="SE176" s="600"/>
      <c r="SF176" s="600"/>
      <c r="SG176" s="600"/>
      <c r="SH176" s="600"/>
      <c r="SI176" s="600"/>
      <c r="SJ176" s="600"/>
      <c r="SK176" s="600"/>
      <c r="SL176" s="600"/>
      <c r="SM176" s="600"/>
      <c r="SN176" s="600"/>
      <c r="SO176" s="600"/>
      <c r="SP176" s="600"/>
      <c r="SQ176" s="600"/>
      <c r="SR176" s="600"/>
      <c r="SS176" s="600"/>
      <c r="ST176" s="600"/>
      <c r="SU176" s="600"/>
      <c r="SV176" s="600"/>
      <c r="SW176" s="600"/>
      <c r="SX176" s="600"/>
      <c r="SY176" s="600"/>
      <c r="SZ176" s="600"/>
      <c r="TA176" s="600"/>
      <c r="TB176" s="600"/>
      <c r="TC176" s="600"/>
      <c r="TD176" s="600"/>
      <c r="TE176" s="600"/>
      <c r="TF176" s="600"/>
      <c r="TG176" s="600"/>
      <c r="TH176" s="600"/>
      <c r="TI176" s="600"/>
      <c r="TJ176" s="600"/>
      <c r="TK176" s="600"/>
      <c r="TL176" s="600"/>
      <c r="TM176" s="600"/>
      <c r="TN176" s="600"/>
      <c r="TO176" s="600"/>
      <c r="TP176" s="600"/>
      <c r="TQ176" s="600"/>
      <c r="TR176" s="600"/>
      <c r="TS176" s="600"/>
      <c r="TT176" s="600"/>
      <c r="TU176" s="600"/>
      <c r="TV176" s="600"/>
      <c r="TW176" s="600"/>
      <c r="TX176" s="600"/>
      <c r="TY176" s="600"/>
      <c r="TZ176" s="600"/>
      <c r="UA176" s="600"/>
      <c r="UB176" s="600"/>
      <c r="UC176" s="600"/>
      <c r="UD176" s="600"/>
      <c r="UE176" s="600"/>
      <c r="UF176" s="600"/>
      <c r="UG176" s="600"/>
      <c r="UH176" s="600"/>
      <c r="UI176" s="600"/>
      <c r="UJ176" s="600"/>
      <c r="UK176" s="600"/>
      <c r="UL176" s="600"/>
      <c r="UM176" s="600"/>
      <c r="UN176" s="600"/>
      <c r="UO176" s="600"/>
      <c r="UP176" s="600"/>
      <c r="UQ176" s="600"/>
      <c r="UR176" s="600"/>
      <c r="US176" s="600"/>
      <c r="UT176" s="600"/>
      <c r="UU176" s="600"/>
      <c r="UV176" s="600"/>
      <c r="UW176" s="600"/>
      <c r="UX176" s="600"/>
      <c r="UY176" s="600"/>
      <c r="UZ176" s="600"/>
      <c r="VA176" s="600"/>
      <c r="VB176" s="600"/>
      <c r="VC176" s="600"/>
      <c r="VD176" s="600"/>
      <c r="VE176" s="600"/>
      <c r="VF176" s="600"/>
      <c r="VG176" s="600"/>
      <c r="VH176" s="600"/>
      <c r="VI176" s="600"/>
      <c r="VJ176" s="600"/>
      <c r="VK176" s="600"/>
      <c r="VL176" s="600"/>
      <c r="VM176" s="600"/>
      <c r="VN176" s="600"/>
      <c r="VO176" s="600"/>
      <c r="VP176" s="600"/>
      <c r="VQ176" s="600"/>
      <c r="VR176" s="600"/>
      <c r="VS176" s="600"/>
      <c r="VT176" s="600"/>
      <c r="VU176" s="600"/>
      <c r="VV176" s="600"/>
      <c r="VW176" s="600"/>
      <c r="VX176" s="600"/>
      <c r="VY176" s="600"/>
      <c r="VZ176" s="600"/>
      <c r="WA176" s="600"/>
      <c r="WB176" s="600"/>
      <c r="WC176" s="600"/>
      <c r="WD176" s="600"/>
      <c r="WE176" s="600"/>
      <c r="WF176" s="600"/>
      <c r="WG176" s="600"/>
      <c r="WH176" s="600"/>
      <c r="WI176" s="600"/>
      <c r="WJ176" s="600"/>
      <c r="WK176" s="600"/>
      <c r="WL176" s="600"/>
      <c r="WM176" s="600"/>
      <c r="WN176" s="600"/>
      <c r="WO176" s="600"/>
      <c r="WP176" s="600"/>
      <c r="WQ176" s="600"/>
      <c r="WR176" s="600"/>
      <c r="WS176" s="600"/>
      <c r="WT176" s="600"/>
      <c r="WU176" s="600"/>
      <c r="WV176" s="600"/>
      <c r="WW176" s="600"/>
      <c r="WX176" s="600"/>
      <c r="WY176" s="600"/>
      <c r="WZ176" s="600"/>
      <c r="XA176" s="600"/>
      <c r="XB176" s="600"/>
      <c r="XC176" s="600"/>
      <c r="XD176" s="600"/>
      <c r="XE176" s="600"/>
      <c r="XF176" s="600"/>
      <c r="XG176" s="600"/>
      <c r="XH176" s="600"/>
      <c r="XI176" s="600"/>
      <c r="XJ176" s="600"/>
      <c r="XK176" s="600"/>
      <c r="XL176" s="600"/>
      <c r="XM176" s="600"/>
      <c r="XN176" s="600"/>
      <c r="XO176" s="600"/>
      <c r="XP176" s="600"/>
      <c r="XQ176" s="600"/>
      <c r="XR176" s="600"/>
      <c r="XS176" s="600"/>
      <c r="XT176" s="600"/>
      <c r="XU176" s="600"/>
      <c r="XV176" s="600"/>
      <c r="XW176" s="600"/>
      <c r="XX176" s="600"/>
      <c r="XY176" s="600"/>
      <c r="XZ176" s="600"/>
      <c r="YA176" s="600"/>
      <c r="YB176" s="600"/>
      <c r="YC176" s="600"/>
      <c r="YD176" s="600"/>
      <c r="YE176" s="600"/>
      <c r="YF176" s="600"/>
      <c r="YG176" s="600"/>
      <c r="YH176" s="600"/>
      <c r="YI176" s="600"/>
      <c r="YJ176" s="600"/>
      <c r="YK176" s="600"/>
      <c r="YL176" s="600"/>
      <c r="YM176" s="600"/>
      <c r="YN176" s="600"/>
      <c r="YO176" s="600"/>
      <c r="YP176" s="600"/>
      <c r="YQ176" s="600"/>
      <c r="YR176" s="600"/>
      <c r="YS176" s="600"/>
      <c r="YT176" s="600"/>
      <c r="YU176" s="600"/>
      <c r="YV176" s="600"/>
      <c r="YW176" s="600"/>
      <c r="YX176" s="600"/>
      <c r="YY176" s="600"/>
      <c r="YZ176" s="600"/>
      <c r="ZA176" s="600"/>
      <c r="ZB176" s="600"/>
      <c r="ZC176" s="600"/>
      <c r="ZD176" s="600"/>
      <c r="ZE176" s="600"/>
      <c r="ZF176" s="600"/>
      <c r="ZG176" s="600"/>
      <c r="ZH176" s="600"/>
      <c r="ZI176" s="600"/>
      <c r="ZJ176" s="600"/>
      <c r="ZK176" s="600"/>
      <c r="ZL176" s="600"/>
      <c r="ZM176" s="600"/>
      <c r="ZN176" s="600"/>
      <c r="ZO176" s="600"/>
      <c r="ZP176" s="600"/>
      <c r="ZQ176" s="600"/>
      <c r="ZR176" s="600"/>
      <c r="ZS176" s="600"/>
      <c r="ZT176" s="600"/>
      <c r="ZU176" s="600"/>
      <c r="ZV176" s="600"/>
      <c r="ZW176" s="600"/>
      <c r="ZX176" s="600"/>
      <c r="ZY176" s="600"/>
      <c r="ZZ176" s="600"/>
      <c r="AAA176" s="600"/>
      <c r="AAB176" s="600"/>
      <c r="AAC176" s="600"/>
      <c r="AAD176" s="600"/>
      <c r="AAE176" s="600"/>
      <c r="AAF176" s="600"/>
      <c r="AAG176" s="600"/>
      <c r="AAH176" s="600"/>
      <c r="AAI176" s="600"/>
      <c r="AAJ176" s="600"/>
      <c r="AAK176" s="600"/>
      <c r="AAL176" s="600"/>
      <c r="AAM176" s="600"/>
      <c r="AAN176" s="600"/>
      <c r="AAO176" s="600"/>
      <c r="AAP176" s="600"/>
      <c r="AAQ176" s="600"/>
      <c r="AAR176" s="600"/>
      <c r="AAS176" s="600"/>
      <c r="AAT176" s="600"/>
      <c r="AAU176" s="600"/>
      <c r="AAV176" s="600"/>
      <c r="AAW176" s="600"/>
      <c r="AAX176" s="600"/>
      <c r="AAY176" s="600"/>
      <c r="AAZ176" s="600"/>
      <c r="ABA176" s="600"/>
      <c r="ABB176" s="600"/>
      <c r="ABC176" s="600"/>
      <c r="ABD176" s="600"/>
      <c r="ABE176" s="600"/>
      <c r="ABF176" s="600"/>
      <c r="ABG176" s="600"/>
      <c r="ABH176" s="600"/>
      <c r="ABI176" s="600"/>
      <c r="ABJ176" s="600"/>
      <c r="ABK176" s="600"/>
      <c r="ABL176" s="600"/>
      <c r="ABM176" s="600"/>
      <c r="ABN176" s="600"/>
      <c r="ABO176" s="600"/>
      <c r="ABP176" s="600"/>
      <c r="ABQ176" s="600"/>
      <c r="ABR176" s="600"/>
      <c r="ABS176" s="600"/>
      <c r="ABT176" s="600"/>
      <c r="ABU176" s="600"/>
      <c r="ABV176" s="600"/>
      <c r="ABW176" s="600"/>
      <c r="ABX176" s="600"/>
      <c r="ABY176" s="600"/>
      <c r="ABZ176" s="600"/>
      <c r="ACA176" s="600"/>
      <c r="ACB176" s="600"/>
      <c r="ACC176" s="600"/>
      <c r="ACD176" s="600"/>
      <c r="ACE176" s="600"/>
      <c r="ACF176" s="600"/>
      <c r="ACG176" s="600"/>
      <c r="ACH176" s="600"/>
      <c r="ACI176" s="600"/>
      <c r="ACJ176" s="600"/>
      <c r="ACK176" s="600"/>
      <c r="ACL176" s="600"/>
      <c r="ACM176" s="600"/>
      <c r="ACN176" s="600"/>
      <c r="ACO176" s="600"/>
      <c r="ACP176" s="600"/>
      <c r="ACQ176" s="600"/>
      <c r="ACR176" s="600"/>
      <c r="ACS176" s="600"/>
      <c r="ACT176" s="600"/>
      <c r="ACU176" s="600"/>
      <c r="ACV176" s="600"/>
      <c r="ACW176" s="600"/>
      <c r="ACX176" s="600"/>
      <c r="ACY176" s="600"/>
      <c r="ACZ176" s="600"/>
      <c r="ADA176" s="600"/>
      <c r="ADB176" s="600"/>
      <c r="ADC176" s="600"/>
      <c r="ADD176" s="600"/>
      <c r="ADE176" s="600"/>
      <c r="ADF176" s="600"/>
      <c r="ADG176" s="600"/>
      <c r="ADH176" s="600"/>
      <c r="ADI176" s="600"/>
      <c r="ADJ176" s="600"/>
      <c r="ADK176" s="600"/>
      <c r="ADL176" s="600"/>
      <c r="ADM176" s="600"/>
      <c r="ADN176" s="600"/>
      <c r="ADO176" s="600"/>
      <c r="ADP176" s="600"/>
      <c r="ADQ176" s="600"/>
      <c r="ADR176" s="600"/>
      <c r="ADS176" s="600"/>
      <c r="ADT176" s="600"/>
      <c r="ADU176" s="600"/>
      <c r="ADV176" s="600"/>
      <c r="ADW176" s="600"/>
      <c r="ADX176" s="600"/>
      <c r="ADY176" s="600"/>
      <c r="ADZ176" s="600"/>
      <c r="AEA176" s="600"/>
      <c r="AEB176" s="600"/>
      <c r="AEC176" s="600"/>
      <c r="AED176" s="600"/>
      <c r="AEE176" s="600"/>
      <c r="AEF176" s="600"/>
      <c r="AEG176" s="600"/>
      <c r="AEH176" s="600"/>
      <c r="AEI176" s="600"/>
      <c r="AEJ176" s="600"/>
      <c r="AEK176" s="600"/>
      <c r="AEL176" s="600"/>
      <c r="AEM176" s="600"/>
      <c r="AEN176" s="600"/>
      <c r="AEO176" s="600"/>
      <c r="AEP176" s="600"/>
      <c r="AEQ176" s="600"/>
      <c r="AER176" s="600"/>
      <c r="AES176" s="600"/>
      <c r="AET176" s="600"/>
      <c r="AEU176" s="600"/>
      <c r="AEV176" s="600"/>
      <c r="AEW176" s="600"/>
      <c r="AEX176" s="600"/>
      <c r="AEY176" s="600"/>
      <c r="AEZ176" s="600"/>
      <c r="AFA176" s="600"/>
      <c r="AFB176" s="600"/>
      <c r="AFC176" s="600"/>
      <c r="AFD176" s="600"/>
      <c r="AFE176" s="600"/>
      <c r="AFF176" s="600"/>
      <c r="AFG176" s="600"/>
      <c r="AFH176" s="600"/>
      <c r="AFI176" s="600"/>
      <c r="AFJ176" s="600"/>
      <c r="AFK176" s="600"/>
      <c r="AFL176" s="600"/>
      <c r="AFM176" s="600"/>
      <c r="AFN176" s="600"/>
      <c r="AFO176" s="600"/>
      <c r="AFP176" s="600"/>
      <c r="AFQ176" s="600"/>
      <c r="AFR176" s="600"/>
      <c r="AFS176" s="600"/>
      <c r="AFT176" s="600"/>
      <c r="AFU176" s="600"/>
      <c r="AFV176" s="600"/>
      <c r="AFW176" s="600"/>
      <c r="AFX176" s="600"/>
      <c r="AFY176" s="600"/>
      <c r="AFZ176" s="600"/>
      <c r="AGA176" s="600"/>
      <c r="AGB176" s="600"/>
      <c r="AGC176" s="600"/>
      <c r="AGD176" s="600"/>
      <c r="AGE176" s="600"/>
      <c r="AGF176" s="600"/>
      <c r="AGG176" s="600"/>
      <c r="AGH176" s="600"/>
      <c r="AGI176" s="600"/>
      <c r="AGJ176" s="600"/>
      <c r="AGK176" s="600"/>
      <c r="AGL176" s="600"/>
      <c r="AGM176" s="600"/>
      <c r="AGN176" s="600"/>
      <c r="AGO176" s="600"/>
      <c r="AGP176" s="600"/>
      <c r="AGQ176" s="600"/>
      <c r="AGR176" s="600"/>
      <c r="AGS176" s="600"/>
      <c r="AGT176" s="600"/>
      <c r="AGU176" s="600"/>
      <c r="AGV176" s="600"/>
      <c r="AGW176" s="600"/>
      <c r="AGX176" s="600"/>
      <c r="AGY176" s="600"/>
      <c r="AGZ176" s="600"/>
      <c r="AHA176" s="600"/>
      <c r="AHB176" s="600"/>
      <c r="AHC176" s="600"/>
      <c r="AHD176" s="600"/>
      <c r="AHE176" s="600"/>
      <c r="AHF176" s="600"/>
      <c r="AHG176" s="600"/>
      <c r="AHH176" s="600"/>
      <c r="AHI176" s="600"/>
      <c r="AHJ176" s="600"/>
      <c r="AHK176" s="600"/>
      <c r="AHL176" s="600"/>
      <c r="AHM176" s="600"/>
      <c r="AHN176" s="600"/>
      <c r="AHO176" s="600"/>
      <c r="AHP176" s="600"/>
      <c r="AHQ176" s="600"/>
      <c r="AHR176" s="600"/>
      <c r="AHS176" s="600"/>
      <c r="AHT176" s="600"/>
      <c r="AHU176" s="600"/>
      <c r="AHV176" s="600"/>
      <c r="AHW176" s="600"/>
      <c r="AHX176" s="600"/>
      <c r="AHY176" s="600"/>
      <c r="AHZ176" s="600"/>
      <c r="AIA176" s="600"/>
      <c r="AIB176" s="600"/>
      <c r="AIC176" s="600"/>
      <c r="AID176" s="600"/>
      <c r="AIE176" s="600"/>
      <c r="AIF176" s="600"/>
      <c r="AIG176" s="600"/>
      <c r="AIH176" s="600"/>
      <c r="AII176" s="600"/>
      <c r="AIJ176" s="600"/>
      <c r="AIK176" s="600"/>
      <c r="AIL176" s="600"/>
      <c r="AIM176" s="600"/>
      <c r="AIN176" s="600"/>
      <c r="AIO176" s="600"/>
      <c r="AIP176" s="600"/>
      <c r="AIQ176" s="600"/>
      <c r="AIR176" s="600"/>
      <c r="AIS176" s="600"/>
      <c r="AIT176" s="600"/>
      <c r="AIU176" s="600"/>
      <c r="AIV176" s="600"/>
      <c r="AIW176" s="600"/>
      <c r="AIX176" s="600"/>
      <c r="AIY176" s="600"/>
      <c r="AIZ176" s="600"/>
      <c r="AJA176" s="600"/>
      <c r="AJB176" s="600"/>
      <c r="AJC176" s="600"/>
      <c r="AJD176" s="600"/>
      <c r="AJE176" s="600"/>
      <c r="AJF176" s="600"/>
      <c r="AJG176" s="600"/>
      <c r="AJH176" s="600"/>
      <c r="AJI176" s="600"/>
      <c r="AJJ176" s="600"/>
      <c r="AJK176" s="600"/>
      <c r="AJL176" s="600"/>
      <c r="AJM176" s="600"/>
      <c r="AJN176" s="600"/>
      <c r="AJO176" s="600"/>
      <c r="AJP176" s="600"/>
      <c r="AJQ176" s="600"/>
      <c r="AJR176" s="600"/>
      <c r="AJS176" s="600"/>
      <c r="AJT176" s="600"/>
      <c r="AJU176" s="600"/>
      <c r="AJV176" s="600"/>
      <c r="AJW176" s="600"/>
      <c r="AJX176" s="600"/>
      <c r="AJY176" s="600"/>
      <c r="AJZ176" s="600"/>
      <c r="AKA176" s="600"/>
      <c r="AKB176" s="600"/>
      <c r="AKC176" s="600"/>
      <c r="AKD176" s="600"/>
      <c r="AKE176" s="600"/>
      <c r="AKF176" s="600"/>
      <c r="AKG176" s="600"/>
      <c r="AKH176" s="600"/>
      <c r="AKI176" s="600"/>
      <c r="AKJ176" s="600"/>
      <c r="AKK176" s="600"/>
      <c r="AKL176" s="600"/>
      <c r="AKM176" s="600"/>
      <c r="AKN176" s="600"/>
      <c r="AKO176" s="600"/>
      <c r="AKP176" s="600"/>
      <c r="AKQ176" s="600"/>
      <c r="AKR176" s="600"/>
      <c r="AKS176" s="600"/>
      <c r="AKT176" s="600"/>
      <c r="AKU176" s="600"/>
      <c r="AKV176" s="600"/>
      <c r="AKW176" s="600"/>
      <c r="AKX176" s="600"/>
      <c r="AKY176" s="600"/>
      <c r="AKZ176" s="600"/>
      <c r="ALA176" s="600"/>
      <c r="ALB176" s="600"/>
      <c r="ALC176" s="600"/>
      <c r="ALD176" s="600"/>
      <c r="ALE176" s="600"/>
      <c r="ALF176" s="600"/>
      <c r="ALG176" s="600"/>
      <c r="ALH176" s="600"/>
      <c r="ALI176" s="600"/>
      <c r="ALJ176" s="600"/>
      <c r="ALK176" s="600"/>
      <c r="ALL176" s="600"/>
      <c r="ALM176" s="600"/>
      <c r="ALN176" s="600"/>
      <c r="ALO176" s="600"/>
      <c r="ALP176" s="600"/>
      <c r="ALQ176" s="600"/>
      <c r="ALR176" s="600"/>
      <c r="ALS176" s="600"/>
      <c r="ALT176" s="600"/>
      <c r="ALU176" s="600"/>
      <c r="ALV176" s="600"/>
      <c r="ALW176" s="600"/>
      <c r="ALX176" s="600"/>
      <c r="ALY176" s="600"/>
      <c r="ALZ176" s="600"/>
      <c r="AMA176" s="600"/>
      <c r="AMB176" s="600"/>
      <c r="AMC176" s="600"/>
      <c r="AMD176" s="600"/>
      <c r="AME176" s="600"/>
      <c r="AMF176" s="600"/>
      <c r="AMG176" s="600"/>
      <c r="AMH176" s="600"/>
      <c r="AMI176" s="600"/>
      <c r="AMJ176" s="600"/>
      <c r="AMK176" s="600"/>
      <c r="AML176" s="600"/>
      <c r="AMM176" s="600"/>
      <c r="AMN176" s="600"/>
      <c r="AMO176" s="600"/>
      <c r="AMP176" s="600"/>
      <c r="AMQ176" s="600"/>
      <c r="AMR176" s="600"/>
      <c r="AMS176" s="600"/>
      <c r="AMT176" s="600"/>
      <c r="AMU176" s="600"/>
      <c r="AMV176" s="600"/>
      <c r="AMW176" s="600"/>
      <c r="AMX176" s="600"/>
      <c r="AMY176" s="600"/>
      <c r="AMZ176" s="600"/>
      <c r="ANA176" s="600"/>
      <c r="ANB176" s="600"/>
      <c r="ANC176" s="600"/>
      <c r="AND176" s="600"/>
      <c r="ANE176" s="600"/>
      <c r="ANF176" s="600"/>
      <c r="ANG176" s="600"/>
      <c r="ANH176" s="600"/>
      <c r="ANI176" s="600"/>
      <c r="ANJ176" s="600"/>
      <c r="ANK176" s="600"/>
      <c r="ANL176" s="600"/>
      <c r="ANM176" s="600"/>
      <c r="ANN176" s="600"/>
      <c r="ANO176" s="600"/>
      <c r="ANP176" s="600"/>
      <c r="ANQ176" s="600"/>
      <c r="ANR176" s="600"/>
      <c r="ANS176" s="600"/>
      <c r="ANT176" s="600"/>
      <c r="ANU176" s="600"/>
      <c r="ANV176" s="600"/>
      <c r="ANW176" s="600"/>
      <c r="ANX176" s="600"/>
      <c r="ANY176" s="600"/>
      <c r="ANZ176" s="600"/>
      <c r="AOA176" s="600"/>
      <c r="AOB176" s="600"/>
      <c r="AOC176" s="600"/>
      <c r="AOD176" s="600"/>
      <c r="AOE176" s="600"/>
      <c r="AOF176" s="600"/>
      <c r="AOG176" s="600"/>
      <c r="AOH176" s="600"/>
      <c r="AOI176" s="600"/>
      <c r="AOJ176" s="600"/>
      <c r="AOK176" s="600"/>
      <c r="AOL176" s="600"/>
      <c r="AOM176" s="600"/>
      <c r="AON176" s="600"/>
      <c r="AOO176" s="600"/>
      <c r="AOP176" s="600"/>
      <c r="AOQ176" s="600"/>
      <c r="AOR176" s="600"/>
      <c r="AOS176" s="600"/>
      <c r="AOT176" s="600"/>
      <c r="AOU176" s="600"/>
      <c r="AOV176" s="600"/>
      <c r="AOW176" s="600"/>
      <c r="AOX176" s="600"/>
      <c r="AOY176" s="600"/>
      <c r="AOZ176" s="600"/>
      <c r="APA176" s="600"/>
      <c r="APB176" s="600"/>
      <c r="APC176" s="600"/>
      <c r="APD176" s="600"/>
      <c r="APE176" s="600"/>
      <c r="APF176" s="600"/>
      <c r="APG176" s="600"/>
      <c r="APH176" s="600"/>
      <c r="API176" s="600"/>
      <c r="APJ176" s="600"/>
      <c r="APK176" s="600"/>
      <c r="APL176" s="600"/>
      <c r="APM176" s="600"/>
      <c r="APN176" s="600"/>
      <c r="APO176" s="600"/>
      <c r="APP176" s="600"/>
      <c r="APQ176" s="600"/>
      <c r="APR176" s="600"/>
      <c r="APS176" s="600"/>
      <c r="APT176" s="600"/>
      <c r="APU176" s="600"/>
      <c r="APV176" s="600"/>
      <c r="APW176" s="600"/>
      <c r="APX176" s="600"/>
      <c r="APY176" s="600"/>
      <c r="APZ176" s="600"/>
      <c r="AQA176" s="600"/>
      <c r="AQB176" s="600"/>
      <c r="AQC176" s="600"/>
      <c r="AQD176" s="600"/>
      <c r="AQE176" s="600"/>
      <c r="AQF176" s="600"/>
      <c r="AQG176" s="600"/>
      <c r="AQH176" s="600"/>
      <c r="AQI176" s="600"/>
      <c r="AQJ176" s="600"/>
      <c r="AQK176" s="600"/>
      <c r="AQL176" s="600"/>
      <c r="AQM176" s="600"/>
      <c r="AQN176" s="600"/>
      <c r="AQO176" s="600"/>
      <c r="AQP176" s="600"/>
      <c r="AQQ176" s="600"/>
      <c r="AQR176" s="600"/>
      <c r="AQS176" s="600"/>
      <c r="AQT176" s="600"/>
      <c r="AQU176" s="600"/>
      <c r="AQV176" s="600"/>
      <c r="AQW176" s="600"/>
      <c r="AQX176" s="600"/>
      <c r="AQY176" s="600"/>
      <c r="AQZ176" s="600"/>
      <c r="ARA176" s="600"/>
      <c r="ARB176" s="600"/>
      <c r="ARC176" s="600"/>
      <c r="ARD176" s="600"/>
      <c r="ARE176" s="600"/>
      <c r="ARF176" s="600"/>
      <c r="ARG176" s="600"/>
      <c r="ARH176" s="600"/>
      <c r="ARI176" s="600"/>
      <c r="ARJ176" s="600"/>
      <c r="ARK176" s="600"/>
      <c r="ARL176" s="600"/>
      <c r="ARM176" s="600"/>
      <c r="ARN176" s="600"/>
      <c r="ARO176" s="600"/>
      <c r="ARP176" s="600"/>
      <c r="ARQ176" s="600"/>
      <c r="ARR176" s="600"/>
      <c r="ARS176" s="600"/>
      <c r="ART176" s="600"/>
      <c r="ARU176" s="600"/>
      <c r="ARV176" s="600"/>
      <c r="ARW176" s="600"/>
      <c r="ARX176" s="600"/>
      <c r="ARY176" s="600"/>
      <c r="ARZ176" s="600"/>
      <c r="ASA176" s="600"/>
      <c r="ASB176" s="600"/>
      <c r="ASC176" s="600"/>
      <c r="ASD176" s="600"/>
      <c r="ASE176" s="600"/>
      <c r="ASF176" s="600"/>
      <c r="ASG176" s="600"/>
      <c r="ASH176" s="600"/>
      <c r="ASI176" s="600"/>
      <c r="ASJ176" s="600"/>
      <c r="ASK176" s="600"/>
      <c r="ASL176" s="600"/>
      <c r="ASM176" s="600"/>
      <c r="ASN176" s="600"/>
      <c r="ASO176" s="600"/>
      <c r="ASP176" s="600"/>
      <c r="ASQ176" s="600"/>
      <c r="ASR176" s="600"/>
      <c r="ASS176" s="600"/>
      <c r="AST176" s="600"/>
      <c r="ASU176" s="600"/>
      <c r="ASV176" s="600"/>
      <c r="ASW176" s="600"/>
      <c r="ASX176" s="600"/>
      <c r="ASY176" s="600"/>
      <c r="ASZ176" s="600"/>
      <c r="ATA176" s="600"/>
      <c r="ATB176" s="600"/>
      <c r="ATC176" s="600"/>
      <c r="ATD176" s="600"/>
      <c r="ATE176" s="600"/>
      <c r="ATF176" s="600"/>
      <c r="ATG176" s="600"/>
      <c r="ATH176" s="600"/>
      <c r="ATI176" s="600"/>
      <c r="ATJ176" s="600"/>
      <c r="ATK176" s="600"/>
      <c r="ATL176" s="600"/>
      <c r="ATM176" s="600"/>
      <c r="ATN176" s="600"/>
      <c r="ATO176" s="600"/>
      <c r="ATP176" s="600"/>
      <c r="ATQ176" s="600"/>
      <c r="ATR176" s="600"/>
      <c r="ATS176" s="600"/>
      <c r="ATT176" s="600"/>
      <c r="ATU176" s="600"/>
      <c r="ATV176" s="600"/>
      <c r="ATW176" s="600"/>
      <c r="ATX176" s="600"/>
      <c r="ATY176" s="600"/>
      <c r="ATZ176" s="600"/>
      <c r="AUA176" s="600"/>
      <c r="AUB176" s="600"/>
      <c r="AUC176" s="600"/>
      <c r="AUD176" s="600"/>
      <c r="AUE176" s="600"/>
      <c r="AUF176" s="600"/>
      <c r="AUG176" s="600"/>
      <c r="AUH176" s="600"/>
      <c r="AUI176" s="600"/>
      <c r="AUJ176" s="600"/>
      <c r="AUK176" s="600"/>
      <c r="AUL176" s="600"/>
      <c r="AUM176" s="600"/>
      <c r="AUN176" s="600"/>
      <c r="AUO176" s="600"/>
      <c r="AUP176" s="600"/>
      <c r="AUQ176" s="600"/>
      <c r="AUR176" s="600"/>
      <c r="AUS176" s="600"/>
      <c r="AUT176" s="600"/>
      <c r="AUU176" s="600"/>
      <c r="AUV176" s="600"/>
      <c r="AUW176" s="600"/>
      <c r="AUX176" s="600"/>
      <c r="AUY176" s="600"/>
      <c r="AUZ176" s="600"/>
      <c r="AVA176" s="600"/>
      <c r="AVB176" s="600"/>
      <c r="AVC176" s="600"/>
      <c r="AVD176" s="600"/>
      <c r="AVE176" s="600"/>
      <c r="AVF176" s="600"/>
      <c r="AVG176" s="600"/>
      <c r="AVH176" s="600"/>
      <c r="AVI176" s="600"/>
      <c r="AVJ176" s="600"/>
      <c r="AVK176" s="600"/>
      <c r="AVL176" s="600"/>
      <c r="AVM176" s="600"/>
      <c r="AVN176" s="600"/>
      <c r="AVO176" s="600"/>
      <c r="AVP176" s="600"/>
      <c r="AVQ176" s="600"/>
      <c r="AVR176" s="600"/>
      <c r="AVS176" s="600"/>
      <c r="AVT176" s="600"/>
      <c r="AVU176" s="600"/>
      <c r="AVV176" s="600"/>
      <c r="AVW176" s="600"/>
      <c r="AVX176" s="600"/>
      <c r="AVY176" s="600"/>
      <c r="AVZ176" s="600"/>
      <c r="AWA176" s="600"/>
      <c r="AWB176" s="600"/>
      <c r="AWC176" s="600"/>
      <c r="AWD176" s="600"/>
      <c r="AWE176" s="600"/>
      <c r="AWF176" s="600"/>
      <c r="AWG176" s="600"/>
      <c r="AWH176" s="600"/>
      <c r="AWI176" s="600"/>
      <c r="AWJ176" s="600"/>
      <c r="AWK176" s="600"/>
      <c r="AWL176" s="600"/>
      <c r="AWM176" s="600"/>
      <c r="AWN176" s="600"/>
      <c r="AWO176" s="600"/>
      <c r="AWP176" s="600"/>
      <c r="AWQ176" s="600"/>
      <c r="AWR176" s="600"/>
      <c r="AWS176" s="600"/>
      <c r="AWT176" s="600"/>
      <c r="AWU176" s="600"/>
      <c r="AWV176" s="600"/>
      <c r="AWW176" s="600"/>
      <c r="AWX176" s="600"/>
      <c r="AWY176" s="600"/>
      <c r="AWZ176" s="600"/>
      <c r="AXA176" s="600"/>
      <c r="AXB176" s="600"/>
      <c r="AXC176" s="600"/>
      <c r="AXD176" s="600"/>
      <c r="AXE176" s="600"/>
      <c r="AXF176" s="600"/>
      <c r="AXG176" s="600"/>
      <c r="AXH176" s="600"/>
      <c r="AXI176" s="600"/>
      <c r="AXJ176" s="600"/>
      <c r="AXK176" s="600"/>
      <c r="AXL176" s="600"/>
      <c r="AXM176" s="600"/>
      <c r="AXN176" s="600"/>
      <c r="AXO176" s="600"/>
      <c r="AXP176" s="600"/>
      <c r="AXQ176" s="600"/>
      <c r="AXR176" s="600"/>
      <c r="AXS176" s="600"/>
      <c r="AXT176" s="600"/>
      <c r="AXU176" s="600"/>
      <c r="AXV176" s="600"/>
      <c r="AXW176" s="600"/>
      <c r="AXX176" s="600"/>
      <c r="AXY176" s="600"/>
      <c r="AXZ176" s="600"/>
      <c r="AYA176" s="600"/>
      <c r="AYB176" s="600"/>
      <c r="AYC176" s="600"/>
      <c r="AYD176" s="600"/>
      <c r="AYE176" s="600"/>
      <c r="AYF176" s="600"/>
      <c r="AYG176" s="600"/>
      <c r="AYH176" s="600"/>
      <c r="AYI176" s="600"/>
      <c r="AYJ176" s="600"/>
      <c r="AYK176" s="600"/>
      <c r="AYL176" s="600"/>
      <c r="AYM176" s="600"/>
      <c r="AYN176" s="600"/>
      <c r="AYO176" s="600"/>
      <c r="AYP176" s="600"/>
      <c r="AYQ176" s="600"/>
      <c r="AYR176" s="600"/>
      <c r="AYS176" s="600"/>
      <c r="AYT176" s="600"/>
      <c r="AYU176" s="600"/>
      <c r="AYV176" s="600"/>
      <c r="AYW176" s="600"/>
      <c r="AYX176" s="600"/>
      <c r="AYY176" s="600"/>
      <c r="AYZ176" s="600"/>
      <c r="AZA176" s="600"/>
      <c r="AZB176" s="600"/>
      <c r="AZC176" s="600"/>
      <c r="AZD176" s="600"/>
      <c r="AZE176" s="600"/>
      <c r="AZF176" s="600"/>
      <c r="AZG176" s="600"/>
      <c r="AZH176" s="600"/>
      <c r="AZI176" s="600"/>
      <c r="AZJ176" s="600"/>
      <c r="AZK176" s="600"/>
      <c r="AZL176" s="600"/>
      <c r="AZM176" s="600"/>
      <c r="AZN176" s="600"/>
      <c r="AZO176" s="600"/>
      <c r="AZP176" s="600"/>
      <c r="AZQ176" s="600"/>
      <c r="AZR176" s="600"/>
      <c r="AZS176" s="600"/>
      <c r="AZT176" s="600"/>
      <c r="AZU176" s="600"/>
      <c r="AZV176" s="600"/>
      <c r="AZW176" s="600"/>
      <c r="AZX176" s="600"/>
      <c r="AZY176" s="600"/>
      <c r="AZZ176" s="600"/>
      <c r="BAA176" s="600"/>
      <c r="BAB176" s="600"/>
      <c r="BAC176" s="600"/>
      <c r="BAD176" s="600"/>
      <c r="BAE176" s="600"/>
      <c r="BAF176" s="600"/>
      <c r="BAG176" s="600"/>
      <c r="BAH176" s="600"/>
      <c r="BAI176" s="600"/>
      <c r="BAJ176" s="600"/>
      <c r="BAK176" s="600"/>
      <c r="BAL176" s="600"/>
      <c r="BAM176" s="600"/>
      <c r="BAN176" s="600"/>
      <c r="BAO176" s="600"/>
      <c r="BAP176" s="600"/>
      <c r="BAQ176" s="600"/>
      <c r="BAR176" s="600"/>
      <c r="BAS176" s="600"/>
      <c r="BAT176" s="600"/>
      <c r="BAU176" s="600"/>
      <c r="BAV176" s="600"/>
      <c r="BAW176" s="600"/>
      <c r="BAX176" s="600"/>
      <c r="BAY176" s="600"/>
      <c r="BAZ176" s="600"/>
      <c r="BBA176" s="600"/>
      <c r="BBB176" s="600"/>
      <c r="BBC176" s="600"/>
      <c r="BBD176" s="600"/>
      <c r="BBE176" s="600"/>
      <c r="BBF176" s="600"/>
      <c r="BBG176" s="600"/>
      <c r="BBH176" s="600"/>
      <c r="BBI176" s="600"/>
      <c r="BBJ176" s="600"/>
      <c r="BBK176" s="600"/>
      <c r="BBL176" s="600"/>
      <c r="BBM176" s="600"/>
      <c r="BBN176" s="600"/>
      <c r="BBO176" s="600"/>
      <c r="BBP176" s="600"/>
      <c r="BBQ176" s="600"/>
      <c r="BBR176" s="600"/>
      <c r="BBS176" s="600"/>
      <c r="BBT176" s="600"/>
      <c r="BBU176" s="600"/>
      <c r="BBV176" s="600"/>
      <c r="BBW176" s="600"/>
      <c r="BBX176" s="600"/>
      <c r="BBY176" s="600"/>
      <c r="BBZ176" s="600"/>
      <c r="BCA176" s="600"/>
      <c r="BCB176" s="600"/>
      <c r="BCC176" s="600"/>
      <c r="BCD176" s="600"/>
      <c r="BCE176" s="600"/>
      <c r="BCF176" s="600"/>
      <c r="BCG176" s="600"/>
      <c r="BCH176" s="600"/>
      <c r="BCI176" s="600"/>
      <c r="BCJ176" s="600"/>
      <c r="BCK176" s="600"/>
      <c r="BCL176" s="600"/>
      <c r="BCM176" s="600"/>
      <c r="BCN176" s="600"/>
      <c r="BCO176" s="600"/>
      <c r="BCP176" s="600"/>
      <c r="BCQ176" s="600"/>
      <c r="BCR176" s="600"/>
      <c r="BCS176" s="600"/>
      <c r="BCT176" s="600"/>
      <c r="BCU176" s="600"/>
      <c r="BCV176" s="600"/>
      <c r="BCW176" s="600"/>
      <c r="BCX176" s="600"/>
      <c r="BCY176" s="600"/>
      <c r="BCZ176" s="600"/>
      <c r="BDA176" s="600"/>
      <c r="BDB176" s="600"/>
      <c r="BDC176" s="600"/>
      <c r="BDD176" s="600"/>
      <c r="BDE176" s="600"/>
      <c r="BDF176" s="600"/>
      <c r="BDG176" s="600"/>
      <c r="BDH176" s="600"/>
      <c r="BDI176" s="600"/>
      <c r="BDJ176" s="600"/>
      <c r="BDK176" s="600"/>
      <c r="BDL176" s="600"/>
      <c r="BDM176" s="600"/>
      <c r="BDN176" s="600"/>
      <c r="BDO176" s="600"/>
      <c r="BDP176" s="600"/>
      <c r="BDQ176" s="600"/>
      <c r="BDR176" s="600"/>
      <c r="BDS176" s="600"/>
      <c r="BDT176" s="600"/>
      <c r="BDU176" s="600"/>
      <c r="BDV176" s="600"/>
      <c r="BDW176" s="600"/>
      <c r="BDX176" s="600"/>
      <c r="BDY176" s="600"/>
      <c r="BDZ176" s="600"/>
      <c r="BEA176" s="600"/>
      <c r="BEB176" s="600"/>
      <c r="BEC176" s="600"/>
      <c r="BED176" s="600"/>
      <c r="BEE176" s="600"/>
      <c r="BEF176" s="600"/>
      <c r="BEG176" s="600"/>
      <c r="BEH176" s="600"/>
      <c r="BEI176" s="600"/>
      <c r="BEJ176" s="600"/>
      <c r="BEK176" s="600"/>
      <c r="BEL176" s="600"/>
      <c r="BEM176" s="600"/>
      <c r="BEN176" s="600"/>
      <c r="BEO176" s="600"/>
      <c r="BEP176" s="600"/>
      <c r="BEQ176" s="600"/>
      <c r="BER176" s="600"/>
      <c r="BES176" s="600"/>
      <c r="BET176" s="600"/>
      <c r="BEU176" s="600"/>
      <c r="BEV176" s="600"/>
      <c r="BEW176" s="600"/>
      <c r="BEX176" s="600"/>
      <c r="BEY176" s="600"/>
      <c r="BEZ176" s="600"/>
      <c r="BFA176" s="600"/>
      <c r="BFB176" s="600"/>
      <c r="BFC176" s="600"/>
      <c r="BFD176" s="600"/>
      <c r="BFE176" s="600"/>
      <c r="BFF176" s="600"/>
      <c r="BFG176" s="600"/>
      <c r="BFH176" s="600"/>
      <c r="BFI176" s="600"/>
      <c r="BFJ176" s="600"/>
      <c r="BFK176" s="600"/>
      <c r="BFL176" s="600"/>
      <c r="BFM176" s="600"/>
      <c r="BFN176" s="600"/>
      <c r="BFO176" s="600"/>
      <c r="BFP176" s="600"/>
      <c r="BFQ176" s="600"/>
      <c r="BFR176" s="600"/>
      <c r="BFS176" s="600"/>
      <c r="BFT176" s="600"/>
      <c r="BFU176" s="600"/>
      <c r="BFV176" s="600"/>
      <c r="BFW176" s="600"/>
      <c r="BFX176" s="600"/>
      <c r="BFY176" s="600"/>
      <c r="BFZ176" s="600"/>
      <c r="BGA176" s="600"/>
      <c r="BGB176" s="600"/>
      <c r="BGC176" s="600"/>
      <c r="BGD176" s="600"/>
      <c r="BGE176" s="600"/>
      <c r="BGF176" s="600"/>
      <c r="BGG176" s="600"/>
      <c r="BGH176" s="600"/>
      <c r="BGI176" s="600"/>
      <c r="BGJ176" s="600"/>
      <c r="BGK176" s="600"/>
      <c r="BGL176" s="600"/>
      <c r="BGM176" s="600"/>
      <c r="BGN176" s="600"/>
      <c r="BGO176" s="600"/>
      <c r="BGP176" s="600"/>
      <c r="BGQ176" s="600"/>
      <c r="BGR176" s="600"/>
      <c r="BGS176" s="600"/>
      <c r="BGT176" s="600"/>
      <c r="BGU176" s="600"/>
      <c r="BGV176" s="600"/>
      <c r="BGW176" s="600"/>
      <c r="BGX176" s="600"/>
      <c r="BGY176" s="600"/>
      <c r="BGZ176" s="600"/>
      <c r="BHA176" s="600"/>
      <c r="BHB176" s="600"/>
      <c r="BHC176" s="600"/>
      <c r="BHD176" s="600"/>
      <c r="BHE176" s="600"/>
      <c r="BHF176" s="600"/>
      <c r="BHG176" s="600"/>
      <c r="BHH176" s="600"/>
      <c r="BHI176" s="600"/>
      <c r="BHJ176" s="600"/>
      <c r="BHK176" s="600"/>
      <c r="BHL176" s="600"/>
      <c r="BHM176" s="600"/>
      <c r="BHN176" s="600"/>
      <c r="BHO176" s="600"/>
      <c r="BHP176" s="600"/>
      <c r="BHQ176" s="600"/>
      <c r="BHR176" s="600"/>
      <c r="BHS176" s="600"/>
      <c r="BHT176" s="600"/>
      <c r="BHU176" s="600"/>
      <c r="BHV176" s="600"/>
      <c r="BHW176" s="600"/>
      <c r="BHX176" s="600"/>
      <c r="BHY176" s="600"/>
      <c r="BHZ176" s="600"/>
      <c r="BIA176" s="600"/>
      <c r="BIB176" s="600"/>
      <c r="BIC176" s="600"/>
      <c r="BID176" s="600"/>
      <c r="BIE176" s="600"/>
      <c r="BIF176" s="600"/>
      <c r="BIG176" s="600"/>
      <c r="BIH176" s="600"/>
      <c r="BII176" s="600"/>
      <c r="BIJ176" s="600"/>
      <c r="BIK176" s="600"/>
      <c r="BIL176" s="600"/>
      <c r="BIM176" s="600"/>
      <c r="BIN176" s="600"/>
      <c r="BIO176" s="600"/>
      <c r="BIP176" s="600"/>
      <c r="BIQ176" s="600"/>
      <c r="BIR176" s="600"/>
      <c r="BIS176" s="600"/>
      <c r="BIT176" s="600"/>
      <c r="BIU176" s="600"/>
      <c r="BIV176" s="600"/>
      <c r="BIW176" s="600"/>
      <c r="BIX176" s="600"/>
      <c r="BIY176" s="600"/>
      <c r="BIZ176" s="600"/>
      <c r="BJA176" s="600"/>
      <c r="BJB176" s="600"/>
      <c r="BJC176" s="600"/>
      <c r="BJD176" s="600"/>
      <c r="BJE176" s="600"/>
      <c r="BJF176" s="600"/>
      <c r="BJG176" s="600"/>
      <c r="BJH176" s="600"/>
      <c r="BJI176" s="600"/>
      <c r="BJJ176" s="600"/>
      <c r="BJK176" s="600"/>
      <c r="BJL176" s="600"/>
      <c r="BJM176" s="600"/>
      <c r="BJN176" s="600"/>
      <c r="BJO176" s="600"/>
      <c r="BJP176" s="600"/>
      <c r="BJQ176" s="600"/>
      <c r="BJR176" s="600"/>
      <c r="BJS176" s="600"/>
      <c r="BJT176" s="600"/>
      <c r="BJU176" s="600"/>
      <c r="BJV176" s="600"/>
      <c r="BJW176" s="600"/>
      <c r="BJX176" s="600"/>
      <c r="BJY176" s="600"/>
      <c r="BJZ176" s="600"/>
      <c r="BKA176" s="600"/>
      <c r="BKB176" s="600"/>
      <c r="BKC176" s="600"/>
      <c r="BKD176" s="600"/>
      <c r="BKE176" s="600"/>
      <c r="BKF176" s="600"/>
      <c r="BKG176" s="600"/>
      <c r="BKH176" s="600"/>
      <c r="BKI176" s="600"/>
      <c r="BKJ176" s="600"/>
      <c r="BKK176" s="600"/>
      <c r="BKL176" s="600"/>
      <c r="BKM176" s="600"/>
      <c r="BKN176" s="600"/>
      <c r="BKO176" s="600"/>
      <c r="BKP176" s="600"/>
      <c r="BKQ176" s="600"/>
      <c r="BKR176" s="600"/>
      <c r="BKS176" s="600"/>
      <c r="BKT176" s="600"/>
      <c r="BKU176" s="600"/>
      <c r="BKV176" s="600"/>
      <c r="BKW176" s="600"/>
      <c r="BKX176" s="600"/>
      <c r="BKY176" s="600"/>
      <c r="BKZ176" s="600"/>
      <c r="BLA176" s="600"/>
      <c r="BLB176" s="600"/>
      <c r="BLC176" s="600"/>
      <c r="BLD176" s="600"/>
      <c r="BLE176" s="600"/>
      <c r="BLF176" s="600"/>
      <c r="BLG176" s="600"/>
      <c r="BLH176" s="600"/>
      <c r="BLI176" s="600"/>
      <c r="BLJ176" s="600"/>
      <c r="BLK176" s="600"/>
      <c r="BLL176" s="600"/>
      <c r="BLM176" s="600"/>
      <c r="BLN176" s="600"/>
      <c r="BLO176" s="600"/>
      <c r="BLP176" s="600"/>
      <c r="BLQ176" s="600"/>
      <c r="BLR176" s="600"/>
      <c r="BLS176" s="600"/>
      <c r="BLT176" s="600"/>
      <c r="BLU176" s="600"/>
      <c r="BLV176" s="600"/>
      <c r="BLW176" s="600"/>
      <c r="BLX176" s="600"/>
      <c r="BLY176" s="600"/>
      <c r="BLZ176" s="600"/>
      <c r="BMA176" s="600"/>
      <c r="BMB176" s="600"/>
      <c r="BMC176" s="600"/>
      <c r="BMD176" s="600"/>
      <c r="BME176" s="600"/>
      <c r="BMF176" s="600"/>
      <c r="BMG176" s="600"/>
      <c r="BMH176" s="600"/>
      <c r="BMI176" s="600"/>
      <c r="BMJ176" s="600"/>
      <c r="BMK176" s="600"/>
      <c r="BML176" s="600"/>
      <c r="BMM176" s="600"/>
      <c r="BMN176" s="600"/>
      <c r="BMO176" s="600"/>
      <c r="BMP176" s="600"/>
      <c r="BMQ176" s="600"/>
      <c r="BMR176" s="600"/>
      <c r="BMS176" s="600"/>
      <c r="BMT176" s="600"/>
      <c r="BMU176" s="600"/>
      <c r="BMV176" s="600"/>
      <c r="BMW176" s="600"/>
      <c r="BMX176" s="600"/>
      <c r="BMY176" s="600"/>
      <c r="BMZ176" s="600"/>
      <c r="BNA176" s="600"/>
      <c r="BNB176" s="600"/>
      <c r="BNC176" s="600"/>
      <c r="BND176" s="600"/>
      <c r="BNE176" s="600"/>
      <c r="BNF176" s="600"/>
      <c r="BNG176" s="600"/>
      <c r="BNH176" s="600"/>
      <c r="BNI176" s="600"/>
      <c r="BNJ176" s="600"/>
      <c r="BNK176" s="600"/>
      <c r="BNL176" s="600"/>
      <c r="BNM176" s="600"/>
      <c r="BNN176" s="600"/>
      <c r="BNO176" s="600"/>
      <c r="BNP176" s="600"/>
      <c r="BNQ176" s="600"/>
      <c r="BNR176" s="600"/>
      <c r="BNS176" s="600"/>
      <c r="BNT176" s="600"/>
      <c r="BNU176" s="600"/>
      <c r="BNV176" s="600"/>
      <c r="BNW176" s="600"/>
      <c r="BNX176" s="600"/>
      <c r="BNY176" s="600"/>
      <c r="BNZ176" s="600"/>
      <c r="BOA176" s="600"/>
      <c r="BOB176" s="600"/>
      <c r="BOC176" s="600"/>
      <c r="BOD176" s="600"/>
      <c r="BOE176" s="600"/>
      <c r="BOF176" s="600"/>
      <c r="BOG176" s="600"/>
      <c r="BOH176" s="600"/>
      <c r="BOI176" s="600"/>
      <c r="BOJ176" s="600"/>
      <c r="BOK176" s="600"/>
      <c r="BOL176" s="600"/>
      <c r="BOM176" s="600"/>
      <c r="BON176" s="600"/>
      <c r="BOO176" s="600"/>
      <c r="BOP176" s="600"/>
      <c r="BOQ176" s="600"/>
      <c r="BOR176" s="600"/>
      <c r="BOS176" s="600"/>
      <c r="BOT176" s="600"/>
      <c r="BOU176" s="600"/>
      <c r="BOV176" s="600"/>
      <c r="BOW176" s="600"/>
      <c r="BOX176" s="600"/>
      <c r="BOY176" s="600"/>
      <c r="BOZ176" s="600"/>
      <c r="BPA176" s="600"/>
      <c r="BPB176" s="600"/>
      <c r="BPC176" s="600"/>
      <c r="BPD176" s="600"/>
      <c r="BPE176" s="600"/>
      <c r="BPF176" s="600"/>
      <c r="BPG176" s="600"/>
      <c r="BPH176" s="600"/>
      <c r="BPI176" s="600"/>
      <c r="BPJ176" s="600"/>
      <c r="BPK176" s="600"/>
      <c r="BPL176" s="600"/>
      <c r="BPM176" s="600"/>
      <c r="BPN176" s="600"/>
      <c r="BPO176" s="600"/>
      <c r="BPP176" s="600"/>
      <c r="BPQ176" s="600"/>
      <c r="BPR176" s="600"/>
      <c r="BPS176" s="600"/>
      <c r="BPT176" s="600"/>
      <c r="BPU176" s="600"/>
      <c r="BPV176" s="600"/>
      <c r="BPW176" s="600"/>
      <c r="BPX176" s="600"/>
      <c r="BPY176" s="600"/>
      <c r="BPZ176" s="600"/>
      <c r="BQA176" s="600"/>
      <c r="BQB176" s="600"/>
      <c r="BQC176" s="600"/>
      <c r="BQD176" s="600"/>
      <c r="BQE176" s="600"/>
      <c r="BQF176" s="600"/>
      <c r="BQG176" s="600"/>
      <c r="BQH176" s="600"/>
      <c r="BQI176" s="600"/>
      <c r="BQJ176" s="600"/>
      <c r="BQK176" s="600"/>
      <c r="BQL176" s="600"/>
      <c r="BQM176" s="600"/>
      <c r="BQN176" s="600"/>
      <c r="BQO176" s="600"/>
      <c r="BQP176" s="600"/>
      <c r="BQQ176" s="600"/>
      <c r="BQR176" s="600"/>
      <c r="BQS176" s="600"/>
      <c r="BQT176" s="600"/>
      <c r="BQU176" s="600"/>
      <c r="BQV176" s="600"/>
      <c r="BQW176" s="600"/>
      <c r="BQX176" s="600"/>
      <c r="BQY176" s="600"/>
      <c r="BQZ176" s="600"/>
      <c r="BRA176" s="600"/>
      <c r="BRB176" s="600"/>
      <c r="BRC176" s="600"/>
      <c r="BRD176" s="600"/>
      <c r="BRE176" s="600"/>
      <c r="BRF176" s="600"/>
      <c r="BRG176" s="600"/>
      <c r="BRH176" s="600"/>
      <c r="BRI176" s="600"/>
      <c r="BRJ176" s="600"/>
      <c r="BRK176" s="600"/>
      <c r="BRL176" s="600"/>
      <c r="BRM176" s="600"/>
      <c r="BRN176" s="600"/>
      <c r="BRO176" s="600"/>
      <c r="BRP176" s="600"/>
      <c r="BRQ176" s="600"/>
      <c r="BRR176" s="600"/>
      <c r="BRS176" s="600"/>
      <c r="BRT176" s="600"/>
      <c r="BRU176" s="600"/>
      <c r="BRV176" s="600"/>
      <c r="BRW176" s="600"/>
      <c r="BRX176" s="600"/>
      <c r="BRY176" s="600"/>
      <c r="BRZ176" s="600"/>
      <c r="BSA176" s="600"/>
      <c r="BSB176" s="600"/>
      <c r="BSC176" s="600"/>
      <c r="BSD176" s="600"/>
      <c r="BSE176" s="600"/>
      <c r="BSF176" s="600"/>
      <c r="BSG176" s="600"/>
      <c r="BSH176" s="600"/>
      <c r="BSI176" s="600"/>
      <c r="BSJ176" s="600"/>
      <c r="BSK176" s="600"/>
      <c r="BSL176" s="600"/>
      <c r="BSM176" s="600"/>
      <c r="BSN176" s="600"/>
      <c r="BSO176" s="600"/>
      <c r="BSP176" s="600"/>
      <c r="BSQ176" s="600"/>
      <c r="BSR176" s="600"/>
      <c r="BSS176" s="600"/>
      <c r="BST176" s="600"/>
      <c r="BSU176" s="600"/>
      <c r="BSV176" s="600"/>
      <c r="BSW176" s="600"/>
      <c r="BSX176" s="600"/>
      <c r="BSY176" s="600"/>
      <c r="BSZ176" s="600"/>
      <c r="BTA176" s="600"/>
      <c r="BTB176" s="600"/>
      <c r="BTC176" s="600"/>
      <c r="BTD176" s="600"/>
      <c r="BTE176" s="600"/>
      <c r="BTF176" s="600"/>
      <c r="BTG176" s="600"/>
      <c r="BTH176" s="600"/>
      <c r="BTI176" s="600"/>
      <c r="BTJ176" s="600"/>
      <c r="BTK176" s="600"/>
      <c r="BTL176" s="600"/>
      <c r="BTM176" s="600"/>
      <c r="BTN176" s="600"/>
      <c r="BTO176" s="600"/>
      <c r="BTP176" s="600"/>
      <c r="BTQ176" s="600"/>
      <c r="BTR176" s="600"/>
      <c r="BTS176" s="600"/>
      <c r="BTT176" s="600"/>
      <c r="BTU176" s="600"/>
      <c r="BTV176" s="600"/>
      <c r="BTW176" s="600"/>
      <c r="BTX176" s="600"/>
      <c r="BTY176" s="600"/>
      <c r="BTZ176" s="600"/>
      <c r="BUA176" s="600"/>
      <c r="BUB176" s="600"/>
      <c r="BUC176" s="600"/>
      <c r="BUD176" s="600"/>
      <c r="BUE176" s="600"/>
      <c r="BUF176" s="600"/>
      <c r="BUG176" s="600"/>
      <c r="BUH176" s="600"/>
      <c r="BUI176" s="600"/>
      <c r="BUJ176" s="600"/>
      <c r="BUK176" s="600"/>
      <c r="BUL176" s="600"/>
      <c r="BUM176" s="600"/>
      <c r="BUN176" s="600"/>
      <c r="BUO176" s="600"/>
      <c r="BUP176" s="600"/>
      <c r="BUQ176" s="600"/>
      <c r="BUR176" s="600"/>
      <c r="BUS176" s="600"/>
      <c r="BUT176" s="600"/>
      <c r="BUU176" s="600"/>
      <c r="BUV176" s="600"/>
      <c r="BUW176" s="600"/>
      <c r="BUX176" s="600"/>
      <c r="BUY176" s="600"/>
      <c r="BUZ176" s="600"/>
      <c r="BVA176" s="600"/>
      <c r="BVB176" s="600"/>
      <c r="BVC176" s="600"/>
      <c r="BVD176" s="600"/>
      <c r="BVE176" s="600"/>
      <c r="BVF176" s="600"/>
      <c r="BVG176" s="600"/>
      <c r="BVH176" s="600"/>
      <c r="BVI176" s="600"/>
      <c r="BVJ176" s="600"/>
      <c r="BVK176" s="600"/>
      <c r="BVL176" s="600"/>
      <c r="BVM176" s="600"/>
      <c r="BVN176" s="600"/>
      <c r="BVO176" s="600"/>
      <c r="BVP176" s="600"/>
      <c r="BVQ176" s="600"/>
      <c r="BVR176" s="600"/>
      <c r="BVS176" s="600"/>
      <c r="BVT176" s="600"/>
      <c r="BVU176" s="600"/>
      <c r="BVV176" s="600"/>
      <c r="BVW176" s="600"/>
      <c r="BVX176" s="600"/>
      <c r="BVY176" s="600"/>
      <c r="BVZ176" s="600"/>
      <c r="BWA176" s="600"/>
      <c r="BWB176" s="600"/>
      <c r="BWC176" s="600"/>
      <c r="BWD176" s="600"/>
      <c r="BWE176" s="600"/>
      <c r="BWF176" s="600"/>
      <c r="BWG176" s="600"/>
      <c r="BWH176" s="600"/>
      <c r="BWI176" s="600"/>
      <c r="BWJ176" s="600"/>
      <c r="BWK176" s="600"/>
      <c r="BWL176" s="600"/>
      <c r="BWM176" s="600"/>
      <c r="BWN176" s="600"/>
      <c r="BWO176" s="600"/>
      <c r="BWP176" s="600"/>
      <c r="BWQ176" s="600"/>
      <c r="BWR176" s="600"/>
      <c r="BWS176" s="600"/>
      <c r="BWT176" s="600"/>
      <c r="BWU176" s="600"/>
      <c r="BWV176" s="600"/>
      <c r="BWW176" s="600"/>
      <c r="BWX176" s="600"/>
      <c r="BWY176" s="600"/>
      <c r="BWZ176" s="600"/>
      <c r="BXA176" s="600"/>
      <c r="BXB176" s="600"/>
      <c r="BXC176" s="600"/>
      <c r="BXD176" s="600"/>
      <c r="BXE176" s="600"/>
      <c r="BXF176" s="600"/>
      <c r="BXG176" s="600"/>
      <c r="BXH176" s="600"/>
      <c r="BXI176" s="600"/>
      <c r="BXJ176" s="600"/>
      <c r="BXK176" s="600"/>
      <c r="BXL176" s="600"/>
      <c r="BXM176" s="600"/>
      <c r="BXN176" s="600"/>
      <c r="BXO176" s="600"/>
      <c r="BXP176" s="600"/>
      <c r="BXQ176" s="600"/>
      <c r="BXR176" s="600"/>
      <c r="BXS176" s="600"/>
      <c r="BXT176" s="600"/>
      <c r="BXU176" s="600"/>
      <c r="BXV176" s="600"/>
      <c r="BXW176" s="600"/>
      <c r="BXX176" s="600"/>
      <c r="BXY176" s="600"/>
      <c r="BXZ176" s="600"/>
      <c r="BYA176" s="600"/>
      <c r="BYB176" s="600"/>
      <c r="BYC176" s="600"/>
      <c r="BYD176" s="600"/>
      <c r="BYE176" s="600"/>
      <c r="BYF176" s="600"/>
      <c r="BYG176" s="600"/>
      <c r="BYH176" s="600"/>
      <c r="BYI176" s="600"/>
      <c r="BYJ176" s="600"/>
      <c r="BYK176" s="600"/>
      <c r="BYL176" s="600"/>
      <c r="BYM176" s="600"/>
      <c r="BYN176" s="600"/>
      <c r="BYO176" s="600"/>
      <c r="BYP176" s="600"/>
      <c r="BYQ176" s="600"/>
      <c r="BYR176" s="600"/>
      <c r="BYS176" s="600"/>
      <c r="BYT176" s="600"/>
      <c r="BYU176" s="600"/>
      <c r="BYV176" s="600"/>
      <c r="BYW176" s="600"/>
      <c r="BYX176" s="600"/>
      <c r="BYY176" s="600"/>
      <c r="BYZ176" s="600"/>
      <c r="BZA176" s="600"/>
      <c r="BZB176" s="600"/>
      <c r="BZC176" s="600"/>
      <c r="BZD176" s="600"/>
      <c r="BZE176" s="600"/>
      <c r="BZF176" s="600"/>
      <c r="BZG176" s="600"/>
      <c r="BZH176" s="600"/>
      <c r="BZI176" s="600"/>
      <c r="BZJ176" s="600"/>
      <c r="BZK176" s="600"/>
      <c r="BZL176" s="600"/>
      <c r="BZM176" s="600"/>
      <c r="BZN176" s="600"/>
      <c r="BZO176" s="600"/>
      <c r="BZP176" s="600"/>
      <c r="BZQ176" s="600"/>
      <c r="BZR176" s="600"/>
      <c r="BZS176" s="600"/>
      <c r="BZT176" s="600"/>
      <c r="BZU176" s="600"/>
      <c r="BZV176" s="600"/>
      <c r="BZW176" s="600"/>
      <c r="BZX176" s="600"/>
      <c r="BZY176" s="600"/>
      <c r="BZZ176" s="600"/>
      <c r="CAA176" s="600"/>
      <c r="CAB176" s="600"/>
      <c r="CAC176" s="600"/>
      <c r="CAD176" s="600"/>
      <c r="CAE176" s="600"/>
      <c r="CAF176" s="600"/>
      <c r="CAG176" s="600"/>
      <c r="CAH176" s="600"/>
      <c r="CAI176" s="600"/>
      <c r="CAJ176" s="600"/>
      <c r="CAK176" s="600"/>
      <c r="CAL176" s="600"/>
      <c r="CAM176" s="600"/>
      <c r="CAN176" s="600"/>
      <c r="CAO176" s="600"/>
      <c r="CAP176" s="600"/>
      <c r="CAQ176" s="600"/>
      <c r="CAR176" s="600"/>
      <c r="CAS176" s="600"/>
      <c r="CAT176" s="600"/>
      <c r="CAU176" s="600"/>
      <c r="CAV176" s="600"/>
      <c r="CAW176" s="600"/>
      <c r="CAX176" s="600"/>
      <c r="CAY176" s="600"/>
      <c r="CAZ176" s="600"/>
      <c r="CBA176" s="600"/>
      <c r="CBB176" s="600"/>
      <c r="CBC176" s="600"/>
      <c r="CBD176" s="600"/>
      <c r="CBE176" s="600"/>
      <c r="CBF176" s="600"/>
      <c r="CBG176" s="600"/>
      <c r="CBH176" s="600"/>
      <c r="CBI176" s="600"/>
      <c r="CBJ176" s="600"/>
      <c r="CBK176" s="600"/>
      <c r="CBL176" s="600"/>
      <c r="CBM176" s="600"/>
      <c r="CBN176" s="600"/>
      <c r="CBO176" s="600"/>
      <c r="CBP176" s="600"/>
      <c r="CBQ176" s="600"/>
      <c r="CBR176" s="600"/>
      <c r="CBS176" s="600"/>
      <c r="CBT176" s="600"/>
      <c r="CBU176" s="600"/>
      <c r="CBV176" s="600"/>
      <c r="CBW176" s="600"/>
      <c r="CBX176" s="600"/>
      <c r="CBY176" s="600"/>
      <c r="CBZ176" s="600"/>
      <c r="CCA176" s="600"/>
      <c r="CCB176" s="600"/>
      <c r="CCC176" s="600"/>
      <c r="CCD176" s="600"/>
      <c r="CCE176" s="600"/>
      <c r="CCF176" s="600"/>
      <c r="CCG176" s="600"/>
      <c r="CCH176" s="600"/>
      <c r="CCI176" s="600"/>
      <c r="CCJ176" s="600"/>
      <c r="CCK176" s="600"/>
      <c r="CCL176" s="600"/>
      <c r="CCM176" s="600"/>
      <c r="CCN176" s="600"/>
      <c r="CCO176" s="600"/>
      <c r="CCP176" s="600"/>
      <c r="CCQ176" s="600"/>
      <c r="CCR176" s="600"/>
      <c r="CCS176" s="600"/>
      <c r="CCT176" s="600"/>
      <c r="CCU176" s="600"/>
      <c r="CCV176" s="600"/>
      <c r="CCW176" s="600"/>
      <c r="CCX176" s="600"/>
      <c r="CCY176" s="600"/>
      <c r="CCZ176" s="600"/>
      <c r="CDA176" s="600"/>
      <c r="CDB176" s="600"/>
      <c r="CDC176" s="600"/>
      <c r="CDD176" s="600"/>
      <c r="CDE176" s="600"/>
      <c r="CDF176" s="600"/>
      <c r="CDG176" s="600"/>
      <c r="CDH176" s="600"/>
      <c r="CDI176" s="600"/>
      <c r="CDJ176" s="600"/>
      <c r="CDK176" s="600"/>
      <c r="CDL176" s="600"/>
      <c r="CDM176" s="600"/>
      <c r="CDN176" s="600"/>
      <c r="CDO176" s="600"/>
      <c r="CDP176" s="600"/>
      <c r="CDQ176" s="600"/>
      <c r="CDR176" s="600"/>
      <c r="CDS176" s="600"/>
      <c r="CDT176" s="600"/>
      <c r="CDU176" s="600"/>
      <c r="CDV176" s="600"/>
      <c r="CDW176" s="600"/>
      <c r="CDX176" s="600"/>
      <c r="CDY176" s="600"/>
      <c r="CDZ176" s="600"/>
      <c r="CEA176" s="600"/>
      <c r="CEB176" s="600"/>
      <c r="CEC176" s="600"/>
      <c r="CED176" s="600"/>
      <c r="CEE176" s="600"/>
      <c r="CEF176" s="600"/>
      <c r="CEG176" s="600"/>
      <c r="CEH176" s="600"/>
      <c r="CEI176" s="600"/>
      <c r="CEJ176" s="600"/>
      <c r="CEK176" s="600"/>
      <c r="CEL176" s="600"/>
      <c r="CEM176" s="600"/>
      <c r="CEN176" s="600"/>
      <c r="CEO176" s="600"/>
      <c r="CEP176" s="600"/>
      <c r="CEQ176" s="600"/>
      <c r="CER176" s="600"/>
      <c r="CES176" s="600"/>
      <c r="CET176" s="600"/>
      <c r="CEU176" s="600"/>
      <c r="CEV176" s="600"/>
      <c r="CEW176" s="600"/>
      <c r="CEX176" s="600"/>
      <c r="CEY176" s="600"/>
      <c r="CEZ176" s="600"/>
      <c r="CFA176" s="600"/>
      <c r="CFB176" s="600"/>
      <c r="CFC176" s="600"/>
      <c r="CFD176" s="600"/>
      <c r="CFE176" s="600"/>
      <c r="CFF176" s="600"/>
      <c r="CFG176" s="600"/>
      <c r="CFH176" s="600"/>
      <c r="CFI176" s="600"/>
      <c r="CFJ176" s="600"/>
      <c r="CFK176" s="600"/>
      <c r="CFL176" s="600"/>
      <c r="CFM176" s="600"/>
      <c r="CFN176" s="600"/>
      <c r="CFO176" s="600"/>
      <c r="CFP176" s="600"/>
      <c r="CFQ176" s="600"/>
      <c r="CFR176" s="600"/>
      <c r="CFS176" s="600"/>
      <c r="CFT176" s="600"/>
      <c r="CFU176" s="600"/>
      <c r="CFV176" s="600"/>
      <c r="CFW176" s="600"/>
      <c r="CFX176" s="600"/>
      <c r="CFY176" s="600"/>
      <c r="CFZ176" s="600"/>
      <c r="CGA176" s="600"/>
      <c r="CGB176" s="600"/>
      <c r="CGC176" s="600"/>
      <c r="CGD176" s="600"/>
      <c r="CGE176" s="600"/>
      <c r="CGF176" s="600"/>
      <c r="CGG176" s="600"/>
      <c r="CGH176" s="600"/>
      <c r="CGI176" s="600"/>
      <c r="CGJ176" s="600"/>
      <c r="CGK176" s="600"/>
      <c r="CGL176" s="600"/>
      <c r="CGM176" s="600"/>
      <c r="CGN176" s="600"/>
      <c r="CGO176" s="600"/>
      <c r="CGP176" s="600"/>
      <c r="CGQ176" s="600"/>
      <c r="CGR176" s="600"/>
      <c r="CGS176" s="600"/>
      <c r="CGT176" s="600"/>
      <c r="CGU176" s="600"/>
      <c r="CGV176" s="600"/>
      <c r="CGW176" s="600"/>
      <c r="CGX176" s="600"/>
      <c r="CGY176" s="600"/>
      <c r="CGZ176" s="600"/>
      <c r="CHA176" s="600"/>
      <c r="CHB176" s="600"/>
      <c r="CHC176" s="600"/>
      <c r="CHD176" s="600"/>
      <c r="CHE176" s="600"/>
      <c r="CHF176" s="600"/>
      <c r="CHG176" s="600"/>
      <c r="CHH176" s="600"/>
      <c r="CHI176" s="600"/>
      <c r="CHJ176" s="600"/>
      <c r="CHK176" s="600"/>
      <c r="CHL176" s="600"/>
      <c r="CHM176" s="600"/>
      <c r="CHN176" s="600"/>
      <c r="CHO176" s="600"/>
      <c r="CHP176" s="600"/>
      <c r="CHQ176" s="600"/>
      <c r="CHR176" s="600"/>
      <c r="CHS176" s="600"/>
      <c r="CHT176" s="600"/>
      <c r="CHU176" s="600"/>
      <c r="CHV176" s="600"/>
      <c r="CHW176" s="600"/>
      <c r="CHX176" s="600"/>
      <c r="CHY176" s="600"/>
      <c r="CHZ176" s="600"/>
      <c r="CIA176" s="600"/>
      <c r="CIB176" s="600"/>
      <c r="CIC176" s="600"/>
      <c r="CID176" s="600"/>
      <c r="CIE176" s="600"/>
      <c r="CIF176" s="600"/>
      <c r="CIG176" s="600"/>
      <c r="CIH176" s="600"/>
      <c r="CII176" s="600"/>
      <c r="CIJ176" s="600"/>
      <c r="CIK176" s="600"/>
      <c r="CIL176" s="600"/>
      <c r="CIM176" s="600"/>
      <c r="CIN176" s="600"/>
      <c r="CIO176" s="600"/>
      <c r="CIP176" s="600"/>
      <c r="CIQ176" s="600"/>
      <c r="CIR176" s="600"/>
      <c r="CIS176" s="600"/>
      <c r="CIT176" s="600"/>
      <c r="CIU176" s="600"/>
      <c r="CIV176" s="600"/>
      <c r="CIW176" s="600"/>
      <c r="CIX176" s="600"/>
      <c r="CIY176" s="600"/>
      <c r="CIZ176" s="600"/>
      <c r="CJA176" s="600"/>
      <c r="CJB176" s="600"/>
      <c r="CJC176" s="600"/>
      <c r="CJD176" s="600"/>
      <c r="CJE176" s="600"/>
      <c r="CJF176" s="600"/>
      <c r="CJG176" s="600"/>
      <c r="CJH176" s="600"/>
      <c r="CJI176" s="600"/>
      <c r="CJJ176" s="600"/>
      <c r="CJK176" s="600"/>
      <c r="CJL176" s="600"/>
      <c r="CJM176" s="600"/>
      <c r="CJN176" s="600"/>
      <c r="CJO176" s="600"/>
      <c r="CJP176" s="600"/>
      <c r="CJQ176" s="600"/>
      <c r="CJR176" s="600"/>
      <c r="CJS176" s="600"/>
      <c r="CJT176" s="600"/>
      <c r="CJU176" s="600"/>
      <c r="CJV176" s="600"/>
      <c r="CJW176" s="600"/>
      <c r="CJX176" s="600"/>
      <c r="CJY176" s="600"/>
      <c r="CJZ176" s="600"/>
      <c r="CKA176" s="600"/>
      <c r="CKB176" s="600"/>
      <c r="CKC176" s="600"/>
      <c r="CKD176" s="600"/>
      <c r="CKE176" s="600"/>
      <c r="CKF176" s="600"/>
      <c r="CKG176" s="600"/>
      <c r="CKH176" s="600"/>
      <c r="CKI176" s="600"/>
      <c r="CKJ176" s="600"/>
      <c r="CKK176" s="600"/>
      <c r="CKL176" s="600"/>
      <c r="CKM176" s="600"/>
      <c r="CKN176" s="600"/>
      <c r="CKO176" s="600"/>
      <c r="CKP176" s="600"/>
      <c r="CKQ176" s="600"/>
      <c r="CKR176" s="600"/>
      <c r="CKS176" s="600"/>
      <c r="CKT176" s="600"/>
      <c r="CKU176" s="600"/>
      <c r="CKV176" s="600"/>
      <c r="CKW176" s="600"/>
      <c r="CKX176" s="600"/>
      <c r="CKY176" s="600"/>
      <c r="CKZ176" s="600"/>
      <c r="CLA176" s="600"/>
      <c r="CLB176" s="600"/>
      <c r="CLC176" s="600"/>
      <c r="CLD176" s="600"/>
      <c r="CLE176" s="600"/>
      <c r="CLF176" s="600"/>
      <c r="CLG176" s="600"/>
      <c r="CLH176" s="600"/>
      <c r="CLI176" s="600"/>
      <c r="CLJ176" s="600"/>
      <c r="CLK176" s="600"/>
      <c r="CLL176" s="600"/>
      <c r="CLM176" s="600"/>
      <c r="CLN176" s="600"/>
      <c r="CLO176" s="600"/>
      <c r="CLP176" s="600"/>
      <c r="CLQ176" s="600"/>
      <c r="CLR176" s="600"/>
      <c r="CLS176" s="600"/>
      <c r="CLT176" s="600"/>
      <c r="CLU176" s="600"/>
      <c r="CLV176" s="600"/>
      <c r="CLW176" s="600"/>
      <c r="CLX176" s="600"/>
      <c r="CLY176" s="600"/>
      <c r="CLZ176" s="600"/>
      <c r="CMA176" s="600"/>
      <c r="CMB176" s="600"/>
      <c r="CMC176" s="600"/>
      <c r="CMD176" s="600"/>
      <c r="CME176" s="600"/>
      <c r="CMF176" s="600"/>
      <c r="CMG176" s="600"/>
      <c r="CMH176" s="600"/>
      <c r="CMI176" s="600"/>
      <c r="CMJ176" s="600"/>
      <c r="CMK176" s="600"/>
      <c r="CML176" s="600"/>
      <c r="CMM176" s="600"/>
      <c r="CMN176" s="600"/>
      <c r="CMO176" s="600"/>
      <c r="CMP176" s="600"/>
      <c r="CMQ176" s="600"/>
      <c r="CMR176" s="600"/>
      <c r="CMS176" s="600"/>
      <c r="CMT176" s="600"/>
      <c r="CMU176" s="600"/>
      <c r="CMV176" s="600"/>
      <c r="CMW176" s="600"/>
      <c r="CMX176" s="600"/>
      <c r="CMY176" s="600"/>
      <c r="CMZ176" s="600"/>
      <c r="CNA176" s="600"/>
      <c r="CNB176" s="600"/>
      <c r="CNC176" s="600"/>
      <c r="CND176" s="600"/>
      <c r="CNE176" s="600"/>
      <c r="CNF176" s="600"/>
      <c r="CNG176" s="600"/>
      <c r="CNH176" s="600"/>
      <c r="CNI176" s="600"/>
      <c r="CNJ176" s="600"/>
      <c r="CNK176" s="600"/>
      <c r="CNL176" s="600"/>
      <c r="CNM176" s="600"/>
      <c r="CNN176" s="600"/>
      <c r="CNO176" s="600"/>
      <c r="CNP176" s="600"/>
      <c r="CNQ176" s="600"/>
      <c r="CNR176" s="600"/>
      <c r="CNS176" s="600"/>
      <c r="CNT176" s="600"/>
      <c r="CNU176" s="600"/>
      <c r="CNV176" s="600"/>
      <c r="CNW176" s="600"/>
      <c r="CNX176" s="600"/>
      <c r="CNY176" s="600"/>
      <c r="CNZ176" s="600"/>
      <c r="COA176" s="600"/>
      <c r="COB176" s="600"/>
      <c r="COC176" s="600"/>
      <c r="COD176" s="600"/>
      <c r="COE176" s="600"/>
      <c r="COF176" s="600"/>
      <c r="COG176" s="600"/>
      <c r="COH176" s="600"/>
      <c r="COI176" s="600"/>
      <c r="COJ176" s="600"/>
      <c r="COK176" s="600"/>
      <c r="COL176" s="600"/>
      <c r="COM176" s="600"/>
      <c r="CON176" s="600"/>
      <c r="COO176" s="600"/>
      <c r="COP176" s="600"/>
      <c r="COQ176" s="600"/>
      <c r="COR176" s="600"/>
      <c r="COS176" s="600"/>
      <c r="COT176" s="600"/>
      <c r="COU176" s="600"/>
      <c r="COV176" s="600"/>
      <c r="COW176" s="600"/>
      <c r="COX176" s="600"/>
      <c r="COY176" s="600"/>
      <c r="COZ176" s="600"/>
      <c r="CPA176" s="600"/>
      <c r="CPB176" s="600"/>
      <c r="CPC176" s="600"/>
      <c r="CPD176" s="600"/>
      <c r="CPE176" s="600"/>
      <c r="CPF176" s="600"/>
      <c r="CPG176" s="600"/>
      <c r="CPH176" s="600"/>
      <c r="CPI176" s="600"/>
      <c r="CPJ176" s="600"/>
      <c r="CPK176" s="600"/>
      <c r="CPL176" s="600"/>
      <c r="CPM176" s="600"/>
      <c r="CPN176" s="600"/>
      <c r="CPO176" s="600"/>
      <c r="CPP176" s="600"/>
      <c r="CPQ176" s="600"/>
      <c r="CPR176" s="600"/>
      <c r="CPS176" s="600"/>
      <c r="CPT176" s="600"/>
      <c r="CPU176" s="600"/>
      <c r="CPV176" s="600"/>
      <c r="CPW176" s="600"/>
      <c r="CPX176" s="600"/>
      <c r="CPY176" s="600"/>
      <c r="CPZ176" s="600"/>
      <c r="CQA176" s="600"/>
      <c r="CQB176" s="600"/>
      <c r="CQC176" s="600"/>
      <c r="CQD176" s="600"/>
      <c r="CQE176" s="600"/>
      <c r="CQF176" s="600"/>
      <c r="CQG176" s="600"/>
      <c r="CQH176" s="600"/>
      <c r="CQI176" s="600"/>
      <c r="CQJ176" s="600"/>
      <c r="CQK176" s="600"/>
      <c r="CQL176" s="600"/>
      <c r="CQM176" s="600"/>
      <c r="CQN176" s="600"/>
      <c r="CQO176" s="600"/>
      <c r="CQP176" s="600"/>
      <c r="CQQ176" s="600"/>
      <c r="CQR176" s="600"/>
      <c r="CQS176" s="600"/>
      <c r="CQT176" s="600"/>
      <c r="CQU176" s="600"/>
      <c r="CQV176" s="600"/>
      <c r="CQW176" s="600"/>
      <c r="CQX176" s="600"/>
      <c r="CQY176" s="600"/>
      <c r="CQZ176" s="600"/>
      <c r="CRA176" s="600"/>
      <c r="CRB176" s="600"/>
      <c r="CRC176" s="600"/>
      <c r="CRD176" s="600"/>
      <c r="CRE176" s="600"/>
      <c r="CRF176" s="600"/>
      <c r="CRG176" s="600"/>
      <c r="CRH176" s="600"/>
      <c r="CRI176" s="600"/>
      <c r="CRJ176" s="600"/>
      <c r="CRK176" s="600"/>
      <c r="CRL176" s="600"/>
      <c r="CRM176" s="600"/>
      <c r="CRN176" s="600"/>
      <c r="CRO176" s="600"/>
      <c r="CRP176" s="600"/>
      <c r="CRQ176" s="600"/>
      <c r="CRR176" s="600"/>
      <c r="CRS176" s="600"/>
      <c r="CRT176" s="600"/>
      <c r="CRU176" s="600"/>
      <c r="CRV176" s="600"/>
      <c r="CRW176" s="600"/>
      <c r="CRX176" s="600"/>
      <c r="CRY176" s="600"/>
      <c r="CRZ176" s="600"/>
      <c r="CSA176" s="600"/>
      <c r="CSB176" s="600"/>
      <c r="CSC176" s="600"/>
      <c r="CSD176" s="600"/>
      <c r="CSE176" s="600"/>
      <c r="CSF176" s="600"/>
      <c r="CSG176" s="600"/>
      <c r="CSH176" s="600"/>
      <c r="CSI176" s="600"/>
      <c r="CSJ176" s="600"/>
      <c r="CSK176" s="600"/>
      <c r="CSL176" s="600"/>
      <c r="CSM176" s="600"/>
      <c r="CSN176" s="600"/>
      <c r="CSO176" s="600"/>
      <c r="CSP176" s="600"/>
      <c r="CSQ176" s="600"/>
      <c r="CSR176" s="600"/>
      <c r="CSS176" s="600"/>
      <c r="CST176" s="600"/>
      <c r="CSU176" s="600"/>
      <c r="CSV176" s="600"/>
      <c r="CSW176" s="600"/>
      <c r="CSX176" s="600"/>
      <c r="CSY176" s="600"/>
      <c r="CSZ176" s="600"/>
      <c r="CTA176" s="600"/>
      <c r="CTB176" s="600"/>
      <c r="CTC176" s="600"/>
      <c r="CTD176" s="600"/>
      <c r="CTE176" s="600"/>
      <c r="CTF176" s="600"/>
      <c r="CTG176" s="600"/>
      <c r="CTH176" s="600"/>
      <c r="CTI176" s="600"/>
      <c r="CTJ176" s="600"/>
      <c r="CTK176" s="600"/>
      <c r="CTL176" s="600"/>
      <c r="CTM176" s="600"/>
      <c r="CTN176" s="600"/>
      <c r="CTO176" s="600"/>
      <c r="CTP176" s="600"/>
      <c r="CTQ176" s="600"/>
      <c r="CTR176" s="600"/>
      <c r="CTS176" s="600"/>
      <c r="CTT176" s="600"/>
      <c r="CTU176" s="600"/>
      <c r="CTV176" s="600"/>
      <c r="CTW176" s="600"/>
      <c r="CTX176" s="600"/>
      <c r="CTY176" s="600"/>
      <c r="CTZ176" s="600"/>
      <c r="CUA176" s="600"/>
      <c r="CUB176" s="600"/>
      <c r="CUC176" s="600"/>
      <c r="CUD176" s="600"/>
      <c r="CUE176" s="600"/>
      <c r="CUF176" s="600"/>
      <c r="CUG176" s="600"/>
      <c r="CUH176" s="600"/>
      <c r="CUI176" s="600"/>
      <c r="CUJ176" s="600"/>
      <c r="CUK176" s="600"/>
      <c r="CUL176" s="600"/>
      <c r="CUM176" s="600"/>
      <c r="CUN176" s="600"/>
      <c r="CUO176" s="600"/>
      <c r="CUP176" s="600"/>
      <c r="CUQ176" s="600"/>
      <c r="CUR176" s="600"/>
      <c r="CUS176" s="600"/>
      <c r="CUT176" s="600"/>
      <c r="CUU176" s="600"/>
      <c r="CUV176" s="600"/>
      <c r="CUW176" s="600"/>
      <c r="CUX176" s="600"/>
      <c r="CUY176" s="600"/>
      <c r="CUZ176" s="600"/>
      <c r="CVA176" s="600"/>
      <c r="CVB176" s="600"/>
      <c r="CVC176" s="600"/>
      <c r="CVD176" s="600"/>
      <c r="CVE176" s="600"/>
      <c r="CVF176" s="600"/>
      <c r="CVG176" s="600"/>
      <c r="CVH176" s="600"/>
      <c r="CVI176" s="600"/>
      <c r="CVJ176" s="600"/>
      <c r="CVK176" s="600"/>
      <c r="CVL176" s="600"/>
      <c r="CVM176" s="600"/>
      <c r="CVN176" s="600"/>
      <c r="CVO176" s="600"/>
      <c r="CVP176" s="600"/>
      <c r="CVQ176" s="600"/>
      <c r="CVR176" s="600"/>
      <c r="CVS176" s="600"/>
      <c r="CVT176" s="600"/>
      <c r="CVU176" s="600"/>
      <c r="CVV176" s="600"/>
      <c r="CVW176" s="600"/>
      <c r="CVX176" s="600"/>
      <c r="CVY176" s="600"/>
      <c r="CVZ176" s="600"/>
      <c r="CWA176" s="600"/>
      <c r="CWB176" s="600"/>
      <c r="CWC176" s="600"/>
      <c r="CWD176" s="600"/>
      <c r="CWE176" s="600"/>
      <c r="CWF176" s="600"/>
      <c r="CWG176" s="600"/>
      <c r="CWH176" s="600"/>
      <c r="CWI176" s="600"/>
      <c r="CWJ176" s="600"/>
      <c r="CWK176" s="600"/>
      <c r="CWL176" s="600"/>
      <c r="CWM176" s="600"/>
      <c r="CWN176" s="600"/>
      <c r="CWO176" s="600"/>
      <c r="CWP176" s="600"/>
      <c r="CWQ176" s="600"/>
      <c r="CWR176" s="600"/>
      <c r="CWS176" s="600"/>
      <c r="CWT176" s="600"/>
      <c r="CWU176" s="600"/>
      <c r="CWV176" s="600"/>
      <c r="CWW176" s="600"/>
      <c r="CWX176" s="600"/>
      <c r="CWY176" s="600"/>
      <c r="CWZ176" s="600"/>
      <c r="CXA176" s="600"/>
      <c r="CXB176" s="600"/>
      <c r="CXC176" s="600"/>
      <c r="CXD176" s="600"/>
      <c r="CXE176" s="600"/>
      <c r="CXF176" s="600"/>
      <c r="CXG176" s="600"/>
      <c r="CXH176" s="600"/>
      <c r="CXI176" s="600"/>
      <c r="CXJ176" s="600"/>
      <c r="CXK176" s="600"/>
      <c r="CXL176" s="600"/>
      <c r="CXM176" s="600"/>
      <c r="CXN176" s="600"/>
      <c r="CXO176" s="600"/>
      <c r="CXP176" s="600"/>
      <c r="CXQ176" s="600"/>
      <c r="CXR176" s="600"/>
      <c r="CXS176" s="600"/>
      <c r="CXT176" s="600"/>
      <c r="CXU176" s="600"/>
      <c r="CXV176" s="600"/>
      <c r="CXW176" s="600"/>
      <c r="CXX176" s="600"/>
      <c r="CXY176" s="600"/>
      <c r="CXZ176" s="600"/>
      <c r="CYA176" s="600"/>
      <c r="CYB176" s="600"/>
      <c r="CYC176" s="600"/>
      <c r="CYD176" s="600"/>
      <c r="CYE176" s="600"/>
      <c r="CYF176" s="600"/>
      <c r="CYG176" s="600"/>
      <c r="CYH176" s="600"/>
      <c r="CYI176" s="600"/>
      <c r="CYJ176" s="600"/>
      <c r="CYK176" s="600"/>
      <c r="CYL176" s="600"/>
      <c r="CYM176" s="600"/>
      <c r="CYN176" s="600"/>
      <c r="CYO176" s="600"/>
      <c r="CYP176" s="600"/>
      <c r="CYQ176" s="600"/>
      <c r="CYR176" s="600"/>
      <c r="CYS176" s="600"/>
      <c r="CYT176" s="600"/>
      <c r="CYU176" s="600"/>
      <c r="CYV176" s="600"/>
      <c r="CYW176" s="600"/>
      <c r="CYX176" s="600"/>
      <c r="CYY176" s="600"/>
      <c r="CYZ176" s="600"/>
      <c r="CZA176" s="600"/>
      <c r="CZB176" s="600"/>
      <c r="CZC176" s="600"/>
      <c r="CZD176" s="600"/>
      <c r="CZE176" s="600"/>
      <c r="CZF176" s="600"/>
      <c r="CZG176" s="600"/>
      <c r="CZH176" s="600"/>
      <c r="CZI176" s="600"/>
      <c r="CZJ176" s="600"/>
      <c r="CZK176" s="600"/>
      <c r="CZL176" s="600"/>
      <c r="CZM176" s="600"/>
      <c r="CZN176" s="600"/>
      <c r="CZO176" s="600"/>
      <c r="CZP176" s="600"/>
      <c r="CZQ176" s="600"/>
      <c r="CZR176" s="600"/>
      <c r="CZS176" s="600"/>
      <c r="CZT176" s="600"/>
      <c r="CZU176" s="600"/>
      <c r="CZV176" s="600"/>
      <c r="CZW176" s="600"/>
      <c r="CZX176" s="600"/>
      <c r="CZY176" s="600"/>
      <c r="CZZ176" s="600"/>
      <c r="DAA176" s="600"/>
      <c r="DAB176" s="600"/>
      <c r="DAC176" s="600"/>
      <c r="DAD176" s="600"/>
      <c r="DAE176" s="600"/>
      <c r="DAF176" s="600"/>
      <c r="DAG176" s="600"/>
      <c r="DAH176" s="600"/>
      <c r="DAI176" s="600"/>
      <c r="DAJ176" s="600"/>
      <c r="DAK176" s="600"/>
      <c r="DAL176" s="600"/>
      <c r="DAM176" s="600"/>
      <c r="DAN176" s="600"/>
      <c r="DAO176" s="600"/>
      <c r="DAP176" s="600"/>
      <c r="DAQ176" s="600"/>
      <c r="DAR176" s="600"/>
      <c r="DAS176" s="600"/>
      <c r="DAT176" s="600"/>
      <c r="DAU176" s="600"/>
      <c r="DAV176" s="600"/>
      <c r="DAW176" s="600"/>
      <c r="DAX176" s="600"/>
      <c r="DAY176" s="600"/>
      <c r="DAZ176" s="600"/>
      <c r="DBA176" s="600"/>
      <c r="DBB176" s="600"/>
      <c r="DBC176" s="600"/>
      <c r="DBD176" s="600"/>
      <c r="DBE176" s="600"/>
      <c r="DBF176" s="600"/>
      <c r="DBG176" s="600"/>
      <c r="DBH176" s="600"/>
      <c r="DBI176" s="600"/>
      <c r="DBJ176" s="600"/>
      <c r="DBK176" s="600"/>
      <c r="DBL176" s="600"/>
      <c r="DBM176" s="600"/>
      <c r="DBN176" s="600"/>
      <c r="DBO176" s="600"/>
      <c r="DBP176" s="600"/>
      <c r="DBQ176" s="600"/>
      <c r="DBR176" s="600"/>
      <c r="DBS176" s="600"/>
      <c r="DBT176" s="600"/>
      <c r="DBU176" s="600"/>
      <c r="DBV176" s="600"/>
      <c r="DBW176" s="600"/>
      <c r="DBX176" s="600"/>
      <c r="DBY176" s="600"/>
      <c r="DBZ176" s="600"/>
      <c r="DCA176" s="600"/>
      <c r="DCB176" s="600"/>
      <c r="DCC176" s="600"/>
      <c r="DCD176" s="600"/>
      <c r="DCE176" s="600"/>
      <c r="DCF176" s="600"/>
      <c r="DCG176" s="600"/>
      <c r="DCH176" s="600"/>
      <c r="DCI176" s="600"/>
      <c r="DCJ176" s="600"/>
      <c r="DCK176" s="600"/>
      <c r="DCL176" s="600"/>
      <c r="DCM176" s="600"/>
      <c r="DCN176" s="600"/>
      <c r="DCO176" s="600"/>
      <c r="DCP176" s="600"/>
      <c r="DCQ176" s="600"/>
      <c r="DCR176" s="600"/>
      <c r="DCS176" s="600"/>
      <c r="DCT176" s="600"/>
      <c r="DCU176" s="600"/>
      <c r="DCV176" s="600"/>
      <c r="DCW176" s="600"/>
      <c r="DCX176" s="600"/>
      <c r="DCY176" s="600"/>
      <c r="DCZ176" s="600"/>
      <c r="DDA176" s="600"/>
      <c r="DDB176" s="600"/>
      <c r="DDC176" s="600"/>
      <c r="DDD176" s="600"/>
      <c r="DDE176" s="600"/>
      <c r="DDF176" s="600"/>
      <c r="DDG176" s="600"/>
      <c r="DDH176" s="600"/>
      <c r="DDI176" s="600"/>
      <c r="DDJ176" s="600"/>
      <c r="DDK176" s="600"/>
      <c r="DDL176" s="600"/>
      <c r="DDM176" s="600"/>
      <c r="DDN176" s="600"/>
      <c r="DDO176" s="600"/>
      <c r="DDP176" s="600"/>
      <c r="DDQ176" s="600"/>
      <c r="DDR176" s="600"/>
      <c r="DDS176" s="600"/>
      <c r="DDT176" s="600"/>
      <c r="DDU176" s="600"/>
      <c r="DDV176" s="600"/>
      <c r="DDW176" s="600"/>
      <c r="DDX176" s="600"/>
      <c r="DDY176" s="600"/>
      <c r="DDZ176" s="600"/>
      <c r="DEA176" s="600"/>
      <c r="DEB176" s="600"/>
      <c r="DEC176" s="600"/>
      <c r="DED176" s="600"/>
      <c r="DEE176" s="600"/>
      <c r="DEF176" s="600"/>
      <c r="DEG176" s="600"/>
      <c r="DEH176" s="600"/>
      <c r="DEI176" s="600"/>
      <c r="DEJ176" s="600"/>
      <c r="DEK176" s="600"/>
      <c r="DEL176" s="600"/>
      <c r="DEM176" s="600"/>
      <c r="DEN176" s="600"/>
      <c r="DEO176" s="600"/>
      <c r="DEP176" s="600"/>
      <c r="DEQ176" s="600"/>
      <c r="DER176" s="600"/>
      <c r="DES176" s="600"/>
      <c r="DET176" s="600"/>
      <c r="DEU176" s="600"/>
      <c r="DEV176" s="600"/>
      <c r="DEW176" s="600"/>
      <c r="DEX176" s="600"/>
      <c r="DEY176" s="600"/>
      <c r="DEZ176" s="600"/>
      <c r="DFA176" s="600"/>
      <c r="DFB176" s="600"/>
      <c r="DFC176" s="600"/>
      <c r="DFD176" s="600"/>
      <c r="DFE176" s="600"/>
      <c r="DFF176" s="600"/>
      <c r="DFG176" s="600"/>
      <c r="DFH176" s="600"/>
      <c r="DFI176" s="600"/>
      <c r="DFJ176" s="600"/>
      <c r="DFK176" s="600"/>
      <c r="DFL176" s="600"/>
      <c r="DFM176" s="600"/>
      <c r="DFN176" s="600"/>
      <c r="DFO176" s="600"/>
      <c r="DFP176" s="600"/>
      <c r="DFQ176" s="600"/>
      <c r="DFR176" s="600"/>
      <c r="DFS176" s="600"/>
      <c r="DFT176" s="600"/>
      <c r="DFU176" s="600"/>
      <c r="DFV176" s="600"/>
      <c r="DFW176" s="600"/>
      <c r="DFX176" s="600"/>
      <c r="DFY176" s="600"/>
      <c r="DFZ176" s="600"/>
      <c r="DGA176" s="600"/>
      <c r="DGB176" s="600"/>
      <c r="DGC176" s="600"/>
      <c r="DGD176" s="600"/>
      <c r="DGE176" s="600"/>
      <c r="DGF176" s="600"/>
      <c r="DGG176" s="600"/>
      <c r="DGH176" s="600"/>
      <c r="DGI176" s="600"/>
      <c r="DGJ176" s="600"/>
      <c r="DGK176" s="600"/>
      <c r="DGL176" s="600"/>
      <c r="DGM176" s="600"/>
      <c r="DGN176" s="600"/>
      <c r="DGO176" s="600"/>
      <c r="DGP176" s="600"/>
      <c r="DGQ176" s="600"/>
      <c r="DGR176" s="600"/>
      <c r="DGS176" s="600"/>
      <c r="DGT176" s="600"/>
      <c r="DGU176" s="600"/>
      <c r="DGV176" s="600"/>
      <c r="DGW176" s="600"/>
      <c r="DGX176" s="600"/>
      <c r="DGY176" s="600"/>
      <c r="DGZ176" s="600"/>
      <c r="DHA176" s="600"/>
      <c r="DHB176" s="600"/>
      <c r="DHC176" s="600"/>
      <c r="DHD176" s="600"/>
      <c r="DHE176" s="600"/>
      <c r="DHF176" s="600"/>
      <c r="DHG176" s="600"/>
      <c r="DHH176" s="600"/>
      <c r="DHI176" s="600"/>
      <c r="DHJ176" s="600"/>
      <c r="DHK176" s="600"/>
      <c r="DHL176" s="600"/>
      <c r="DHM176" s="600"/>
      <c r="DHN176" s="600"/>
      <c r="DHO176" s="600"/>
      <c r="DHP176" s="600"/>
      <c r="DHQ176" s="600"/>
      <c r="DHR176" s="600"/>
      <c r="DHS176" s="600"/>
      <c r="DHT176" s="600"/>
      <c r="DHU176" s="600"/>
      <c r="DHV176" s="600"/>
      <c r="DHW176" s="600"/>
      <c r="DHX176" s="600"/>
      <c r="DHY176" s="600"/>
      <c r="DHZ176" s="600"/>
      <c r="DIA176" s="600"/>
      <c r="DIB176" s="600"/>
      <c r="DIC176" s="600"/>
      <c r="DID176" s="600"/>
      <c r="DIE176" s="600"/>
      <c r="DIF176" s="600"/>
      <c r="DIG176" s="600"/>
      <c r="DIH176" s="600"/>
      <c r="DII176" s="600"/>
      <c r="DIJ176" s="600"/>
      <c r="DIK176" s="600"/>
      <c r="DIL176" s="600"/>
      <c r="DIM176" s="600"/>
      <c r="DIN176" s="600"/>
      <c r="DIO176" s="600"/>
      <c r="DIP176" s="600"/>
      <c r="DIQ176" s="600"/>
      <c r="DIR176" s="600"/>
      <c r="DIS176" s="600"/>
      <c r="DIT176" s="600"/>
      <c r="DIU176" s="600"/>
      <c r="DIV176" s="600"/>
      <c r="DIW176" s="600"/>
      <c r="DIX176" s="600"/>
      <c r="DIY176" s="600"/>
      <c r="DIZ176" s="600"/>
      <c r="DJA176" s="600"/>
      <c r="DJB176" s="600"/>
      <c r="DJC176" s="600"/>
      <c r="DJD176" s="600"/>
      <c r="DJE176" s="600"/>
      <c r="DJF176" s="600"/>
      <c r="DJG176" s="600"/>
      <c r="DJH176" s="600"/>
      <c r="DJI176" s="600"/>
      <c r="DJJ176" s="600"/>
      <c r="DJK176" s="600"/>
      <c r="DJL176" s="600"/>
      <c r="DJM176" s="600"/>
      <c r="DJN176" s="600"/>
      <c r="DJO176" s="600"/>
      <c r="DJP176" s="600"/>
      <c r="DJQ176" s="600"/>
      <c r="DJR176" s="600"/>
      <c r="DJS176" s="600"/>
      <c r="DJT176" s="600"/>
      <c r="DJU176" s="600"/>
      <c r="DJV176" s="600"/>
      <c r="DJW176" s="600"/>
      <c r="DJX176" s="600"/>
      <c r="DJY176" s="600"/>
      <c r="DJZ176" s="600"/>
      <c r="DKA176" s="600"/>
      <c r="DKB176" s="600"/>
      <c r="DKC176" s="600"/>
      <c r="DKD176" s="600"/>
      <c r="DKE176" s="600"/>
      <c r="DKF176" s="600"/>
      <c r="DKG176" s="600"/>
      <c r="DKH176" s="600"/>
      <c r="DKI176" s="600"/>
      <c r="DKJ176" s="600"/>
      <c r="DKK176" s="600"/>
      <c r="DKL176" s="600"/>
      <c r="DKM176" s="600"/>
      <c r="DKN176" s="600"/>
      <c r="DKO176" s="600"/>
      <c r="DKP176" s="600"/>
      <c r="DKQ176" s="600"/>
      <c r="DKR176" s="600"/>
      <c r="DKS176" s="600"/>
      <c r="DKT176" s="600"/>
      <c r="DKU176" s="600"/>
      <c r="DKV176" s="600"/>
      <c r="DKW176" s="600"/>
      <c r="DKX176" s="600"/>
      <c r="DKY176" s="600"/>
      <c r="DKZ176" s="600"/>
      <c r="DLA176" s="600"/>
      <c r="DLB176" s="600"/>
      <c r="DLC176" s="600"/>
      <c r="DLD176" s="600"/>
      <c r="DLE176" s="600"/>
      <c r="DLF176" s="600"/>
      <c r="DLG176" s="600"/>
      <c r="DLH176" s="600"/>
      <c r="DLI176" s="600"/>
      <c r="DLJ176" s="600"/>
      <c r="DLK176" s="600"/>
      <c r="DLL176" s="600"/>
      <c r="DLM176" s="600"/>
      <c r="DLN176" s="600"/>
      <c r="DLO176" s="600"/>
      <c r="DLP176" s="600"/>
      <c r="DLQ176" s="600"/>
      <c r="DLR176" s="600"/>
      <c r="DLS176" s="600"/>
      <c r="DLT176" s="600"/>
      <c r="DLU176" s="600"/>
      <c r="DLV176" s="600"/>
      <c r="DLW176" s="600"/>
      <c r="DLX176" s="600"/>
      <c r="DLY176" s="600"/>
      <c r="DLZ176" s="600"/>
      <c r="DMA176" s="600"/>
      <c r="DMB176" s="600"/>
      <c r="DMC176" s="600"/>
      <c r="DMD176" s="600"/>
      <c r="DME176" s="600"/>
      <c r="DMF176" s="600"/>
      <c r="DMG176" s="600"/>
      <c r="DMH176" s="600"/>
      <c r="DMI176" s="600"/>
      <c r="DMJ176" s="600"/>
      <c r="DMK176" s="600"/>
      <c r="DML176" s="600"/>
      <c r="DMM176" s="600"/>
      <c r="DMN176" s="600"/>
      <c r="DMO176" s="600"/>
      <c r="DMP176" s="600"/>
      <c r="DMQ176" s="600"/>
      <c r="DMR176" s="600"/>
      <c r="DMS176" s="600"/>
      <c r="DMT176" s="600"/>
      <c r="DMU176" s="600"/>
      <c r="DMV176" s="600"/>
      <c r="DMW176" s="600"/>
      <c r="DMX176" s="600"/>
      <c r="DMY176" s="600"/>
      <c r="DMZ176" s="600"/>
      <c r="DNA176" s="600"/>
      <c r="DNB176" s="600"/>
      <c r="DNC176" s="600"/>
      <c r="DND176" s="600"/>
      <c r="DNE176" s="600"/>
      <c r="DNF176" s="600"/>
      <c r="DNG176" s="600"/>
      <c r="DNH176" s="600"/>
      <c r="DNI176" s="600"/>
      <c r="DNJ176" s="600"/>
      <c r="DNK176" s="600"/>
      <c r="DNL176" s="600"/>
      <c r="DNM176" s="600"/>
      <c r="DNN176" s="600"/>
      <c r="DNO176" s="600"/>
      <c r="DNP176" s="600"/>
      <c r="DNQ176" s="600"/>
      <c r="DNR176" s="600"/>
      <c r="DNS176" s="600"/>
      <c r="DNT176" s="600"/>
      <c r="DNU176" s="600"/>
      <c r="DNV176" s="600"/>
      <c r="DNW176" s="600"/>
      <c r="DNX176" s="600"/>
      <c r="DNY176" s="600"/>
      <c r="DNZ176" s="600"/>
      <c r="DOA176" s="600"/>
      <c r="DOB176" s="600"/>
      <c r="DOC176" s="600"/>
      <c r="DOD176" s="600"/>
      <c r="DOE176" s="600"/>
      <c r="DOF176" s="600"/>
      <c r="DOG176" s="600"/>
      <c r="DOH176" s="600"/>
      <c r="DOI176" s="600"/>
      <c r="DOJ176" s="600"/>
      <c r="DOK176" s="600"/>
      <c r="DOL176" s="600"/>
      <c r="DOM176" s="600"/>
      <c r="DON176" s="600"/>
      <c r="DOO176" s="600"/>
      <c r="DOP176" s="600"/>
      <c r="DOQ176" s="600"/>
      <c r="DOR176" s="600"/>
      <c r="DOS176" s="600"/>
      <c r="DOT176" s="600"/>
      <c r="DOU176" s="600"/>
      <c r="DOV176" s="600"/>
      <c r="DOW176" s="600"/>
      <c r="DOX176" s="600"/>
      <c r="DOY176" s="600"/>
      <c r="DOZ176" s="600"/>
      <c r="DPA176" s="600"/>
      <c r="DPB176" s="600"/>
      <c r="DPC176" s="600"/>
      <c r="DPD176" s="600"/>
      <c r="DPE176" s="600"/>
      <c r="DPF176" s="600"/>
      <c r="DPG176" s="600"/>
      <c r="DPH176" s="600"/>
      <c r="DPI176" s="600"/>
      <c r="DPJ176" s="600"/>
      <c r="DPK176" s="600"/>
      <c r="DPL176" s="600"/>
      <c r="DPM176" s="600"/>
      <c r="DPN176" s="600"/>
      <c r="DPO176" s="600"/>
      <c r="DPP176" s="600"/>
      <c r="DPQ176" s="600"/>
      <c r="DPR176" s="600"/>
      <c r="DPS176" s="600"/>
      <c r="DPT176" s="600"/>
      <c r="DPU176" s="600"/>
      <c r="DPV176" s="600"/>
      <c r="DPW176" s="600"/>
      <c r="DPX176" s="600"/>
      <c r="DPY176" s="600"/>
      <c r="DPZ176" s="600"/>
      <c r="DQA176" s="600"/>
      <c r="DQB176" s="600"/>
      <c r="DQC176" s="600"/>
      <c r="DQD176" s="600"/>
      <c r="DQE176" s="600"/>
      <c r="DQF176" s="600"/>
      <c r="DQG176" s="600"/>
      <c r="DQH176" s="600"/>
      <c r="DQI176" s="600"/>
      <c r="DQJ176" s="600"/>
      <c r="DQK176" s="600"/>
      <c r="DQL176" s="600"/>
      <c r="DQM176" s="600"/>
      <c r="DQN176" s="600"/>
      <c r="DQO176" s="600"/>
      <c r="DQP176" s="600"/>
      <c r="DQQ176" s="600"/>
      <c r="DQR176" s="600"/>
      <c r="DQS176" s="600"/>
      <c r="DQT176" s="600"/>
      <c r="DQU176" s="600"/>
      <c r="DQV176" s="600"/>
      <c r="DQW176" s="600"/>
      <c r="DQX176" s="600"/>
      <c r="DQY176" s="600"/>
      <c r="DQZ176" s="600"/>
      <c r="DRA176" s="600"/>
      <c r="DRB176" s="600"/>
      <c r="DRC176" s="600"/>
      <c r="DRD176" s="600"/>
      <c r="DRE176" s="600"/>
      <c r="DRF176" s="600"/>
      <c r="DRG176" s="600"/>
      <c r="DRH176" s="600"/>
      <c r="DRI176" s="600"/>
      <c r="DRJ176" s="600"/>
      <c r="DRK176" s="600"/>
      <c r="DRL176" s="600"/>
      <c r="DRM176" s="600"/>
      <c r="DRN176" s="600"/>
      <c r="DRO176" s="600"/>
      <c r="DRP176" s="600"/>
      <c r="DRQ176" s="600"/>
      <c r="DRR176" s="600"/>
      <c r="DRS176" s="600"/>
      <c r="DRT176" s="600"/>
      <c r="DRU176" s="600"/>
      <c r="DRV176" s="600"/>
      <c r="DRW176" s="600"/>
      <c r="DRX176" s="600"/>
      <c r="DRY176" s="600"/>
      <c r="DRZ176" s="600"/>
      <c r="DSA176" s="600"/>
      <c r="DSB176" s="600"/>
      <c r="DSC176" s="600"/>
      <c r="DSD176" s="600"/>
      <c r="DSE176" s="600"/>
      <c r="DSF176" s="600"/>
      <c r="DSG176" s="600"/>
      <c r="DSH176" s="600"/>
      <c r="DSI176" s="600"/>
      <c r="DSJ176" s="600"/>
      <c r="DSK176" s="600"/>
      <c r="DSL176" s="600"/>
      <c r="DSM176" s="600"/>
      <c r="DSN176" s="600"/>
      <c r="DSO176" s="600"/>
      <c r="DSP176" s="600"/>
      <c r="DSQ176" s="600"/>
      <c r="DSR176" s="600"/>
      <c r="DSS176" s="600"/>
      <c r="DST176" s="600"/>
      <c r="DSU176" s="600"/>
      <c r="DSV176" s="600"/>
      <c r="DSW176" s="600"/>
      <c r="DSX176" s="600"/>
      <c r="DSY176" s="600"/>
      <c r="DSZ176" s="600"/>
      <c r="DTA176" s="600"/>
      <c r="DTB176" s="600"/>
      <c r="DTC176" s="600"/>
      <c r="DTD176" s="600"/>
      <c r="DTE176" s="600"/>
      <c r="DTF176" s="600"/>
      <c r="DTG176" s="600"/>
      <c r="DTH176" s="600"/>
      <c r="DTI176" s="600"/>
      <c r="DTJ176" s="600"/>
      <c r="DTK176" s="600"/>
      <c r="DTL176" s="600"/>
      <c r="DTM176" s="600"/>
      <c r="DTN176" s="600"/>
      <c r="DTO176" s="600"/>
      <c r="DTP176" s="600"/>
      <c r="DTQ176" s="600"/>
      <c r="DTR176" s="600"/>
      <c r="DTS176" s="600"/>
      <c r="DTT176" s="600"/>
      <c r="DTU176" s="600"/>
      <c r="DTV176" s="600"/>
      <c r="DTW176" s="600"/>
      <c r="DTX176" s="600"/>
      <c r="DTY176" s="600"/>
      <c r="DTZ176" s="600"/>
      <c r="DUA176" s="600"/>
      <c r="DUB176" s="600"/>
      <c r="DUC176" s="600"/>
      <c r="DUD176" s="600"/>
      <c r="DUE176" s="600"/>
      <c r="DUF176" s="600"/>
      <c r="DUG176" s="600"/>
      <c r="DUH176" s="600"/>
      <c r="DUI176" s="600"/>
      <c r="DUJ176" s="600"/>
      <c r="DUK176" s="600"/>
      <c r="DUL176" s="600"/>
      <c r="DUM176" s="600"/>
      <c r="DUN176" s="600"/>
      <c r="DUO176" s="600"/>
      <c r="DUP176" s="600"/>
      <c r="DUQ176" s="600"/>
      <c r="DUR176" s="600"/>
      <c r="DUS176" s="600"/>
      <c r="DUT176" s="600"/>
      <c r="DUU176" s="600"/>
      <c r="DUV176" s="600"/>
      <c r="DUW176" s="600"/>
      <c r="DUX176" s="600"/>
      <c r="DUY176" s="600"/>
      <c r="DUZ176" s="600"/>
      <c r="DVA176" s="600"/>
      <c r="DVB176" s="600"/>
      <c r="DVC176" s="600"/>
      <c r="DVD176" s="600"/>
      <c r="DVE176" s="600"/>
      <c r="DVF176" s="600"/>
      <c r="DVG176" s="600"/>
      <c r="DVH176" s="600"/>
      <c r="DVI176" s="600"/>
      <c r="DVJ176" s="600"/>
      <c r="DVK176" s="600"/>
      <c r="DVL176" s="600"/>
      <c r="DVM176" s="600"/>
      <c r="DVN176" s="600"/>
      <c r="DVO176" s="600"/>
      <c r="DVP176" s="600"/>
      <c r="DVQ176" s="600"/>
      <c r="DVR176" s="600"/>
      <c r="DVS176" s="600"/>
      <c r="DVT176" s="600"/>
      <c r="DVU176" s="600"/>
      <c r="DVV176" s="600"/>
      <c r="DVW176" s="600"/>
      <c r="DVX176" s="600"/>
      <c r="DVY176" s="600"/>
      <c r="DVZ176" s="600"/>
      <c r="DWA176" s="600"/>
      <c r="DWB176" s="600"/>
      <c r="DWC176" s="600"/>
      <c r="DWD176" s="600"/>
      <c r="DWE176" s="600"/>
      <c r="DWF176" s="600"/>
      <c r="DWG176" s="600"/>
      <c r="DWH176" s="600"/>
      <c r="DWI176" s="600"/>
      <c r="DWJ176" s="600"/>
      <c r="DWK176" s="600"/>
      <c r="DWL176" s="600"/>
      <c r="DWM176" s="600"/>
      <c r="DWN176" s="600"/>
      <c r="DWO176" s="600"/>
      <c r="DWP176" s="600"/>
      <c r="DWQ176" s="600"/>
      <c r="DWR176" s="600"/>
      <c r="DWS176" s="600"/>
      <c r="DWT176" s="600"/>
      <c r="DWU176" s="600"/>
      <c r="DWV176" s="600"/>
      <c r="DWW176" s="600"/>
      <c r="DWX176" s="600"/>
      <c r="DWY176" s="600"/>
      <c r="DWZ176" s="600"/>
      <c r="DXA176" s="600"/>
      <c r="DXB176" s="600"/>
      <c r="DXC176" s="600"/>
      <c r="DXD176" s="600"/>
      <c r="DXE176" s="600"/>
      <c r="DXF176" s="600"/>
      <c r="DXG176" s="600"/>
      <c r="DXH176" s="600"/>
      <c r="DXI176" s="600"/>
      <c r="DXJ176" s="600"/>
      <c r="DXK176" s="600"/>
      <c r="DXL176" s="600"/>
      <c r="DXM176" s="600"/>
      <c r="DXN176" s="600"/>
      <c r="DXO176" s="600"/>
      <c r="DXP176" s="600"/>
      <c r="DXQ176" s="600"/>
      <c r="DXR176" s="600"/>
      <c r="DXS176" s="600"/>
      <c r="DXT176" s="600"/>
      <c r="DXU176" s="600"/>
      <c r="DXV176" s="600"/>
      <c r="DXW176" s="600"/>
      <c r="DXX176" s="600"/>
      <c r="DXY176" s="600"/>
      <c r="DXZ176" s="600"/>
      <c r="DYA176" s="600"/>
      <c r="DYB176" s="600"/>
      <c r="DYC176" s="600"/>
      <c r="DYD176" s="600"/>
      <c r="DYE176" s="600"/>
      <c r="DYF176" s="600"/>
      <c r="DYG176" s="600"/>
      <c r="DYH176" s="600"/>
      <c r="DYI176" s="600"/>
      <c r="DYJ176" s="600"/>
      <c r="DYK176" s="600"/>
      <c r="DYL176" s="600"/>
      <c r="DYM176" s="600"/>
      <c r="DYN176" s="600"/>
      <c r="DYO176" s="600"/>
      <c r="DYP176" s="600"/>
      <c r="DYQ176" s="600"/>
      <c r="DYR176" s="600"/>
      <c r="DYS176" s="600"/>
      <c r="DYT176" s="600"/>
      <c r="DYU176" s="600"/>
      <c r="DYV176" s="600"/>
      <c r="DYW176" s="600"/>
      <c r="DYX176" s="600"/>
      <c r="DYY176" s="600"/>
      <c r="DYZ176" s="600"/>
      <c r="DZA176" s="600"/>
      <c r="DZB176" s="600"/>
      <c r="DZC176" s="600"/>
      <c r="DZD176" s="600"/>
      <c r="DZE176" s="600"/>
      <c r="DZF176" s="600"/>
      <c r="DZG176" s="600"/>
      <c r="DZH176" s="600"/>
      <c r="DZI176" s="600"/>
      <c r="DZJ176" s="600"/>
      <c r="DZK176" s="600"/>
      <c r="DZL176" s="600"/>
      <c r="DZM176" s="600"/>
      <c r="DZN176" s="600"/>
      <c r="DZO176" s="600"/>
      <c r="DZP176" s="600"/>
      <c r="DZQ176" s="600"/>
      <c r="DZR176" s="600"/>
      <c r="DZS176" s="600"/>
      <c r="DZT176" s="600"/>
      <c r="DZU176" s="600"/>
      <c r="DZV176" s="600"/>
      <c r="DZW176" s="600"/>
      <c r="DZX176" s="600"/>
      <c r="DZY176" s="600"/>
      <c r="DZZ176" s="600"/>
      <c r="EAA176" s="600"/>
      <c r="EAB176" s="600"/>
      <c r="EAC176" s="600"/>
      <c r="EAD176" s="600"/>
      <c r="EAE176" s="600"/>
      <c r="EAF176" s="600"/>
      <c r="EAG176" s="600"/>
      <c r="EAH176" s="600"/>
      <c r="EAI176" s="600"/>
      <c r="EAJ176" s="600"/>
      <c r="EAK176" s="600"/>
      <c r="EAL176" s="600"/>
      <c r="EAM176" s="600"/>
      <c r="EAN176" s="600"/>
      <c r="EAO176" s="600"/>
      <c r="EAP176" s="600"/>
      <c r="EAQ176" s="600"/>
      <c r="EAR176" s="600"/>
      <c r="EAS176" s="600"/>
      <c r="EAT176" s="600"/>
      <c r="EAU176" s="600"/>
      <c r="EAV176" s="600"/>
      <c r="EAW176" s="600"/>
      <c r="EAX176" s="600"/>
      <c r="EAY176" s="600"/>
      <c r="EAZ176" s="600"/>
      <c r="EBA176" s="600"/>
      <c r="EBB176" s="600"/>
      <c r="EBC176" s="600"/>
      <c r="EBD176" s="600"/>
      <c r="EBE176" s="600"/>
      <c r="EBF176" s="600"/>
      <c r="EBG176" s="600"/>
      <c r="EBH176" s="600"/>
      <c r="EBI176" s="600"/>
      <c r="EBJ176" s="600"/>
      <c r="EBK176" s="600"/>
      <c r="EBL176" s="600"/>
      <c r="EBM176" s="600"/>
      <c r="EBN176" s="600"/>
      <c r="EBO176" s="600"/>
      <c r="EBP176" s="600"/>
      <c r="EBQ176" s="600"/>
      <c r="EBR176" s="600"/>
      <c r="EBS176" s="600"/>
      <c r="EBT176" s="600"/>
      <c r="EBU176" s="600"/>
      <c r="EBV176" s="600"/>
      <c r="EBW176" s="600"/>
      <c r="EBX176" s="600"/>
      <c r="EBY176" s="600"/>
      <c r="EBZ176" s="600"/>
      <c r="ECA176" s="600"/>
      <c r="ECB176" s="600"/>
      <c r="ECC176" s="600"/>
      <c r="ECD176" s="600"/>
      <c r="ECE176" s="600"/>
      <c r="ECF176" s="600"/>
      <c r="ECG176" s="600"/>
      <c r="ECH176" s="600"/>
      <c r="ECI176" s="600"/>
      <c r="ECJ176" s="600"/>
      <c r="ECK176" s="600"/>
      <c r="ECL176" s="600"/>
      <c r="ECM176" s="600"/>
      <c r="ECN176" s="600"/>
      <c r="ECO176" s="600"/>
      <c r="ECP176" s="600"/>
      <c r="ECQ176" s="600"/>
      <c r="ECR176" s="600"/>
      <c r="ECS176" s="600"/>
      <c r="ECT176" s="600"/>
      <c r="ECU176" s="600"/>
      <c r="ECV176" s="600"/>
      <c r="ECW176" s="600"/>
      <c r="ECX176" s="600"/>
      <c r="ECY176" s="600"/>
      <c r="ECZ176" s="600"/>
      <c r="EDA176" s="600"/>
      <c r="EDB176" s="600"/>
      <c r="EDC176" s="600"/>
      <c r="EDD176" s="600"/>
      <c r="EDE176" s="600"/>
      <c r="EDF176" s="600"/>
      <c r="EDG176" s="600"/>
      <c r="EDH176" s="600"/>
      <c r="EDI176" s="600"/>
      <c r="EDJ176" s="600"/>
      <c r="EDK176" s="600"/>
      <c r="EDL176" s="600"/>
      <c r="EDM176" s="600"/>
      <c r="EDN176" s="600"/>
      <c r="EDO176" s="600"/>
      <c r="EDP176" s="600"/>
      <c r="EDQ176" s="600"/>
      <c r="EDR176" s="600"/>
      <c r="EDS176" s="600"/>
      <c r="EDT176" s="600"/>
      <c r="EDU176" s="600"/>
      <c r="EDV176" s="600"/>
      <c r="EDW176" s="600"/>
      <c r="EDX176" s="600"/>
      <c r="EDY176" s="600"/>
      <c r="EDZ176" s="600"/>
      <c r="EEA176" s="600"/>
      <c r="EEB176" s="600"/>
      <c r="EEC176" s="600"/>
      <c r="EED176" s="600"/>
      <c r="EEE176" s="600"/>
      <c r="EEF176" s="600"/>
      <c r="EEG176" s="600"/>
      <c r="EEH176" s="600"/>
      <c r="EEI176" s="600"/>
      <c r="EEJ176" s="600"/>
      <c r="EEK176" s="600"/>
      <c r="EEL176" s="600"/>
      <c r="EEM176" s="600"/>
      <c r="EEN176" s="600"/>
      <c r="EEO176" s="600"/>
      <c r="EEP176" s="600"/>
      <c r="EEQ176" s="600"/>
      <c r="EER176" s="600"/>
      <c r="EES176" s="600"/>
      <c r="EET176" s="600"/>
      <c r="EEU176" s="600"/>
      <c r="EEV176" s="600"/>
      <c r="EEW176" s="600"/>
      <c r="EEX176" s="600"/>
      <c r="EEY176" s="600"/>
      <c r="EEZ176" s="600"/>
      <c r="EFA176" s="600"/>
      <c r="EFB176" s="600"/>
      <c r="EFC176" s="600"/>
      <c r="EFD176" s="600"/>
      <c r="EFE176" s="600"/>
      <c r="EFF176" s="600"/>
      <c r="EFG176" s="600"/>
      <c r="EFH176" s="600"/>
      <c r="EFI176" s="600"/>
      <c r="EFJ176" s="600"/>
      <c r="EFK176" s="600"/>
      <c r="EFL176" s="600"/>
      <c r="EFM176" s="600"/>
      <c r="EFN176" s="600"/>
      <c r="EFO176" s="600"/>
      <c r="EFP176" s="600"/>
      <c r="EFQ176" s="600"/>
      <c r="EFR176" s="600"/>
      <c r="EFS176" s="600"/>
      <c r="EFT176" s="600"/>
      <c r="EFU176" s="600"/>
      <c r="EFV176" s="600"/>
      <c r="EFW176" s="600"/>
      <c r="EFX176" s="600"/>
      <c r="EFY176" s="600"/>
      <c r="EFZ176" s="600"/>
      <c r="EGA176" s="600"/>
      <c r="EGB176" s="600"/>
      <c r="EGC176" s="600"/>
      <c r="EGD176" s="600"/>
      <c r="EGE176" s="600"/>
      <c r="EGF176" s="600"/>
      <c r="EGG176" s="600"/>
      <c r="EGH176" s="600"/>
      <c r="EGI176" s="600"/>
      <c r="EGJ176" s="600"/>
      <c r="EGK176" s="600"/>
      <c r="EGL176" s="600"/>
      <c r="EGM176" s="600"/>
      <c r="EGN176" s="600"/>
      <c r="EGO176" s="600"/>
      <c r="EGP176" s="600"/>
      <c r="EGQ176" s="600"/>
      <c r="EGR176" s="600"/>
      <c r="EGS176" s="600"/>
      <c r="EGT176" s="600"/>
      <c r="EGU176" s="600"/>
      <c r="EGV176" s="600"/>
      <c r="EGW176" s="600"/>
      <c r="EGX176" s="600"/>
      <c r="EGY176" s="600"/>
      <c r="EGZ176" s="600"/>
      <c r="EHA176" s="600"/>
      <c r="EHB176" s="600"/>
      <c r="EHC176" s="600"/>
      <c r="EHD176" s="600"/>
      <c r="EHE176" s="600"/>
      <c r="EHF176" s="600"/>
      <c r="EHG176" s="600"/>
      <c r="EHH176" s="600"/>
      <c r="EHI176" s="600"/>
      <c r="EHJ176" s="600"/>
      <c r="EHK176" s="600"/>
      <c r="EHL176" s="600"/>
      <c r="EHM176" s="600"/>
      <c r="EHN176" s="600"/>
      <c r="EHO176" s="600"/>
      <c r="EHP176" s="600"/>
      <c r="EHQ176" s="600"/>
      <c r="EHR176" s="600"/>
      <c r="EHS176" s="600"/>
      <c r="EHT176" s="600"/>
      <c r="EHU176" s="600"/>
      <c r="EHV176" s="600"/>
      <c r="EHW176" s="600"/>
      <c r="EHX176" s="600"/>
      <c r="EHY176" s="600"/>
      <c r="EHZ176" s="600"/>
      <c r="EIA176" s="600"/>
      <c r="EIB176" s="600"/>
      <c r="EIC176" s="600"/>
      <c r="EID176" s="600"/>
      <c r="EIE176" s="600"/>
      <c r="EIF176" s="600"/>
      <c r="EIG176" s="600"/>
      <c r="EIH176" s="600"/>
      <c r="EII176" s="600"/>
      <c r="EIJ176" s="600"/>
      <c r="EIK176" s="600"/>
      <c r="EIL176" s="600"/>
      <c r="EIM176" s="600"/>
      <c r="EIN176" s="600"/>
      <c r="EIO176" s="600"/>
      <c r="EIP176" s="600"/>
      <c r="EIQ176" s="600"/>
      <c r="EIR176" s="600"/>
      <c r="EIS176" s="600"/>
      <c r="EIT176" s="600"/>
      <c r="EIU176" s="600"/>
      <c r="EIV176" s="600"/>
      <c r="EIW176" s="600"/>
      <c r="EIX176" s="600"/>
      <c r="EIY176" s="600"/>
      <c r="EIZ176" s="600"/>
      <c r="EJA176" s="600"/>
      <c r="EJB176" s="600"/>
      <c r="EJC176" s="600"/>
      <c r="EJD176" s="600"/>
      <c r="EJE176" s="600"/>
      <c r="EJF176" s="600"/>
      <c r="EJG176" s="600"/>
      <c r="EJH176" s="600"/>
      <c r="EJI176" s="600"/>
      <c r="EJJ176" s="600"/>
      <c r="EJK176" s="600"/>
      <c r="EJL176" s="600"/>
      <c r="EJM176" s="600"/>
      <c r="EJN176" s="600"/>
      <c r="EJO176" s="600"/>
      <c r="EJP176" s="600"/>
      <c r="EJQ176" s="600"/>
      <c r="EJR176" s="600"/>
      <c r="EJS176" s="600"/>
      <c r="EJT176" s="600"/>
      <c r="EJU176" s="600"/>
      <c r="EJV176" s="600"/>
      <c r="EJW176" s="600"/>
      <c r="EJX176" s="600"/>
      <c r="EJY176" s="600"/>
      <c r="EJZ176" s="600"/>
      <c r="EKA176" s="600"/>
      <c r="EKB176" s="600"/>
      <c r="EKC176" s="600"/>
      <c r="EKD176" s="600"/>
      <c r="EKE176" s="600"/>
      <c r="EKF176" s="600"/>
      <c r="EKG176" s="600"/>
      <c r="EKH176" s="600"/>
      <c r="EKI176" s="600"/>
      <c r="EKJ176" s="600"/>
      <c r="EKK176" s="600"/>
      <c r="EKL176" s="600"/>
      <c r="EKM176" s="600"/>
      <c r="EKN176" s="600"/>
      <c r="EKO176" s="600"/>
      <c r="EKP176" s="600"/>
      <c r="EKQ176" s="600"/>
      <c r="EKR176" s="600"/>
      <c r="EKS176" s="600"/>
      <c r="EKT176" s="600"/>
      <c r="EKU176" s="600"/>
      <c r="EKV176" s="600"/>
      <c r="EKW176" s="600"/>
      <c r="EKX176" s="600"/>
      <c r="EKY176" s="600"/>
      <c r="EKZ176" s="600"/>
      <c r="ELA176" s="600"/>
      <c r="ELB176" s="600"/>
      <c r="ELC176" s="600"/>
      <c r="ELD176" s="600"/>
      <c r="ELE176" s="600"/>
      <c r="ELF176" s="600"/>
      <c r="ELG176" s="600"/>
      <c r="ELH176" s="600"/>
      <c r="ELI176" s="600"/>
      <c r="ELJ176" s="600"/>
      <c r="ELK176" s="600"/>
      <c r="ELL176" s="600"/>
      <c r="ELM176" s="600"/>
      <c r="ELN176" s="600"/>
      <c r="ELO176" s="600"/>
      <c r="ELP176" s="600"/>
      <c r="ELQ176" s="600"/>
      <c r="ELR176" s="600"/>
      <c r="ELS176" s="600"/>
      <c r="ELT176" s="600"/>
      <c r="ELU176" s="600"/>
      <c r="ELV176" s="600"/>
      <c r="ELW176" s="600"/>
      <c r="ELX176" s="600"/>
      <c r="ELY176" s="600"/>
      <c r="ELZ176" s="600"/>
      <c r="EMA176" s="600"/>
      <c r="EMB176" s="600"/>
      <c r="EMC176" s="600"/>
      <c r="EMD176" s="600"/>
      <c r="EME176" s="600"/>
      <c r="EMF176" s="600"/>
      <c r="EMG176" s="600"/>
      <c r="EMH176" s="600"/>
      <c r="EMI176" s="600"/>
      <c r="EMJ176" s="600"/>
      <c r="EMK176" s="600"/>
      <c r="EML176" s="600"/>
      <c r="EMM176" s="600"/>
      <c r="EMN176" s="600"/>
      <c r="EMO176" s="600"/>
      <c r="EMP176" s="600"/>
      <c r="EMQ176" s="600"/>
      <c r="EMR176" s="600"/>
      <c r="EMS176" s="600"/>
      <c r="EMT176" s="600"/>
      <c r="EMU176" s="600"/>
      <c r="EMV176" s="600"/>
      <c r="EMW176" s="600"/>
      <c r="EMX176" s="600"/>
      <c r="EMY176" s="600"/>
      <c r="EMZ176" s="600"/>
      <c r="ENA176" s="600"/>
      <c r="ENB176" s="600"/>
      <c r="ENC176" s="600"/>
      <c r="END176" s="600"/>
      <c r="ENE176" s="600"/>
      <c r="ENF176" s="600"/>
      <c r="ENG176" s="600"/>
      <c r="ENH176" s="600"/>
      <c r="ENI176" s="600"/>
      <c r="ENJ176" s="600"/>
      <c r="ENK176" s="600"/>
      <c r="ENL176" s="600"/>
      <c r="ENM176" s="600"/>
      <c r="ENN176" s="600"/>
      <c r="ENO176" s="600"/>
      <c r="ENP176" s="600"/>
      <c r="ENQ176" s="600"/>
      <c r="ENR176" s="600"/>
      <c r="ENS176" s="600"/>
      <c r="ENT176" s="600"/>
      <c r="ENU176" s="600"/>
      <c r="ENV176" s="600"/>
      <c r="ENW176" s="600"/>
      <c r="ENX176" s="600"/>
      <c r="ENY176" s="600"/>
      <c r="ENZ176" s="600"/>
      <c r="EOA176" s="600"/>
      <c r="EOB176" s="600"/>
      <c r="EOC176" s="600"/>
      <c r="EOD176" s="600"/>
      <c r="EOE176" s="600"/>
      <c r="EOF176" s="600"/>
      <c r="EOG176" s="600"/>
      <c r="EOH176" s="600"/>
      <c r="EOI176" s="600"/>
      <c r="EOJ176" s="600"/>
      <c r="EOK176" s="600"/>
      <c r="EOL176" s="600"/>
      <c r="EOM176" s="600"/>
      <c r="EON176" s="600"/>
      <c r="EOO176" s="600"/>
      <c r="EOP176" s="600"/>
      <c r="EOQ176" s="600"/>
      <c r="EOR176" s="600"/>
      <c r="EOS176" s="600"/>
      <c r="EOT176" s="600"/>
      <c r="EOU176" s="600"/>
      <c r="EOV176" s="600"/>
      <c r="EOW176" s="600"/>
      <c r="EOX176" s="600"/>
      <c r="EOY176" s="600"/>
      <c r="EOZ176" s="600"/>
      <c r="EPA176" s="600"/>
      <c r="EPB176" s="600"/>
      <c r="EPC176" s="600"/>
      <c r="EPD176" s="600"/>
      <c r="EPE176" s="600"/>
      <c r="EPF176" s="600"/>
      <c r="EPG176" s="600"/>
      <c r="EPH176" s="600"/>
      <c r="EPI176" s="600"/>
      <c r="EPJ176" s="600"/>
      <c r="EPK176" s="600"/>
      <c r="EPL176" s="600"/>
      <c r="EPM176" s="600"/>
      <c r="EPN176" s="600"/>
      <c r="EPO176" s="600"/>
      <c r="EPP176" s="600"/>
      <c r="EPQ176" s="600"/>
      <c r="EPR176" s="600"/>
      <c r="EPS176" s="600"/>
      <c r="EPT176" s="600"/>
      <c r="EPU176" s="600"/>
      <c r="EPV176" s="600"/>
      <c r="EPW176" s="600"/>
      <c r="EPX176" s="600"/>
      <c r="EPY176" s="600"/>
      <c r="EPZ176" s="600"/>
      <c r="EQA176" s="600"/>
      <c r="EQB176" s="600"/>
      <c r="EQC176" s="600"/>
      <c r="EQD176" s="600"/>
      <c r="EQE176" s="600"/>
      <c r="EQF176" s="600"/>
      <c r="EQG176" s="600"/>
      <c r="EQH176" s="600"/>
      <c r="EQI176" s="600"/>
      <c r="EQJ176" s="600"/>
      <c r="EQK176" s="600"/>
      <c r="EQL176" s="600"/>
      <c r="EQM176" s="600"/>
      <c r="EQN176" s="600"/>
      <c r="EQO176" s="600"/>
      <c r="EQP176" s="600"/>
      <c r="EQQ176" s="600"/>
      <c r="EQR176" s="600"/>
      <c r="EQS176" s="600"/>
      <c r="EQT176" s="600"/>
      <c r="EQU176" s="600"/>
      <c r="EQV176" s="600"/>
      <c r="EQW176" s="600"/>
      <c r="EQX176" s="600"/>
      <c r="EQY176" s="600"/>
      <c r="EQZ176" s="600"/>
      <c r="ERA176" s="600"/>
      <c r="ERB176" s="600"/>
      <c r="ERC176" s="600"/>
      <c r="ERD176" s="600"/>
      <c r="ERE176" s="600"/>
      <c r="ERF176" s="600"/>
      <c r="ERG176" s="600"/>
      <c r="ERH176" s="600"/>
      <c r="ERI176" s="600"/>
      <c r="ERJ176" s="600"/>
      <c r="ERK176" s="600"/>
      <c r="ERL176" s="600"/>
      <c r="ERM176" s="600"/>
      <c r="ERN176" s="600"/>
      <c r="ERO176" s="600"/>
      <c r="ERP176" s="600"/>
      <c r="ERQ176" s="600"/>
      <c r="ERR176" s="600"/>
      <c r="ERS176" s="600"/>
      <c r="ERT176" s="600"/>
      <c r="ERU176" s="600"/>
      <c r="ERV176" s="600"/>
      <c r="ERW176" s="600"/>
      <c r="ERX176" s="600"/>
      <c r="ERY176" s="600"/>
      <c r="ERZ176" s="600"/>
      <c r="ESA176" s="600"/>
      <c r="ESB176" s="600"/>
      <c r="ESC176" s="600"/>
      <c r="ESD176" s="600"/>
      <c r="ESE176" s="600"/>
      <c r="ESF176" s="600"/>
      <c r="ESG176" s="600"/>
      <c r="ESH176" s="600"/>
      <c r="ESI176" s="600"/>
      <c r="ESJ176" s="600"/>
      <c r="ESK176" s="600"/>
      <c r="ESL176" s="600"/>
      <c r="ESM176" s="600"/>
      <c r="ESN176" s="600"/>
      <c r="ESO176" s="600"/>
      <c r="ESP176" s="600"/>
      <c r="ESQ176" s="600"/>
      <c r="ESR176" s="600"/>
      <c r="ESS176" s="600"/>
      <c r="EST176" s="600"/>
      <c r="ESU176" s="600"/>
      <c r="ESV176" s="600"/>
      <c r="ESW176" s="600"/>
      <c r="ESX176" s="600"/>
      <c r="ESY176" s="600"/>
      <c r="ESZ176" s="600"/>
      <c r="ETA176" s="600"/>
      <c r="ETB176" s="600"/>
      <c r="ETC176" s="600"/>
      <c r="ETD176" s="600"/>
      <c r="ETE176" s="600"/>
      <c r="ETF176" s="600"/>
      <c r="ETG176" s="600"/>
      <c r="ETH176" s="600"/>
      <c r="ETI176" s="600"/>
      <c r="ETJ176" s="600"/>
      <c r="ETK176" s="600"/>
      <c r="ETL176" s="600"/>
      <c r="ETM176" s="600"/>
      <c r="ETN176" s="600"/>
      <c r="ETO176" s="600"/>
      <c r="ETP176" s="600"/>
      <c r="ETQ176" s="600"/>
      <c r="ETR176" s="600"/>
      <c r="ETS176" s="600"/>
      <c r="ETT176" s="600"/>
      <c r="ETU176" s="600"/>
      <c r="ETV176" s="600"/>
      <c r="ETW176" s="600"/>
      <c r="ETX176" s="600"/>
      <c r="ETY176" s="600"/>
      <c r="ETZ176" s="600"/>
      <c r="EUA176" s="600"/>
      <c r="EUB176" s="600"/>
      <c r="EUC176" s="600"/>
      <c r="EUD176" s="600"/>
      <c r="EUE176" s="600"/>
      <c r="EUF176" s="600"/>
      <c r="EUG176" s="600"/>
      <c r="EUH176" s="600"/>
      <c r="EUI176" s="600"/>
      <c r="EUJ176" s="600"/>
      <c r="EUK176" s="600"/>
      <c r="EUL176" s="600"/>
      <c r="EUM176" s="600"/>
      <c r="EUN176" s="600"/>
      <c r="EUO176" s="600"/>
      <c r="EUP176" s="600"/>
      <c r="EUQ176" s="600"/>
      <c r="EUR176" s="600"/>
      <c r="EUS176" s="600"/>
      <c r="EUT176" s="600"/>
      <c r="EUU176" s="600"/>
      <c r="EUV176" s="600"/>
      <c r="EUW176" s="600"/>
      <c r="EUX176" s="600"/>
      <c r="EUY176" s="600"/>
      <c r="EUZ176" s="600"/>
      <c r="EVA176" s="600"/>
      <c r="EVB176" s="600"/>
      <c r="EVC176" s="600"/>
      <c r="EVD176" s="600"/>
      <c r="EVE176" s="600"/>
      <c r="EVF176" s="600"/>
      <c r="EVG176" s="600"/>
      <c r="EVH176" s="600"/>
      <c r="EVI176" s="600"/>
      <c r="EVJ176" s="600"/>
      <c r="EVK176" s="600"/>
      <c r="EVL176" s="600"/>
      <c r="EVM176" s="600"/>
      <c r="EVN176" s="600"/>
      <c r="EVO176" s="600"/>
      <c r="EVP176" s="600"/>
      <c r="EVQ176" s="600"/>
      <c r="EVR176" s="600"/>
      <c r="EVS176" s="600"/>
      <c r="EVT176" s="600"/>
      <c r="EVU176" s="600"/>
      <c r="EVV176" s="600"/>
      <c r="EVW176" s="600"/>
      <c r="EVX176" s="600"/>
      <c r="EVY176" s="600"/>
      <c r="EVZ176" s="600"/>
      <c r="EWA176" s="600"/>
      <c r="EWB176" s="600"/>
      <c r="EWC176" s="600"/>
      <c r="EWD176" s="600"/>
      <c r="EWE176" s="600"/>
      <c r="EWF176" s="600"/>
      <c r="EWG176" s="600"/>
      <c r="EWH176" s="600"/>
      <c r="EWI176" s="600"/>
      <c r="EWJ176" s="600"/>
      <c r="EWK176" s="600"/>
      <c r="EWL176" s="600"/>
      <c r="EWM176" s="600"/>
      <c r="EWN176" s="600"/>
      <c r="EWO176" s="600"/>
      <c r="EWP176" s="600"/>
      <c r="EWQ176" s="600"/>
      <c r="EWR176" s="600"/>
      <c r="EWS176" s="600"/>
      <c r="EWT176" s="600"/>
      <c r="EWU176" s="600"/>
      <c r="EWV176" s="600"/>
      <c r="EWW176" s="600"/>
      <c r="EWX176" s="600"/>
      <c r="EWY176" s="600"/>
      <c r="EWZ176" s="600"/>
      <c r="EXA176" s="600"/>
      <c r="EXB176" s="600"/>
      <c r="EXC176" s="600"/>
      <c r="EXD176" s="600"/>
      <c r="EXE176" s="600"/>
      <c r="EXF176" s="600"/>
      <c r="EXG176" s="600"/>
      <c r="EXH176" s="600"/>
      <c r="EXI176" s="600"/>
      <c r="EXJ176" s="600"/>
      <c r="EXK176" s="600"/>
      <c r="EXL176" s="600"/>
      <c r="EXM176" s="600"/>
      <c r="EXN176" s="600"/>
      <c r="EXO176" s="600"/>
      <c r="EXP176" s="600"/>
      <c r="EXQ176" s="600"/>
      <c r="EXR176" s="600"/>
      <c r="EXS176" s="600"/>
      <c r="EXT176" s="600"/>
      <c r="EXU176" s="600"/>
      <c r="EXV176" s="600"/>
      <c r="EXW176" s="600"/>
      <c r="EXX176" s="600"/>
      <c r="EXY176" s="600"/>
      <c r="EXZ176" s="600"/>
      <c r="EYA176" s="600"/>
      <c r="EYB176" s="600"/>
      <c r="EYC176" s="600"/>
      <c r="EYD176" s="600"/>
      <c r="EYE176" s="600"/>
      <c r="EYF176" s="600"/>
      <c r="EYG176" s="600"/>
      <c r="EYH176" s="600"/>
      <c r="EYI176" s="600"/>
      <c r="EYJ176" s="600"/>
      <c r="EYK176" s="600"/>
      <c r="EYL176" s="600"/>
      <c r="EYM176" s="600"/>
      <c r="EYN176" s="600"/>
      <c r="EYO176" s="600"/>
      <c r="EYP176" s="600"/>
      <c r="EYQ176" s="600"/>
      <c r="EYR176" s="600"/>
      <c r="EYS176" s="600"/>
      <c r="EYT176" s="600"/>
      <c r="EYU176" s="600"/>
      <c r="EYV176" s="600"/>
      <c r="EYW176" s="600"/>
      <c r="EYX176" s="600"/>
      <c r="EYY176" s="600"/>
      <c r="EYZ176" s="600"/>
      <c r="EZA176" s="600"/>
      <c r="EZB176" s="600"/>
      <c r="EZC176" s="600"/>
      <c r="EZD176" s="600"/>
      <c r="EZE176" s="600"/>
      <c r="EZF176" s="600"/>
      <c r="EZG176" s="600"/>
      <c r="EZH176" s="600"/>
      <c r="EZI176" s="600"/>
      <c r="EZJ176" s="600"/>
      <c r="EZK176" s="600"/>
      <c r="EZL176" s="600"/>
      <c r="EZM176" s="600"/>
      <c r="EZN176" s="600"/>
      <c r="EZO176" s="600"/>
      <c r="EZP176" s="600"/>
      <c r="EZQ176" s="600"/>
      <c r="EZR176" s="600"/>
      <c r="EZS176" s="600"/>
      <c r="EZT176" s="600"/>
      <c r="EZU176" s="600"/>
      <c r="EZV176" s="600"/>
      <c r="EZW176" s="600"/>
      <c r="EZX176" s="600"/>
      <c r="EZY176" s="600"/>
      <c r="EZZ176" s="600"/>
      <c r="FAA176" s="600"/>
      <c r="FAB176" s="600"/>
      <c r="FAC176" s="600"/>
      <c r="FAD176" s="600"/>
      <c r="FAE176" s="600"/>
      <c r="FAF176" s="600"/>
      <c r="FAG176" s="600"/>
      <c r="FAH176" s="600"/>
      <c r="FAI176" s="600"/>
      <c r="FAJ176" s="600"/>
      <c r="FAK176" s="600"/>
      <c r="FAL176" s="600"/>
      <c r="FAM176" s="600"/>
      <c r="FAN176" s="600"/>
      <c r="FAO176" s="600"/>
      <c r="FAP176" s="600"/>
      <c r="FAQ176" s="600"/>
      <c r="FAR176" s="600"/>
      <c r="FAS176" s="600"/>
      <c r="FAT176" s="600"/>
      <c r="FAU176" s="600"/>
      <c r="FAV176" s="600"/>
      <c r="FAW176" s="600"/>
      <c r="FAX176" s="600"/>
      <c r="FAY176" s="600"/>
      <c r="FAZ176" s="600"/>
      <c r="FBA176" s="600"/>
      <c r="FBB176" s="600"/>
      <c r="FBC176" s="600"/>
      <c r="FBD176" s="600"/>
      <c r="FBE176" s="600"/>
      <c r="FBF176" s="600"/>
      <c r="FBG176" s="600"/>
      <c r="FBH176" s="600"/>
      <c r="FBI176" s="600"/>
      <c r="FBJ176" s="600"/>
      <c r="FBK176" s="600"/>
      <c r="FBL176" s="600"/>
      <c r="FBM176" s="600"/>
      <c r="FBN176" s="600"/>
      <c r="FBO176" s="600"/>
      <c r="FBP176" s="600"/>
      <c r="FBQ176" s="600"/>
      <c r="FBR176" s="600"/>
      <c r="FBS176" s="600"/>
      <c r="FBT176" s="600"/>
      <c r="FBU176" s="600"/>
      <c r="FBV176" s="600"/>
      <c r="FBW176" s="600"/>
      <c r="FBX176" s="600"/>
      <c r="FBY176" s="600"/>
      <c r="FBZ176" s="600"/>
      <c r="FCA176" s="600"/>
      <c r="FCB176" s="600"/>
      <c r="FCC176" s="600"/>
      <c r="FCD176" s="600"/>
      <c r="FCE176" s="600"/>
      <c r="FCF176" s="600"/>
      <c r="FCG176" s="600"/>
      <c r="FCH176" s="600"/>
      <c r="FCI176" s="600"/>
      <c r="FCJ176" s="600"/>
      <c r="FCK176" s="600"/>
      <c r="FCL176" s="600"/>
      <c r="FCM176" s="600"/>
      <c r="FCN176" s="600"/>
      <c r="FCO176" s="600"/>
      <c r="FCP176" s="600"/>
      <c r="FCQ176" s="600"/>
      <c r="FCR176" s="600"/>
      <c r="FCS176" s="600"/>
      <c r="FCT176" s="600"/>
      <c r="FCU176" s="600"/>
      <c r="FCV176" s="600"/>
      <c r="FCW176" s="600"/>
      <c r="FCX176" s="600"/>
      <c r="FCY176" s="600"/>
      <c r="FCZ176" s="600"/>
      <c r="FDA176" s="600"/>
      <c r="FDB176" s="600"/>
      <c r="FDC176" s="600"/>
      <c r="FDD176" s="600"/>
      <c r="FDE176" s="600"/>
      <c r="FDF176" s="600"/>
      <c r="FDG176" s="600"/>
      <c r="FDH176" s="600"/>
      <c r="FDI176" s="600"/>
      <c r="FDJ176" s="600"/>
      <c r="FDK176" s="600"/>
      <c r="FDL176" s="600"/>
      <c r="FDM176" s="600"/>
      <c r="FDN176" s="600"/>
      <c r="FDO176" s="600"/>
      <c r="FDP176" s="600"/>
      <c r="FDQ176" s="600"/>
      <c r="FDR176" s="600"/>
      <c r="FDS176" s="600"/>
      <c r="FDT176" s="600"/>
      <c r="FDU176" s="600"/>
      <c r="FDV176" s="600"/>
      <c r="FDW176" s="600"/>
      <c r="FDX176" s="600"/>
      <c r="FDY176" s="600"/>
      <c r="FDZ176" s="600"/>
      <c r="FEA176" s="600"/>
      <c r="FEB176" s="600"/>
      <c r="FEC176" s="600"/>
      <c r="FED176" s="600"/>
      <c r="FEE176" s="600"/>
      <c r="FEF176" s="600"/>
      <c r="FEG176" s="600"/>
      <c r="FEH176" s="600"/>
      <c r="FEI176" s="600"/>
      <c r="FEJ176" s="600"/>
      <c r="FEK176" s="600"/>
      <c r="FEL176" s="600"/>
      <c r="FEM176" s="600"/>
      <c r="FEN176" s="600"/>
      <c r="FEO176" s="600"/>
      <c r="FEP176" s="600"/>
      <c r="FEQ176" s="600"/>
      <c r="FER176" s="600"/>
      <c r="FES176" s="600"/>
      <c r="FET176" s="600"/>
      <c r="FEU176" s="600"/>
      <c r="FEV176" s="600"/>
      <c r="FEW176" s="600"/>
      <c r="FEX176" s="600"/>
      <c r="FEY176" s="600"/>
      <c r="FEZ176" s="600"/>
      <c r="FFA176" s="600"/>
      <c r="FFB176" s="600"/>
      <c r="FFC176" s="600"/>
      <c r="FFD176" s="600"/>
      <c r="FFE176" s="600"/>
      <c r="FFF176" s="600"/>
      <c r="FFG176" s="600"/>
      <c r="FFH176" s="600"/>
      <c r="FFI176" s="600"/>
      <c r="FFJ176" s="600"/>
      <c r="FFK176" s="600"/>
      <c r="FFL176" s="600"/>
      <c r="FFM176" s="600"/>
      <c r="FFN176" s="600"/>
      <c r="FFO176" s="600"/>
      <c r="FFP176" s="600"/>
      <c r="FFQ176" s="600"/>
      <c r="FFR176" s="600"/>
      <c r="FFS176" s="600"/>
      <c r="FFT176" s="600"/>
      <c r="FFU176" s="600"/>
      <c r="FFV176" s="600"/>
      <c r="FFW176" s="600"/>
      <c r="FFX176" s="600"/>
      <c r="FFY176" s="600"/>
      <c r="FFZ176" s="600"/>
      <c r="FGA176" s="600"/>
      <c r="FGB176" s="600"/>
      <c r="FGC176" s="600"/>
      <c r="FGD176" s="600"/>
      <c r="FGE176" s="600"/>
      <c r="FGF176" s="600"/>
      <c r="FGG176" s="600"/>
      <c r="FGH176" s="600"/>
      <c r="FGI176" s="600"/>
      <c r="FGJ176" s="600"/>
      <c r="FGK176" s="600"/>
      <c r="FGL176" s="600"/>
      <c r="FGM176" s="600"/>
      <c r="FGN176" s="600"/>
      <c r="FGO176" s="600"/>
      <c r="FGP176" s="600"/>
      <c r="FGQ176" s="600"/>
      <c r="FGR176" s="600"/>
      <c r="FGS176" s="600"/>
      <c r="FGT176" s="600"/>
      <c r="FGU176" s="600"/>
      <c r="FGV176" s="600"/>
      <c r="FGW176" s="600"/>
      <c r="FGX176" s="600"/>
      <c r="FGY176" s="600"/>
      <c r="FGZ176" s="600"/>
      <c r="FHA176" s="600"/>
      <c r="FHB176" s="600"/>
      <c r="FHC176" s="600"/>
      <c r="FHD176" s="600"/>
      <c r="FHE176" s="600"/>
      <c r="FHF176" s="600"/>
      <c r="FHG176" s="600"/>
      <c r="FHH176" s="600"/>
      <c r="FHI176" s="600"/>
      <c r="FHJ176" s="600"/>
      <c r="FHK176" s="600"/>
      <c r="FHL176" s="600"/>
      <c r="FHM176" s="600"/>
      <c r="FHN176" s="600"/>
      <c r="FHO176" s="600"/>
      <c r="FHP176" s="600"/>
      <c r="FHQ176" s="600"/>
      <c r="FHR176" s="600"/>
      <c r="FHS176" s="600"/>
      <c r="FHT176" s="600"/>
      <c r="FHU176" s="600"/>
      <c r="FHV176" s="600"/>
      <c r="FHW176" s="600"/>
      <c r="FHX176" s="600"/>
      <c r="FHY176" s="600"/>
      <c r="FHZ176" s="600"/>
      <c r="FIA176" s="600"/>
      <c r="FIB176" s="600"/>
      <c r="FIC176" s="600"/>
      <c r="FID176" s="600"/>
      <c r="FIE176" s="600"/>
      <c r="FIF176" s="600"/>
      <c r="FIG176" s="600"/>
      <c r="FIH176" s="600"/>
      <c r="FII176" s="600"/>
      <c r="FIJ176" s="600"/>
      <c r="FIK176" s="600"/>
      <c r="FIL176" s="600"/>
      <c r="FIM176" s="600"/>
      <c r="FIN176" s="600"/>
      <c r="FIO176" s="600"/>
      <c r="FIP176" s="600"/>
      <c r="FIQ176" s="600"/>
      <c r="FIR176" s="600"/>
      <c r="FIS176" s="600"/>
      <c r="FIT176" s="600"/>
      <c r="FIU176" s="600"/>
      <c r="FIV176" s="600"/>
      <c r="FIW176" s="600"/>
      <c r="FIX176" s="600"/>
      <c r="FIY176" s="600"/>
      <c r="FIZ176" s="600"/>
      <c r="FJA176" s="600"/>
      <c r="FJB176" s="600"/>
      <c r="FJC176" s="600"/>
      <c r="FJD176" s="600"/>
      <c r="FJE176" s="600"/>
      <c r="FJF176" s="600"/>
      <c r="FJG176" s="600"/>
      <c r="FJH176" s="600"/>
      <c r="FJI176" s="600"/>
      <c r="FJJ176" s="600"/>
      <c r="FJK176" s="600"/>
      <c r="FJL176" s="600"/>
      <c r="FJM176" s="600"/>
      <c r="FJN176" s="600"/>
      <c r="FJO176" s="600"/>
      <c r="FJP176" s="600"/>
      <c r="FJQ176" s="600"/>
      <c r="FJR176" s="600"/>
      <c r="FJS176" s="600"/>
      <c r="FJT176" s="600"/>
      <c r="FJU176" s="600"/>
      <c r="FJV176" s="600"/>
      <c r="FJW176" s="600"/>
      <c r="FJX176" s="600"/>
      <c r="FJY176" s="600"/>
      <c r="FJZ176" s="600"/>
      <c r="FKA176" s="600"/>
      <c r="FKB176" s="600"/>
      <c r="FKC176" s="600"/>
      <c r="FKD176" s="600"/>
      <c r="FKE176" s="600"/>
      <c r="FKF176" s="600"/>
      <c r="FKG176" s="600"/>
      <c r="FKH176" s="600"/>
      <c r="FKI176" s="600"/>
      <c r="FKJ176" s="600"/>
      <c r="FKK176" s="600"/>
      <c r="FKL176" s="600"/>
      <c r="FKM176" s="600"/>
      <c r="FKN176" s="600"/>
      <c r="FKO176" s="600"/>
      <c r="FKP176" s="600"/>
      <c r="FKQ176" s="600"/>
      <c r="FKR176" s="600"/>
      <c r="FKS176" s="600"/>
      <c r="FKT176" s="600"/>
      <c r="FKU176" s="600"/>
      <c r="FKV176" s="600"/>
      <c r="FKW176" s="600"/>
      <c r="FKX176" s="600"/>
      <c r="FKY176" s="600"/>
      <c r="FKZ176" s="600"/>
      <c r="FLA176" s="600"/>
      <c r="FLB176" s="600"/>
      <c r="FLC176" s="600"/>
      <c r="FLD176" s="600"/>
      <c r="FLE176" s="600"/>
      <c r="FLF176" s="600"/>
      <c r="FLG176" s="600"/>
      <c r="FLH176" s="600"/>
      <c r="FLI176" s="600"/>
      <c r="FLJ176" s="600"/>
      <c r="FLK176" s="600"/>
      <c r="FLL176" s="600"/>
      <c r="FLM176" s="600"/>
      <c r="FLN176" s="600"/>
      <c r="FLO176" s="600"/>
      <c r="FLP176" s="600"/>
      <c r="FLQ176" s="600"/>
      <c r="FLR176" s="600"/>
      <c r="FLS176" s="600"/>
      <c r="FLT176" s="600"/>
      <c r="FLU176" s="600"/>
      <c r="FLV176" s="600"/>
      <c r="FLW176" s="600"/>
      <c r="FLX176" s="600"/>
      <c r="FLY176" s="600"/>
      <c r="FLZ176" s="600"/>
      <c r="FMA176" s="600"/>
      <c r="FMB176" s="600"/>
      <c r="FMC176" s="600"/>
      <c r="FMD176" s="600"/>
      <c r="FME176" s="600"/>
      <c r="FMF176" s="600"/>
      <c r="FMG176" s="600"/>
      <c r="FMH176" s="600"/>
      <c r="FMI176" s="600"/>
      <c r="FMJ176" s="600"/>
      <c r="FMK176" s="600"/>
      <c r="FML176" s="600"/>
      <c r="FMM176" s="600"/>
      <c r="FMN176" s="600"/>
      <c r="FMO176" s="600"/>
      <c r="FMP176" s="600"/>
      <c r="FMQ176" s="600"/>
      <c r="FMR176" s="600"/>
      <c r="FMS176" s="600"/>
      <c r="FMT176" s="600"/>
      <c r="FMU176" s="600"/>
      <c r="FMV176" s="600"/>
      <c r="FMW176" s="600"/>
      <c r="FMX176" s="600"/>
      <c r="FMY176" s="600"/>
      <c r="FMZ176" s="600"/>
      <c r="FNA176" s="600"/>
      <c r="FNB176" s="600"/>
      <c r="FNC176" s="600"/>
      <c r="FND176" s="600"/>
      <c r="FNE176" s="600"/>
      <c r="FNF176" s="600"/>
      <c r="FNG176" s="600"/>
      <c r="FNH176" s="600"/>
      <c r="FNI176" s="600"/>
      <c r="FNJ176" s="600"/>
      <c r="FNK176" s="600"/>
      <c r="FNL176" s="600"/>
      <c r="FNM176" s="600"/>
      <c r="FNN176" s="600"/>
      <c r="FNO176" s="600"/>
      <c r="FNP176" s="600"/>
      <c r="FNQ176" s="600"/>
      <c r="FNR176" s="600"/>
      <c r="FNS176" s="600"/>
      <c r="FNT176" s="600"/>
      <c r="FNU176" s="600"/>
      <c r="FNV176" s="600"/>
      <c r="FNW176" s="600"/>
      <c r="FNX176" s="600"/>
      <c r="FNY176" s="600"/>
      <c r="FNZ176" s="600"/>
      <c r="FOA176" s="600"/>
      <c r="FOB176" s="600"/>
      <c r="FOC176" s="600"/>
      <c r="FOD176" s="600"/>
      <c r="FOE176" s="600"/>
      <c r="FOF176" s="600"/>
      <c r="FOG176" s="600"/>
      <c r="FOH176" s="600"/>
      <c r="FOI176" s="600"/>
      <c r="FOJ176" s="600"/>
      <c r="FOK176" s="600"/>
      <c r="FOL176" s="600"/>
      <c r="FOM176" s="600"/>
      <c r="FON176" s="600"/>
      <c r="FOO176" s="600"/>
      <c r="FOP176" s="600"/>
      <c r="FOQ176" s="600"/>
      <c r="FOR176" s="600"/>
      <c r="FOS176" s="600"/>
      <c r="FOT176" s="600"/>
      <c r="FOU176" s="600"/>
      <c r="FOV176" s="600"/>
      <c r="FOW176" s="600"/>
      <c r="FOX176" s="600"/>
      <c r="FOY176" s="600"/>
      <c r="FOZ176" s="600"/>
      <c r="FPA176" s="600"/>
      <c r="FPB176" s="600"/>
      <c r="FPC176" s="600"/>
      <c r="FPD176" s="600"/>
      <c r="FPE176" s="600"/>
      <c r="FPF176" s="600"/>
      <c r="FPG176" s="600"/>
      <c r="FPH176" s="600"/>
      <c r="FPI176" s="600"/>
      <c r="FPJ176" s="600"/>
      <c r="FPK176" s="600"/>
      <c r="FPL176" s="600"/>
      <c r="FPM176" s="600"/>
      <c r="FPN176" s="600"/>
      <c r="FPO176" s="600"/>
      <c r="FPP176" s="600"/>
      <c r="FPQ176" s="600"/>
      <c r="FPR176" s="600"/>
      <c r="FPS176" s="600"/>
      <c r="FPT176" s="600"/>
      <c r="FPU176" s="600"/>
      <c r="FPV176" s="600"/>
      <c r="FPW176" s="600"/>
      <c r="FPX176" s="600"/>
      <c r="FPY176" s="600"/>
      <c r="FPZ176" s="600"/>
      <c r="FQA176" s="600"/>
      <c r="FQB176" s="600"/>
      <c r="FQC176" s="600"/>
      <c r="FQD176" s="600"/>
      <c r="FQE176" s="600"/>
      <c r="FQF176" s="600"/>
      <c r="FQG176" s="600"/>
      <c r="FQH176" s="600"/>
      <c r="FQI176" s="600"/>
      <c r="FQJ176" s="600"/>
      <c r="FQK176" s="600"/>
      <c r="FQL176" s="600"/>
      <c r="FQM176" s="600"/>
      <c r="FQN176" s="600"/>
      <c r="FQO176" s="600"/>
      <c r="FQP176" s="600"/>
      <c r="FQQ176" s="600"/>
      <c r="FQR176" s="600"/>
      <c r="FQS176" s="600"/>
      <c r="FQT176" s="600"/>
      <c r="FQU176" s="600"/>
      <c r="FQV176" s="600"/>
      <c r="FQW176" s="600"/>
      <c r="FQX176" s="600"/>
      <c r="FQY176" s="600"/>
      <c r="FQZ176" s="600"/>
      <c r="FRA176" s="600"/>
      <c r="FRB176" s="600"/>
      <c r="FRC176" s="600"/>
      <c r="FRD176" s="600"/>
      <c r="FRE176" s="600"/>
      <c r="FRF176" s="600"/>
      <c r="FRG176" s="600"/>
      <c r="FRH176" s="600"/>
      <c r="FRI176" s="600"/>
      <c r="FRJ176" s="600"/>
      <c r="FRK176" s="600"/>
      <c r="FRL176" s="600"/>
      <c r="FRM176" s="600"/>
      <c r="FRN176" s="600"/>
      <c r="FRO176" s="600"/>
      <c r="FRP176" s="600"/>
      <c r="FRQ176" s="600"/>
      <c r="FRR176" s="600"/>
      <c r="FRS176" s="600"/>
      <c r="FRT176" s="600"/>
      <c r="FRU176" s="600"/>
      <c r="FRV176" s="600"/>
      <c r="FRW176" s="600"/>
      <c r="FRX176" s="600"/>
      <c r="FRY176" s="600"/>
      <c r="FRZ176" s="600"/>
      <c r="FSA176" s="600"/>
      <c r="FSB176" s="600"/>
      <c r="FSC176" s="600"/>
      <c r="FSD176" s="600"/>
      <c r="FSE176" s="600"/>
      <c r="FSF176" s="600"/>
      <c r="FSG176" s="600"/>
      <c r="FSH176" s="600"/>
      <c r="FSI176" s="600"/>
      <c r="FSJ176" s="600"/>
      <c r="FSK176" s="600"/>
      <c r="FSL176" s="600"/>
      <c r="FSM176" s="600"/>
      <c r="FSN176" s="600"/>
      <c r="FSO176" s="600"/>
      <c r="FSP176" s="600"/>
      <c r="FSQ176" s="600"/>
      <c r="FSR176" s="600"/>
      <c r="FSS176" s="600"/>
      <c r="FST176" s="600"/>
      <c r="FSU176" s="600"/>
      <c r="FSV176" s="600"/>
      <c r="FSW176" s="600"/>
      <c r="FSX176" s="600"/>
      <c r="FSY176" s="600"/>
      <c r="FSZ176" s="600"/>
      <c r="FTA176" s="600"/>
      <c r="FTB176" s="600"/>
      <c r="FTC176" s="600"/>
      <c r="FTD176" s="600"/>
      <c r="FTE176" s="600"/>
      <c r="FTF176" s="600"/>
      <c r="FTG176" s="600"/>
      <c r="FTH176" s="600"/>
      <c r="FTI176" s="600"/>
      <c r="FTJ176" s="600"/>
      <c r="FTK176" s="600"/>
      <c r="FTL176" s="600"/>
      <c r="FTM176" s="600"/>
      <c r="FTN176" s="600"/>
      <c r="FTO176" s="600"/>
      <c r="FTP176" s="600"/>
      <c r="FTQ176" s="600"/>
      <c r="FTR176" s="600"/>
      <c r="FTS176" s="600"/>
      <c r="FTT176" s="600"/>
      <c r="FTU176" s="600"/>
      <c r="FTV176" s="600"/>
      <c r="FTW176" s="600"/>
      <c r="FTX176" s="600"/>
      <c r="FTY176" s="600"/>
      <c r="FTZ176" s="600"/>
      <c r="FUA176" s="600"/>
      <c r="FUB176" s="600"/>
      <c r="FUC176" s="600"/>
      <c r="FUD176" s="600"/>
      <c r="FUE176" s="600"/>
      <c r="FUF176" s="600"/>
      <c r="FUG176" s="600"/>
      <c r="FUH176" s="600"/>
      <c r="FUI176" s="600"/>
      <c r="FUJ176" s="600"/>
      <c r="FUK176" s="600"/>
      <c r="FUL176" s="600"/>
      <c r="FUM176" s="600"/>
      <c r="FUN176" s="600"/>
      <c r="FUO176" s="600"/>
      <c r="FUP176" s="600"/>
      <c r="FUQ176" s="600"/>
      <c r="FUR176" s="600"/>
      <c r="FUS176" s="600"/>
      <c r="FUT176" s="600"/>
      <c r="FUU176" s="600"/>
      <c r="FUV176" s="600"/>
      <c r="FUW176" s="600"/>
      <c r="FUX176" s="600"/>
      <c r="FUY176" s="600"/>
      <c r="FUZ176" s="600"/>
      <c r="FVA176" s="600"/>
      <c r="FVB176" s="600"/>
      <c r="FVC176" s="600"/>
      <c r="FVD176" s="600"/>
      <c r="FVE176" s="600"/>
      <c r="FVF176" s="600"/>
      <c r="FVG176" s="600"/>
      <c r="FVH176" s="600"/>
      <c r="FVI176" s="600"/>
      <c r="FVJ176" s="600"/>
      <c r="FVK176" s="600"/>
      <c r="FVL176" s="600"/>
      <c r="FVM176" s="600"/>
      <c r="FVN176" s="600"/>
      <c r="FVO176" s="600"/>
      <c r="FVP176" s="600"/>
      <c r="FVQ176" s="600"/>
      <c r="FVR176" s="600"/>
      <c r="FVS176" s="600"/>
      <c r="FVT176" s="600"/>
      <c r="FVU176" s="600"/>
      <c r="FVV176" s="600"/>
      <c r="FVW176" s="600"/>
      <c r="FVX176" s="600"/>
      <c r="FVY176" s="600"/>
      <c r="FVZ176" s="600"/>
      <c r="FWA176" s="600"/>
      <c r="FWB176" s="600"/>
      <c r="FWC176" s="600"/>
      <c r="FWD176" s="600"/>
      <c r="FWE176" s="600"/>
      <c r="FWF176" s="600"/>
      <c r="FWG176" s="600"/>
      <c r="FWH176" s="600"/>
      <c r="FWI176" s="600"/>
      <c r="FWJ176" s="600"/>
      <c r="FWK176" s="600"/>
      <c r="FWL176" s="600"/>
      <c r="FWM176" s="600"/>
      <c r="FWN176" s="600"/>
      <c r="FWO176" s="600"/>
      <c r="FWP176" s="600"/>
      <c r="FWQ176" s="600"/>
      <c r="FWR176" s="600"/>
      <c r="FWS176" s="600"/>
      <c r="FWT176" s="600"/>
      <c r="FWU176" s="600"/>
      <c r="FWV176" s="600"/>
      <c r="FWW176" s="600"/>
      <c r="FWX176" s="600"/>
      <c r="FWY176" s="600"/>
      <c r="FWZ176" s="600"/>
      <c r="FXA176" s="600"/>
      <c r="FXB176" s="600"/>
      <c r="FXC176" s="600"/>
      <c r="FXD176" s="600"/>
      <c r="FXE176" s="600"/>
      <c r="FXF176" s="600"/>
      <c r="FXG176" s="600"/>
      <c r="FXH176" s="600"/>
      <c r="FXI176" s="600"/>
      <c r="FXJ176" s="600"/>
      <c r="FXK176" s="600"/>
      <c r="FXL176" s="600"/>
      <c r="FXM176" s="600"/>
      <c r="FXN176" s="600"/>
      <c r="FXO176" s="600"/>
      <c r="FXP176" s="600"/>
      <c r="FXQ176" s="600"/>
      <c r="FXR176" s="600"/>
      <c r="FXS176" s="600"/>
      <c r="FXT176" s="600"/>
      <c r="FXU176" s="600"/>
      <c r="FXV176" s="600"/>
      <c r="FXW176" s="600"/>
      <c r="FXX176" s="600"/>
      <c r="FXY176" s="600"/>
      <c r="FXZ176" s="600"/>
      <c r="FYA176" s="600"/>
      <c r="FYB176" s="600"/>
      <c r="FYC176" s="600"/>
      <c r="FYD176" s="600"/>
      <c r="FYE176" s="600"/>
      <c r="FYF176" s="600"/>
      <c r="FYG176" s="600"/>
      <c r="FYH176" s="600"/>
      <c r="FYI176" s="600"/>
      <c r="FYJ176" s="600"/>
      <c r="FYK176" s="600"/>
      <c r="FYL176" s="600"/>
      <c r="FYM176" s="600"/>
      <c r="FYN176" s="600"/>
      <c r="FYO176" s="600"/>
      <c r="FYP176" s="600"/>
      <c r="FYQ176" s="600"/>
      <c r="FYR176" s="600"/>
      <c r="FYS176" s="600"/>
      <c r="FYT176" s="600"/>
      <c r="FYU176" s="600"/>
      <c r="FYV176" s="600"/>
      <c r="FYW176" s="600"/>
      <c r="FYX176" s="600"/>
      <c r="FYY176" s="600"/>
      <c r="FYZ176" s="600"/>
      <c r="FZA176" s="600"/>
      <c r="FZB176" s="600"/>
      <c r="FZC176" s="600"/>
      <c r="FZD176" s="600"/>
      <c r="FZE176" s="600"/>
      <c r="FZF176" s="600"/>
      <c r="FZG176" s="600"/>
      <c r="FZH176" s="600"/>
      <c r="FZI176" s="600"/>
      <c r="FZJ176" s="600"/>
      <c r="FZK176" s="600"/>
      <c r="FZL176" s="600"/>
      <c r="FZM176" s="600"/>
      <c r="FZN176" s="600"/>
      <c r="FZO176" s="600"/>
      <c r="FZP176" s="600"/>
      <c r="FZQ176" s="600"/>
      <c r="FZR176" s="600"/>
      <c r="FZS176" s="600"/>
      <c r="FZT176" s="600"/>
      <c r="FZU176" s="600"/>
      <c r="FZV176" s="600"/>
      <c r="FZW176" s="600"/>
      <c r="FZX176" s="600"/>
      <c r="FZY176" s="600"/>
      <c r="FZZ176" s="600"/>
      <c r="GAA176" s="600"/>
      <c r="GAB176" s="600"/>
      <c r="GAC176" s="600"/>
      <c r="GAD176" s="600"/>
      <c r="GAE176" s="600"/>
      <c r="GAF176" s="600"/>
      <c r="GAG176" s="600"/>
      <c r="GAH176" s="600"/>
      <c r="GAI176" s="600"/>
      <c r="GAJ176" s="600"/>
      <c r="GAK176" s="600"/>
      <c r="GAL176" s="600"/>
      <c r="GAM176" s="600"/>
      <c r="GAN176" s="600"/>
      <c r="GAO176" s="600"/>
      <c r="GAP176" s="600"/>
      <c r="GAQ176" s="600"/>
      <c r="GAR176" s="600"/>
      <c r="GAS176" s="600"/>
      <c r="GAT176" s="600"/>
      <c r="GAU176" s="600"/>
      <c r="GAV176" s="600"/>
      <c r="GAW176" s="600"/>
      <c r="GAX176" s="600"/>
      <c r="GAY176" s="600"/>
      <c r="GAZ176" s="600"/>
      <c r="GBA176" s="600"/>
      <c r="GBB176" s="600"/>
      <c r="GBC176" s="600"/>
      <c r="GBD176" s="600"/>
      <c r="GBE176" s="600"/>
      <c r="GBF176" s="600"/>
      <c r="GBG176" s="600"/>
      <c r="GBH176" s="600"/>
      <c r="GBI176" s="600"/>
      <c r="GBJ176" s="600"/>
      <c r="GBK176" s="600"/>
      <c r="GBL176" s="600"/>
      <c r="GBM176" s="600"/>
      <c r="GBN176" s="600"/>
      <c r="GBO176" s="600"/>
      <c r="GBP176" s="600"/>
      <c r="GBQ176" s="600"/>
      <c r="GBR176" s="600"/>
      <c r="GBS176" s="600"/>
      <c r="GBT176" s="600"/>
      <c r="GBU176" s="600"/>
      <c r="GBV176" s="600"/>
      <c r="GBW176" s="600"/>
      <c r="GBX176" s="600"/>
      <c r="GBY176" s="600"/>
      <c r="GBZ176" s="600"/>
      <c r="GCA176" s="600"/>
      <c r="GCB176" s="600"/>
      <c r="GCC176" s="600"/>
      <c r="GCD176" s="600"/>
      <c r="GCE176" s="600"/>
      <c r="GCF176" s="600"/>
      <c r="GCG176" s="600"/>
      <c r="GCH176" s="600"/>
      <c r="GCI176" s="600"/>
      <c r="GCJ176" s="600"/>
      <c r="GCK176" s="600"/>
      <c r="GCL176" s="600"/>
      <c r="GCM176" s="600"/>
      <c r="GCN176" s="600"/>
      <c r="GCO176" s="600"/>
      <c r="GCP176" s="600"/>
      <c r="GCQ176" s="600"/>
      <c r="GCR176" s="600"/>
      <c r="GCS176" s="600"/>
      <c r="GCT176" s="600"/>
      <c r="GCU176" s="600"/>
      <c r="GCV176" s="600"/>
      <c r="GCW176" s="600"/>
      <c r="GCX176" s="600"/>
      <c r="GCY176" s="600"/>
      <c r="GCZ176" s="600"/>
      <c r="GDA176" s="600"/>
      <c r="GDB176" s="600"/>
      <c r="GDC176" s="600"/>
      <c r="GDD176" s="600"/>
      <c r="GDE176" s="600"/>
      <c r="GDF176" s="600"/>
      <c r="GDG176" s="600"/>
      <c r="GDH176" s="600"/>
      <c r="GDI176" s="600"/>
      <c r="GDJ176" s="600"/>
      <c r="GDK176" s="600"/>
      <c r="GDL176" s="600"/>
      <c r="GDM176" s="600"/>
      <c r="GDN176" s="600"/>
      <c r="GDO176" s="600"/>
      <c r="GDP176" s="600"/>
      <c r="GDQ176" s="600"/>
      <c r="GDR176" s="600"/>
      <c r="GDS176" s="600"/>
      <c r="GDT176" s="600"/>
      <c r="GDU176" s="600"/>
      <c r="GDV176" s="600"/>
      <c r="GDW176" s="600"/>
      <c r="GDX176" s="600"/>
      <c r="GDY176" s="600"/>
      <c r="GDZ176" s="600"/>
      <c r="GEA176" s="600"/>
      <c r="GEB176" s="600"/>
      <c r="GEC176" s="600"/>
      <c r="GED176" s="600"/>
      <c r="GEE176" s="600"/>
      <c r="GEF176" s="600"/>
      <c r="GEG176" s="600"/>
      <c r="GEH176" s="600"/>
      <c r="GEI176" s="600"/>
      <c r="GEJ176" s="600"/>
      <c r="GEK176" s="600"/>
      <c r="GEL176" s="600"/>
      <c r="GEM176" s="600"/>
      <c r="GEN176" s="600"/>
      <c r="GEO176" s="600"/>
      <c r="GEP176" s="600"/>
      <c r="GEQ176" s="600"/>
      <c r="GER176" s="600"/>
      <c r="GES176" s="600"/>
      <c r="GET176" s="600"/>
      <c r="GEU176" s="600"/>
      <c r="GEV176" s="600"/>
      <c r="GEW176" s="600"/>
      <c r="GEX176" s="600"/>
      <c r="GEY176" s="600"/>
      <c r="GEZ176" s="600"/>
      <c r="GFA176" s="600"/>
      <c r="GFB176" s="600"/>
      <c r="GFC176" s="600"/>
      <c r="GFD176" s="600"/>
      <c r="GFE176" s="600"/>
      <c r="GFF176" s="600"/>
      <c r="GFG176" s="600"/>
      <c r="GFH176" s="600"/>
      <c r="GFI176" s="600"/>
      <c r="GFJ176" s="600"/>
      <c r="GFK176" s="600"/>
      <c r="GFL176" s="600"/>
      <c r="GFM176" s="600"/>
      <c r="GFN176" s="600"/>
      <c r="GFO176" s="600"/>
      <c r="GFP176" s="600"/>
      <c r="GFQ176" s="600"/>
      <c r="GFR176" s="600"/>
      <c r="GFS176" s="600"/>
      <c r="GFT176" s="600"/>
      <c r="GFU176" s="600"/>
      <c r="GFV176" s="600"/>
      <c r="GFW176" s="600"/>
      <c r="GFX176" s="600"/>
      <c r="GFY176" s="600"/>
      <c r="GFZ176" s="600"/>
      <c r="GGA176" s="600"/>
      <c r="GGB176" s="600"/>
      <c r="GGC176" s="600"/>
      <c r="GGD176" s="600"/>
      <c r="GGE176" s="600"/>
      <c r="GGF176" s="600"/>
      <c r="GGG176" s="600"/>
      <c r="GGH176" s="600"/>
      <c r="GGI176" s="600"/>
      <c r="GGJ176" s="600"/>
      <c r="GGK176" s="600"/>
      <c r="GGL176" s="600"/>
      <c r="GGM176" s="600"/>
      <c r="GGN176" s="600"/>
      <c r="GGO176" s="600"/>
      <c r="GGP176" s="600"/>
      <c r="GGQ176" s="600"/>
      <c r="GGR176" s="600"/>
      <c r="GGS176" s="600"/>
      <c r="GGT176" s="600"/>
      <c r="GGU176" s="600"/>
      <c r="GGV176" s="600"/>
      <c r="GGW176" s="600"/>
      <c r="GGX176" s="600"/>
      <c r="GGY176" s="600"/>
      <c r="GGZ176" s="600"/>
      <c r="GHA176" s="600"/>
      <c r="GHB176" s="600"/>
      <c r="GHC176" s="600"/>
      <c r="GHD176" s="600"/>
      <c r="GHE176" s="600"/>
      <c r="GHF176" s="600"/>
      <c r="GHG176" s="600"/>
      <c r="GHH176" s="600"/>
      <c r="GHI176" s="600"/>
      <c r="GHJ176" s="600"/>
      <c r="GHK176" s="600"/>
      <c r="GHL176" s="600"/>
      <c r="GHM176" s="600"/>
      <c r="GHN176" s="600"/>
      <c r="GHO176" s="600"/>
      <c r="GHP176" s="600"/>
      <c r="GHQ176" s="600"/>
      <c r="GHR176" s="600"/>
      <c r="GHS176" s="600"/>
      <c r="GHT176" s="600"/>
      <c r="GHU176" s="600"/>
      <c r="GHV176" s="600"/>
      <c r="GHW176" s="600"/>
      <c r="GHX176" s="600"/>
      <c r="GHY176" s="600"/>
      <c r="GHZ176" s="600"/>
      <c r="GIA176" s="600"/>
      <c r="GIB176" s="600"/>
      <c r="GIC176" s="600"/>
      <c r="GID176" s="600"/>
      <c r="GIE176" s="600"/>
      <c r="GIF176" s="600"/>
      <c r="GIG176" s="600"/>
      <c r="GIH176" s="600"/>
      <c r="GII176" s="600"/>
      <c r="GIJ176" s="600"/>
      <c r="GIK176" s="600"/>
      <c r="GIL176" s="600"/>
      <c r="GIM176" s="600"/>
      <c r="GIN176" s="600"/>
      <c r="GIO176" s="600"/>
      <c r="GIP176" s="600"/>
      <c r="GIQ176" s="600"/>
      <c r="GIR176" s="600"/>
      <c r="GIS176" s="600"/>
      <c r="GIT176" s="600"/>
      <c r="GIU176" s="600"/>
      <c r="GIV176" s="600"/>
      <c r="GIW176" s="600"/>
      <c r="GIX176" s="600"/>
      <c r="GIY176" s="600"/>
      <c r="GIZ176" s="600"/>
      <c r="GJA176" s="600"/>
      <c r="GJB176" s="600"/>
      <c r="GJC176" s="600"/>
      <c r="GJD176" s="600"/>
      <c r="GJE176" s="600"/>
      <c r="GJF176" s="600"/>
      <c r="GJG176" s="600"/>
      <c r="GJH176" s="600"/>
      <c r="GJI176" s="600"/>
      <c r="GJJ176" s="600"/>
      <c r="GJK176" s="600"/>
      <c r="GJL176" s="600"/>
      <c r="GJM176" s="600"/>
      <c r="GJN176" s="600"/>
      <c r="GJO176" s="600"/>
      <c r="GJP176" s="600"/>
      <c r="GJQ176" s="600"/>
      <c r="GJR176" s="600"/>
      <c r="GJS176" s="600"/>
      <c r="GJT176" s="600"/>
      <c r="GJU176" s="600"/>
      <c r="GJV176" s="600"/>
      <c r="GJW176" s="600"/>
      <c r="GJX176" s="600"/>
      <c r="GJY176" s="600"/>
      <c r="GJZ176" s="600"/>
      <c r="GKA176" s="600"/>
      <c r="GKB176" s="600"/>
      <c r="GKC176" s="600"/>
      <c r="GKD176" s="600"/>
      <c r="GKE176" s="600"/>
      <c r="GKF176" s="600"/>
      <c r="GKG176" s="600"/>
      <c r="GKH176" s="600"/>
      <c r="GKI176" s="600"/>
      <c r="GKJ176" s="600"/>
      <c r="GKK176" s="600"/>
      <c r="GKL176" s="600"/>
      <c r="GKM176" s="600"/>
      <c r="GKN176" s="600"/>
      <c r="GKO176" s="600"/>
      <c r="GKP176" s="600"/>
      <c r="GKQ176" s="600"/>
      <c r="GKR176" s="600"/>
      <c r="GKS176" s="600"/>
      <c r="GKT176" s="600"/>
      <c r="GKU176" s="600"/>
      <c r="GKV176" s="600"/>
      <c r="GKW176" s="600"/>
      <c r="GKX176" s="600"/>
      <c r="GKY176" s="600"/>
      <c r="GKZ176" s="600"/>
      <c r="GLA176" s="600"/>
      <c r="GLB176" s="600"/>
      <c r="GLC176" s="600"/>
      <c r="GLD176" s="600"/>
      <c r="GLE176" s="600"/>
      <c r="GLF176" s="600"/>
      <c r="GLG176" s="600"/>
      <c r="GLH176" s="600"/>
      <c r="GLI176" s="600"/>
      <c r="GLJ176" s="600"/>
      <c r="GLK176" s="600"/>
      <c r="GLL176" s="600"/>
      <c r="GLM176" s="600"/>
      <c r="GLN176" s="600"/>
      <c r="GLO176" s="600"/>
      <c r="GLP176" s="600"/>
      <c r="GLQ176" s="600"/>
      <c r="GLR176" s="600"/>
      <c r="GLS176" s="600"/>
      <c r="GLT176" s="600"/>
      <c r="GLU176" s="600"/>
      <c r="GLV176" s="600"/>
      <c r="GLW176" s="600"/>
      <c r="GLX176" s="600"/>
      <c r="GLY176" s="600"/>
      <c r="GLZ176" s="600"/>
      <c r="GMA176" s="600"/>
      <c r="GMB176" s="600"/>
      <c r="GMC176" s="600"/>
      <c r="GMD176" s="600"/>
      <c r="GME176" s="600"/>
      <c r="GMF176" s="600"/>
      <c r="GMG176" s="600"/>
      <c r="GMH176" s="600"/>
      <c r="GMI176" s="600"/>
      <c r="GMJ176" s="600"/>
      <c r="GMK176" s="600"/>
      <c r="GML176" s="600"/>
      <c r="GMM176" s="600"/>
      <c r="GMN176" s="600"/>
      <c r="GMO176" s="600"/>
      <c r="GMP176" s="600"/>
      <c r="GMQ176" s="600"/>
      <c r="GMR176" s="600"/>
      <c r="GMS176" s="600"/>
      <c r="GMT176" s="600"/>
      <c r="GMU176" s="600"/>
      <c r="GMV176" s="600"/>
      <c r="GMW176" s="600"/>
      <c r="GMX176" s="600"/>
      <c r="GMY176" s="600"/>
      <c r="GMZ176" s="600"/>
      <c r="GNA176" s="600"/>
      <c r="GNB176" s="600"/>
      <c r="GNC176" s="600"/>
      <c r="GND176" s="600"/>
      <c r="GNE176" s="600"/>
      <c r="GNF176" s="600"/>
      <c r="GNG176" s="600"/>
      <c r="GNH176" s="600"/>
      <c r="GNI176" s="600"/>
      <c r="GNJ176" s="600"/>
      <c r="GNK176" s="600"/>
      <c r="GNL176" s="600"/>
      <c r="GNM176" s="600"/>
      <c r="GNN176" s="600"/>
      <c r="GNO176" s="600"/>
      <c r="GNP176" s="600"/>
      <c r="GNQ176" s="600"/>
      <c r="GNR176" s="600"/>
      <c r="GNS176" s="600"/>
      <c r="GNT176" s="600"/>
      <c r="GNU176" s="600"/>
      <c r="GNV176" s="600"/>
      <c r="GNW176" s="600"/>
      <c r="GNX176" s="600"/>
      <c r="GNY176" s="600"/>
      <c r="GNZ176" s="600"/>
      <c r="GOA176" s="600"/>
      <c r="GOB176" s="600"/>
      <c r="GOC176" s="600"/>
      <c r="GOD176" s="600"/>
      <c r="GOE176" s="600"/>
      <c r="GOF176" s="600"/>
      <c r="GOG176" s="600"/>
      <c r="GOH176" s="600"/>
      <c r="GOI176" s="600"/>
      <c r="GOJ176" s="600"/>
      <c r="GOK176" s="600"/>
      <c r="GOL176" s="600"/>
      <c r="GOM176" s="600"/>
      <c r="GON176" s="600"/>
      <c r="GOO176" s="600"/>
      <c r="GOP176" s="600"/>
      <c r="GOQ176" s="600"/>
      <c r="GOR176" s="600"/>
      <c r="GOS176" s="600"/>
      <c r="GOT176" s="600"/>
      <c r="GOU176" s="600"/>
      <c r="GOV176" s="600"/>
      <c r="GOW176" s="600"/>
      <c r="GOX176" s="600"/>
      <c r="GOY176" s="600"/>
      <c r="GOZ176" s="600"/>
      <c r="GPA176" s="600"/>
      <c r="GPB176" s="600"/>
      <c r="GPC176" s="600"/>
      <c r="GPD176" s="600"/>
      <c r="GPE176" s="600"/>
      <c r="GPF176" s="600"/>
      <c r="GPG176" s="600"/>
      <c r="GPH176" s="600"/>
      <c r="GPI176" s="600"/>
      <c r="GPJ176" s="600"/>
      <c r="GPK176" s="600"/>
      <c r="GPL176" s="600"/>
      <c r="GPM176" s="600"/>
      <c r="GPN176" s="600"/>
      <c r="GPO176" s="600"/>
      <c r="GPP176" s="600"/>
      <c r="GPQ176" s="600"/>
      <c r="GPR176" s="600"/>
      <c r="GPS176" s="600"/>
      <c r="GPT176" s="600"/>
      <c r="GPU176" s="600"/>
      <c r="GPV176" s="600"/>
      <c r="GPW176" s="600"/>
      <c r="GPX176" s="600"/>
      <c r="GPY176" s="600"/>
      <c r="GPZ176" s="600"/>
      <c r="GQA176" s="600"/>
      <c r="GQB176" s="600"/>
      <c r="GQC176" s="600"/>
      <c r="GQD176" s="600"/>
      <c r="GQE176" s="600"/>
      <c r="GQF176" s="600"/>
      <c r="GQG176" s="600"/>
      <c r="GQH176" s="600"/>
      <c r="GQI176" s="600"/>
      <c r="GQJ176" s="600"/>
      <c r="GQK176" s="600"/>
      <c r="GQL176" s="600"/>
      <c r="GQM176" s="600"/>
      <c r="GQN176" s="600"/>
      <c r="GQO176" s="600"/>
      <c r="GQP176" s="600"/>
      <c r="GQQ176" s="600"/>
      <c r="GQR176" s="600"/>
      <c r="GQS176" s="600"/>
      <c r="GQT176" s="600"/>
      <c r="GQU176" s="600"/>
      <c r="GQV176" s="600"/>
      <c r="GQW176" s="600"/>
      <c r="GQX176" s="600"/>
      <c r="GQY176" s="600"/>
      <c r="GQZ176" s="600"/>
      <c r="GRA176" s="600"/>
      <c r="GRB176" s="600"/>
      <c r="GRC176" s="600"/>
      <c r="GRD176" s="600"/>
      <c r="GRE176" s="600"/>
      <c r="GRF176" s="600"/>
      <c r="GRG176" s="600"/>
      <c r="GRH176" s="600"/>
      <c r="GRI176" s="600"/>
      <c r="GRJ176" s="600"/>
      <c r="GRK176" s="600"/>
      <c r="GRL176" s="600"/>
      <c r="GRM176" s="600"/>
      <c r="GRN176" s="600"/>
      <c r="GRO176" s="600"/>
      <c r="GRP176" s="600"/>
      <c r="GRQ176" s="600"/>
      <c r="GRR176" s="600"/>
      <c r="GRS176" s="600"/>
      <c r="GRT176" s="600"/>
      <c r="GRU176" s="600"/>
      <c r="GRV176" s="600"/>
      <c r="GRW176" s="600"/>
      <c r="GRX176" s="600"/>
      <c r="GRY176" s="600"/>
      <c r="GRZ176" s="600"/>
      <c r="GSA176" s="600"/>
      <c r="GSB176" s="600"/>
      <c r="GSC176" s="600"/>
      <c r="GSD176" s="600"/>
      <c r="GSE176" s="600"/>
      <c r="GSF176" s="600"/>
      <c r="GSG176" s="600"/>
      <c r="GSH176" s="600"/>
      <c r="GSI176" s="600"/>
      <c r="GSJ176" s="600"/>
      <c r="GSK176" s="600"/>
      <c r="GSL176" s="600"/>
      <c r="GSM176" s="600"/>
      <c r="GSN176" s="600"/>
      <c r="GSO176" s="600"/>
      <c r="GSP176" s="600"/>
      <c r="GSQ176" s="600"/>
      <c r="GSR176" s="600"/>
      <c r="GSS176" s="600"/>
      <c r="GST176" s="600"/>
      <c r="GSU176" s="600"/>
      <c r="GSV176" s="600"/>
      <c r="GSW176" s="600"/>
      <c r="GSX176" s="600"/>
      <c r="GSY176" s="600"/>
      <c r="GSZ176" s="600"/>
      <c r="GTA176" s="600"/>
      <c r="GTB176" s="600"/>
      <c r="GTC176" s="600"/>
      <c r="GTD176" s="600"/>
      <c r="GTE176" s="600"/>
      <c r="GTF176" s="600"/>
      <c r="GTG176" s="600"/>
      <c r="GTH176" s="600"/>
      <c r="GTI176" s="600"/>
      <c r="GTJ176" s="600"/>
      <c r="GTK176" s="600"/>
      <c r="GTL176" s="600"/>
      <c r="GTM176" s="600"/>
      <c r="GTN176" s="600"/>
      <c r="GTO176" s="600"/>
      <c r="GTP176" s="600"/>
      <c r="GTQ176" s="600"/>
      <c r="GTR176" s="600"/>
      <c r="GTS176" s="600"/>
      <c r="GTT176" s="600"/>
      <c r="GTU176" s="600"/>
      <c r="GTV176" s="600"/>
      <c r="GTW176" s="600"/>
      <c r="GTX176" s="600"/>
      <c r="GTY176" s="600"/>
      <c r="GTZ176" s="600"/>
      <c r="GUA176" s="600"/>
      <c r="GUB176" s="600"/>
      <c r="GUC176" s="600"/>
      <c r="GUD176" s="600"/>
      <c r="GUE176" s="600"/>
      <c r="GUF176" s="600"/>
      <c r="GUG176" s="600"/>
      <c r="GUH176" s="600"/>
      <c r="GUI176" s="600"/>
      <c r="GUJ176" s="600"/>
      <c r="GUK176" s="600"/>
      <c r="GUL176" s="600"/>
      <c r="GUM176" s="600"/>
      <c r="GUN176" s="600"/>
      <c r="GUO176" s="600"/>
      <c r="GUP176" s="600"/>
      <c r="GUQ176" s="600"/>
      <c r="GUR176" s="600"/>
      <c r="GUS176" s="600"/>
      <c r="GUT176" s="600"/>
      <c r="GUU176" s="600"/>
      <c r="GUV176" s="600"/>
      <c r="GUW176" s="600"/>
      <c r="GUX176" s="600"/>
      <c r="GUY176" s="600"/>
      <c r="GUZ176" s="600"/>
      <c r="GVA176" s="600"/>
      <c r="GVB176" s="600"/>
      <c r="GVC176" s="600"/>
      <c r="GVD176" s="600"/>
      <c r="GVE176" s="600"/>
      <c r="GVF176" s="600"/>
      <c r="GVG176" s="600"/>
      <c r="GVH176" s="600"/>
      <c r="GVI176" s="600"/>
      <c r="GVJ176" s="600"/>
      <c r="GVK176" s="600"/>
      <c r="GVL176" s="600"/>
      <c r="GVM176" s="600"/>
      <c r="GVN176" s="600"/>
      <c r="GVO176" s="600"/>
      <c r="GVP176" s="600"/>
      <c r="GVQ176" s="600"/>
      <c r="GVR176" s="600"/>
      <c r="GVS176" s="600"/>
      <c r="GVT176" s="600"/>
      <c r="GVU176" s="600"/>
      <c r="GVV176" s="600"/>
      <c r="GVW176" s="600"/>
      <c r="GVX176" s="600"/>
      <c r="GVY176" s="600"/>
      <c r="GVZ176" s="600"/>
      <c r="GWA176" s="600"/>
      <c r="GWB176" s="600"/>
      <c r="GWC176" s="600"/>
      <c r="GWD176" s="600"/>
      <c r="GWE176" s="600"/>
      <c r="GWF176" s="600"/>
      <c r="GWG176" s="600"/>
      <c r="GWH176" s="600"/>
      <c r="GWI176" s="600"/>
      <c r="GWJ176" s="600"/>
      <c r="GWK176" s="600"/>
      <c r="GWL176" s="600"/>
      <c r="GWM176" s="600"/>
      <c r="GWN176" s="600"/>
      <c r="GWO176" s="600"/>
      <c r="GWP176" s="600"/>
      <c r="GWQ176" s="600"/>
      <c r="GWR176" s="600"/>
      <c r="GWS176" s="600"/>
      <c r="GWT176" s="600"/>
      <c r="GWU176" s="600"/>
      <c r="GWV176" s="600"/>
      <c r="GWW176" s="600"/>
      <c r="GWX176" s="600"/>
      <c r="GWY176" s="600"/>
      <c r="GWZ176" s="600"/>
      <c r="GXA176" s="600"/>
      <c r="GXB176" s="600"/>
      <c r="GXC176" s="600"/>
      <c r="GXD176" s="600"/>
      <c r="GXE176" s="600"/>
      <c r="GXF176" s="600"/>
      <c r="GXG176" s="600"/>
      <c r="GXH176" s="600"/>
      <c r="GXI176" s="600"/>
      <c r="GXJ176" s="600"/>
      <c r="GXK176" s="600"/>
      <c r="GXL176" s="600"/>
      <c r="GXM176" s="600"/>
      <c r="GXN176" s="600"/>
      <c r="GXO176" s="600"/>
      <c r="GXP176" s="600"/>
      <c r="GXQ176" s="600"/>
      <c r="GXR176" s="600"/>
      <c r="GXS176" s="600"/>
      <c r="GXT176" s="600"/>
      <c r="GXU176" s="600"/>
      <c r="GXV176" s="600"/>
      <c r="GXW176" s="600"/>
      <c r="GXX176" s="600"/>
      <c r="GXY176" s="600"/>
      <c r="GXZ176" s="600"/>
      <c r="GYA176" s="600"/>
      <c r="GYB176" s="600"/>
      <c r="GYC176" s="600"/>
      <c r="GYD176" s="600"/>
      <c r="GYE176" s="600"/>
      <c r="GYF176" s="600"/>
      <c r="GYG176" s="600"/>
      <c r="GYH176" s="600"/>
      <c r="GYI176" s="600"/>
      <c r="GYJ176" s="600"/>
      <c r="GYK176" s="600"/>
      <c r="GYL176" s="600"/>
      <c r="GYM176" s="600"/>
      <c r="GYN176" s="600"/>
      <c r="GYO176" s="600"/>
      <c r="GYP176" s="600"/>
      <c r="GYQ176" s="600"/>
      <c r="GYR176" s="600"/>
      <c r="GYS176" s="600"/>
      <c r="GYT176" s="600"/>
      <c r="GYU176" s="600"/>
      <c r="GYV176" s="600"/>
      <c r="GYW176" s="600"/>
      <c r="GYX176" s="600"/>
      <c r="GYY176" s="600"/>
      <c r="GYZ176" s="600"/>
      <c r="GZA176" s="600"/>
      <c r="GZB176" s="600"/>
      <c r="GZC176" s="600"/>
      <c r="GZD176" s="600"/>
      <c r="GZE176" s="600"/>
      <c r="GZF176" s="600"/>
      <c r="GZG176" s="600"/>
      <c r="GZH176" s="600"/>
      <c r="GZI176" s="600"/>
      <c r="GZJ176" s="600"/>
      <c r="GZK176" s="600"/>
      <c r="GZL176" s="600"/>
      <c r="GZM176" s="600"/>
      <c r="GZN176" s="600"/>
      <c r="GZO176" s="600"/>
      <c r="GZP176" s="600"/>
      <c r="GZQ176" s="600"/>
      <c r="GZR176" s="600"/>
      <c r="GZS176" s="600"/>
      <c r="GZT176" s="600"/>
      <c r="GZU176" s="600"/>
      <c r="GZV176" s="600"/>
      <c r="GZW176" s="600"/>
      <c r="GZX176" s="600"/>
      <c r="GZY176" s="600"/>
      <c r="GZZ176" s="600"/>
      <c r="HAA176" s="600"/>
      <c r="HAB176" s="600"/>
      <c r="HAC176" s="600"/>
      <c r="HAD176" s="600"/>
      <c r="HAE176" s="600"/>
      <c r="HAF176" s="600"/>
      <c r="HAG176" s="600"/>
      <c r="HAH176" s="600"/>
      <c r="HAI176" s="600"/>
      <c r="HAJ176" s="600"/>
      <c r="HAK176" s="600"/>
      <c r="HAL176" s="600"/>
      <c r="HAM176" s="600"/>
      <c r="HAN176" s="600"/>
      <c r="HAO176" s="600"/>
      <c r="HAP176" s="600"/>
      <c r="HAQ176" s="600"/>
      <c r="HAR176" s="600"/>
      <c r="HAS176" s="600"/>
      <c r="HAT176" s="600"/>
      <c r="HAU176" s="600"/>
      <c r="HAV176" s="600"/>
      <c r="HAW176" s="600"/>
      <c r="HAX176" s="600"/>
      <c r="HAY176" s="600"/>
      <c r="HAZ176" s="600"/>
      <c r="HBA176" s="600"/>
      <c r="HBB176" s="600"/>
      <c r="HBC176" s="600"/>
      <c r="HBD176" s="600"/>
      <c r="HBE176" s="600"/>
      <c r="HBF176" s="600"/>
      <c r="HBG176" s="600"/>
      <c r="HBH176" s="600"/>
      <c r="HBI176" s="600"/>
      <c r="HBJ176" s="600"/>
      <c r="HBK176" s="600"/>
      <c r="HBL176" s="600"/>
      <c r="HBM176" s="600"/>
      <c r="HBN176" s="600"/>
      <c r="HBO176" s="600"/>
      <c r="HBP176" s="600"/>
      <c r="HBQ176" s="600"/>
      <c r="HBR176" s="600"/>
      <c r="HBS176" s="600"/>
      <c r="HBT176" s="600"/>
      <c r="HBU176" s="600"/>
      <c r="HBV176" s="600"/>
      <c r="HBW176" s="600"/>
      <c r="HBX176" s="600"/>
      <c r="HBY176" s="600"/>
      <c r="HBZ176" s="600"/>
      <c r="HCA176" s="600"/>
      <c r="HCB176" s="600"/>
      <c r="HCC176" s="600"/>
      <c r="HCD176" s="600"/>
      <c r="HCE176" s="600"/>
      <c r="HCF176" s="600"/>
      <c r="HCG176" s="600"/>
      <c r="HCH176" s="600"/>
      <c r="HCI176" s="600"/>
      <c r="HCJ176" s="600"/>
      <c r="HCK176" s="600"/>
      <c r="HCL176" s="600"/>
      <c r="HCM176" s="600"/>
      <c r="HCN176" s="600"/>
      <c r="HCO176" s="600"/>
      <c r="HCP176" s="600"/>
      <c r="HCQ176" s="600"/>
      <c r="HCR176" s="600"/>
      <c r="HCS176" s="600"/>
      <c r="HCT176" s="600"/>
      <c r="HCU176" s="600"/>
      <c r="HCV176" s="600"/>
      <c r="HCW176" s="600"/>
      <c r="HCX176" s="600"/>
      <c r="HCY176" s="600"/>
      <c r="HCZ176" s="600"/>
      <c r="HDA176" s="600"/>
      <c r="HDB176" s="600"/>
      <c r="HDC176" s="600"/>
      <c r="HDD176" s="600"/>
      <c r="HDE176" s="600"/>
      <c r="HDF176" s="600"/>
      <c r="HDG176" s="600"/>
      <c r="HDH176" s="600"/>
      <c r="HDI176" s="600"/>
      <c r="HDJ176" s="600"/>
      <c r="HDK176" s="600"/>
      <c r="HDL176" s="600"/>
      <c r="HDM176" s="600"/>
      <c r="HDN176" s="600"/>
      <c r="HDO176" s="600"/>
      <c r="HDP176" s="600"/>
      <c r="HDQ176" s="600"/>
      <c r="HDR176" s="600"/>
      <c r="HDS176" s="600"/>
      <c r="HDT176" s="600"/>
      <c r="HDU176" s="600"/>
      <c r="HDV176" s="600"/>
      <c r="HDW176" s="600"/>
      <c r="HDX176" s="600"/>
      <c r="HDY176" s="600"/>
      <c r="HDZ176" s="600"/>
      <c r="HEA176" s="600"/>
      <c r="HEB176" s="600"/>
      <c r="HEC176" s="600"/>
      <c r="HED176" s="600"/>
      <c r="HEE176" s="600"/>
      <c r="HEF176" s="600"/>
      <c r="HEG176" s="600"/>
      <c r="HEH176" s="600"/>
      <c r="HEI176" s="600"/>
      <c r="HEJ176" s="600"/>
      <c r="HEK176" s="600"/>
      <c r="HEL176" s="600"/>
      <c r="HEM176" s="600"/>
      <c r="HEN176" s="600"/>
      <c r="HEO176" s="600"/>
      <c r="HEP176" s="600"/>
      <c r="HEQ176" s="600"/>
      <c r="HER176" s="600"/>
      <c r="HES176" s="600"/>
      <c r="HET176" s="600"/>
      <c r="HEU176" s="600"/>
      <c r="HEV176" s="600"/>
      <c r="HEW176" s="600"/>
      <c r="HEX176" s="600"/>
      <c r="HEY176" s="600"/>
      <c r="HEZ176" s="600"/>
      <c r="HFA176" s="600"/>
      <c r="HFB176" s="600"/>
      <c r="HFC176" s="600"/>
      <c r="HFD176" s="600"/>
      <c r="HFE176" s="600"/>
      <c r="HFF176" s="600"/>
      <c r="HFG176" s="600"/>
      <c r="HFH176" s="600"/>
      <c r="HFI176" s="600"/>
      <c r="HFJ176" s="600"/>
      <c r="HFK176" s="600"/>
      <c r="HFL176" s="600"/>
      <c r="HFM176" s="600"/>
      <c r="HFN176" s="600"/>
      <c r="HFO176" s="600"/>
      <c r="HFP176" s="600"/>
      <c r="HFQ176" s="600"/>
      <c r="HFR176" s="600"/>
      <c r="HFS176" s="600"/>
      <c r="HFT176" s="600"/>
      <c r="HFU176" s="600"/>
      <c r="HFV176" s="600"/>
      <c r="HFW176" s="600"/>
      <c r="HFX176" s="600"/>
      <c r="HFY176" s="600"/>
      <c r="HFZ176" s="600"/>
      <c r="HGA176" s="600"/>
      <c r="HGB176" s="600"/>
      <c r="HGC176" s="600"/>
      <c r="HGD176" s="600"/>
      <c r="HGE176" s="600"/>
      <c r="HGF176" s="600"/>
      <c r="HGG176" s="600"/>
      <c r="HGH176" s="600"/>
      <c r="HGI176" s="600"/>
      <c r="HGJ176" s="600"/>
      <c r="HGK176" s="600"/>
      <c r="HGL176" s="600"/>
      <c r="HGM176" s="600"/>
      <c r="HGN176" s="600"/>
      <c r="HGO176" s="600"/>
      <c r="HGP176" s="600"/>
      <c r="HGQ176" s="600"/>
      <c r="HGR176" s="600"/>
      <c r="HGS176" s="600"/>
      <c r="HGT176" s="600"/>
      <c r="HGU176" s="600"/>
      <c r="HGV176" s="600"/>
      <c r="HGW176" s="600"/>
      <c r="HGX176" s="600"/>
      <c r="HGY176" s="600"/>
      <c r="HGZ176" s="600"/>
      <c r="HHA176" s="600"/>
      <c r="HHB176" s="600"/>
      <c r="HHC176" s="600"/>
      <c r="HHD176" s="600"/>
      <c r="HHE176" s="600"/>
      <c r="HHF176" s="600"/>
      <c r="HHG176" s="600"/>
      <c r="HHH176" s="600"/>
      <c r="HHI176" s="600"/>
      <c r="HHJ176" s="600"/>
      <c r="HHK176" s="600"/>
      <c r="HHL176" s="600"/>
      <c r="HHM176" s="600"/>
      <c r="HHN176" s="600"/>
      <c r="HHO176" s="600"/>
      <c r="HHP176" s="600"/>
      <c r="HHQ176" s="600"/>
      <c r="HHR176" s="600"/>
      <c r="HHS176" s="600"/>
      <c r="HHT176" s="600"/>
      <c r="HHU176" s="600"/>
      <c r="HHV176" s="600"/>
      <c r="HHW176" s="600"/>
      <c r="HHX176" s="600"/>
      <c r="HHY176" s="600"/>
      <c r="HHZ176" s="600"/>
      <c r="HIA176" s="600"/>
      <c r="HIB176" s="600"/>
      <c r="HIC176" s="600"/>
      <c r="HID176" s="600"/>
      <c r="HIE176" s="600"/>
      <c r="HIF176" s="600"/>
      <c r="HIG176" s="600"/>
      <c r="HIH176" s="600"/>
      <c r="HII176" s="600"/>
      <c r="HIJ176" s="600"/>
      <c r="HIK176" s="600"/>
      <c r="HIL176" s="600"/>
      <c r="HIM176" s="600"/>
      <c r="HIN176" s="600"/>
      <c r="HIO176" s="600"/>
      <c r="HIP176" s="600"/>
      <c r="HIQ176" s="600"/>
      <c r="HIR176" s="600"/>
      <c r="HIS176" s="600"/>
      <c r="HIT176" s="600"/>
      <c r="HIU176" s="600"/>
      <c r="HIV176" s="600"/>
      <c r="HIW176" s="600"/>
      <c r="HIX176" s="600"/>
      <c r="HIY176" s="600"/>
      <c r="HIZ176" s="600"/>
      <c r="HJA176" s="600"/>
      <c r="HJB176" s="600"/>
      <c r="HJC176" s="600"/>
      <c r="HJD176" s="600"/>
      <c r="HJE176" s="600"/>
      <c r="HJF176" s="600"/>
      <c r="HJG176" s="600"/>
      <c r="HJH176" s="600"/>
      <c r="HJI176" s="600"/>
      <c r="HJJ176" s="600"/>
      <c r="HJK176" s="600"/>
      <c r="HJL176" s="600"/>
      <c r="HJM176" s="600"/>
      <c r="HJN176" s="600"/>
      <c r="HJO176" s="600"/>
      <c r="HJP176" s="600"/>
      <c r="HJQ176" s="600"/>
      <c r="HJR176" s="600"/>
      <c r="HJS176" s="600"/>
      <c r="HJT176" s="600"/>
      <c r="HJU176" s="600"/>
      <c r="HJV176" s="600"/>
      <c r="HJW176" s="600"/>
      <c r="HJX176" s="600"/>
      <c r="HJY176" s="600"/>
      <c r="HJZ176" s="600"/>
      <c r="HKA176" s="600"/>
      <c r="HKB176" s="600"/>
      <c r="HKC176" s="600"/>
      <c r="HKD176" s="600"/>
      <c r="HKE176" s="600"/>
      <c r="HKF176" s="600"/>
      <c r="HKG176" s="600"/>
      <c r="HKH176" s="600"/>
      <c r="HKI176" s="600"/>
      <c r="HKJ176" s="600"/>
      <c r="HKK176" s="600"/>
      <c r="HKL176" s="600"/>
      <c r="HKM176" s="600"/>
      <c r="HKN176" s="600"/>
      <c r="HKO176" s="600"/>
      <c r="HKP176" s="600"/>
      <c r="HKQ176" s="600"/>
      <c r="HKR176" s="600"/>
      <c r="HKS176" s="600"/>
      <c r="HKT176" s="600"/>
      <c r="HKU176" s="600"/>
      <c r="HKV176" s="600"/>
      <c r="HKW176" s="600"/>
      <c r="HKX176" s="600"/>
      <c r="HKY176" s="600"/>
      <c r="HKZ176" s="600"/>
      <c r="HLA176" s="600"/>
      <c r="HLB176" s="600"/>
      <c r="HLC176" s="600"/>
      <c r="HLD176" s="600"/>
      <c r="HLE176" s="600"/>
      <c r="HLF176" s="600"/>
      <c r="HLG176" s="600"/>
      <c r="HLH176" s="600"/>
      <c r="HLI176" s="600"/>
      <c r="HLJ176" s="600"/>
      <c r="HLK176" s="600"/>
      <c r="HLL176" s="600"/>
      <c r="HLM176" s="600"/>
      <c r="HLN176" s="600"/>
      <c r="HLO176" s="600"/>
      <c r="HLP176" s="600"/>
      <c r="HLQ176" s="600"/>
      <c r="HLR176" s="600"/>
      <c r="HLS176" s="600"/>
      <c r="HLT176" s="600"/>
      <c r="HLU176" s="600"/>
      <c r="HLV176" s="600"/>
      <c r="HLW176" s="600"/>
      <c r="HLX176" s="600"/>
      <c r="HLY176" s="600"/>
      <c r="HLZ176" s="600"/>
      <c r="HMA176" s="600"/>
      <c r="HMB176" s="600"/>
      <c r="HMC176" s="600"/>
      <c r="HMD176" s="600"/>
      <c r="HME176" s="600"/>
      <c r="HMF176" s="600"/>
      <c r="HMG176" s="600"/>
      <c r="HMH176" s="600"/>
      <c r="HMI176" s="600"/>
      <c r="HMJ176" s="600"/>
      <c r="HMK176" s="600"/>
      <c r="HML176" s="600"/>
      <c r="HMM176" s="600"/>
      <c r="HMN176" s="600"/>
      <c r="HMO176" s="600"/>
      <c r="HMP176" s="600"/>
      <c r="HMQ176" s="600"/>
      <c r="HMR176" s="600"/>
      <c r="HMS176" s="600"/>
      <c r="HMT176" s="600"/>
      <c r="HMU176" s="600"/>
      <c r="HMV176" s="600"/>
      <c r="HMW176" s="600"/>
      <c r="HMX176" s="600"/>
      <c r="HMY176" s="600"/>
      <c r="HMZ176" s="600"/>
      <c r="HNA176" s="600"/>
      <c r="HNB176" s="600"/>
      <c r="HNC176" s="600"/>
      <c r="HND176" s="600"/>
      <c r="HNE176" s="600"/>
      <c r="HNF176" s="600"/>
      <c r="HNG176" s="600"/>
      <c r="HNH176" s="600"/>
      <c r="HNI176" s="600"/>
      <c r="HNJ176" s="600"/>
      <c r="HNK176" s="600"/>
      <c r="HNL176" s="600"/>
      <c r="HNM176" s="600"/>
      <c r="HNN176" s="600"/>
      <c r="HNO176" s="600"/>
      <c r="HNP176" s="600"/>
      <c r="HNQ176" s="600"/>
      <c r="HNR176" s="600"/>
      <c r="HNS176" s="600"/>
      <c r="HNT176" s="600"/>
      <c r="HNU176" s="600"/>
      <c r="HNV176" s="600"/>
      <c r="HNW176" s="600"/>
      <c r="HNX176" s="600"/>
      <c r="HNY176" s="600"/>
      <c r="HNZ176" s="600"/>
      <c r="HOA176" s="600"/>
      <c r="HOB176" s="600"/>
      <c r="HOC176" s="600"/>
      <c r="HOD176" s="600"/>
      <c r="HOE176" s="600"/>
      <c r="HOF176" s="600"/>
      <c r="HOG176" s="600"/>
      <c r="HOH176" s="600"/>
      <c r="HOI176" s="600"/>
      <c r="HOJ176" s="600"/>
      <c r="HOK176" s="600"/>
      <c r="HOL176" s="600"/>
      <c r="HOM176" s="600"/>
      <c r="HON176" s="600"/>
      <c r="HOO176" s="600"/>
      <c r="HOP176" s="600"/>
      <c r="HOQ176" s="600"/>
      <c r="HOR176" s="600"/>
      <c r="HOS176" s="600"/>
      <c r="HOT176" s="600"/>
      <c r="HOU176" s="600"/>
      <c r="HOV176" s="600"/>
      <c r="HOW176" s="600"/>
      <c r="HOX176" s="600"/>
      <c r="HOY176" s="600"/>
      <c r="HOZ176" s="600"/>
      <c r="HPA176" s="600"/>
      <c r="HPB176" s="600"/>
      <c r="HPC176" s="600"/>
      <c r="HPD176" s="600"/>
      <c r="HPE176" s="600"/>
      <c r="HPF176" s="600"/>
      <c r="HPG176" s="600"/>
      <c r="HPH176" s="600"/>
      <c r="HPI176" s="600"/>
      <c r="HPJ176" s="600"/>
      <c r="HPK176" s="600"/>
      <c r="HPL176" s="600"/>
      <c r="HPM176" s="600"/>
      <c r="HPN176" s="600"/>
      <c r="HPO176" s="600"/>
      <c r="HPP176" s="600"/>
      <c r="HPQ176" s="600"/>
      <c r="HPR176" s="600"/>
      <c r="HPS176" s="600"/>
      <c r="HPT176" s="600"/>
      <c r="HPU176" s="600"/>
      <c r="HPV176" s="600"/>
      <c r="HPW176" s="600"/>
      <c r="HPX176" s="600"/>
      <c r="HPY176" s="600"/>
      <c r="HPZ176" s="600"/>
      <c r="HQA176" s="600"/>
      <c r="HQB176" s="600"/>
      <c r="HQC176" s="600"/>
      <c r="HQD176" s="600"/>
      <c r="HQE176" s="600"/>
      <c r="HQF176" s="600"/>
      <c r="HQG176" s="600"/>
      <c r="HQH176" s="600"/>
      <c r="HQI176" s="600"/>
      <c r="HQJ176" s="600"/>
      <c r="HQK176" s="600"/>
      <c r="HQL176" s="600"/>
      <c r="HQM176" s="600"/>
      <c r="HQN176" s="600"/>
      <c r="HQO176" s="600"/>
      <c r="HQP176" s="600"/>
      <c r="HQQ176" s="600"/>
      <c r="HQR176" s="600"/>
      <c r="HQS176" s="600"/>
      <c r="HQT176" s="600"/>
      <c r="HQU176" s="600"/>
      <c r="HQV176" s="600"/>
      <c r="HQW176" s="600"/>
      <c r="HQX176" s="600"/>
      <c r="HQY176" s="600"/>
      <c r="HQZ176" s="600"/>
      <c r="HRA176" s="600"/>
      <c r="HRB176" s="600"/>
      <c r="HRC176" s="600"/>
      <c r="HRD176" s="600"/>
      <c r="HRE176" s="600"/>
      <c r="HRF176" s="600"/>
      <c r="HRG176" s="600"/>
      <c r="HRH176" s="600"/>
      <c r="HRI176" s="600"/>
      <c r="HRJ176" s="600"/>
      <c r="HRK176" s="600"/>
      <c r="HRL176" s="600"/>
      <c r="HRM176" s="600"/>
      <c r="HRN176" s="600"/>
      <c r="HRO176" s="600"/>
      <c r="HRP176" s="600"/>
      <c r="HRQ176" s="600"/>
      <c r="HRR176" s="600"/>
      <c r="HRS176" s="600"/>
      <c r="HRT176" s="600"/>
      <c r="HRU176" s="600"/>
      <c r="HRV176" s="600"/>
      <c r="HRW176" s="600"/>
      <c r="HRX176" s="600"/>
      <c r="HRY176" s="600"/>
      <c r="HRZ176" s="600"/>
      <c r="HSA176" s="600"/>
      <c r="HSB176" s="600"/>
      <c r="HSC176" s="600"/>
      <c r="HSD176" s="600"/>
      <c r="HSE176" s="600"/>
      <c r="HSF176" s="600"/>
      <c r="HSG176" s="600"/>
      <c r="HSH176" s="600"/>
      <c r="HSI176" s="600"/>
      <c r="HSJ176" s="600"/>
      <c r="HSK176" s="600"/>
      <c r="HSL176" s="600"/>
      <c r="HSM176" s="600"/>
      <c r="HSN176" s="600"/>
      <c r="HSO176" s="600"/>
      <c r="HSP176" s="600"/>
      <c r="HSQ176" s="600"/>
      <c r="HSR176" s="600"/>
      <c r="HSS176" s="600"/>
      <c r="HST176" s="600"/>
      <c r="HSU176" s="600"/>
      <c r="HSV176" s="600"/>
      <c r="HSW176" s="600"/>
      <c r="HSX176" s="600"/>
      <c r="HSY176" s="600"/>
      <c r="HSZ176" s="600"/>
      <c r="HTA176" s="600"/>
      <c r="HTB176" s="600"/>
      <c r="HTC176" s="600"/>
      <c r="HTD176" s="600"/>
      <c r="HTE176" s="600"/>
      <c r="HTF176" s="600"/>
      <c r="HTG176" s="600"/>
      <c r="HTH176" s="600"/>
      <c r="HTI176" s="600"/>
      <c r="HTJ176" s="600"/>
      <c r="HTK176" s="600"/>
      <c r="HTL176" s="600"/>
      <c r="HTM176" s="600"/>
      <c r="HTN176" s="600"/>
      <c r="HTO176" s="600"/>
      <c r="HTP176" s="600"/>
      <c r="HTQ176" s="600"/>
      <c r="HTR176" s="600"/>
      <c r="HTS176" s="600"/>
      <c r="HTT176" s="600"/>
      <c r="HTU176" s="600"/>
      <c r="HTV176" s="600"/>
      <c r="HTW176" s="600"/>
      <c r="HTX176" s="600"/>
      <c r="HTY176" s="600"/>
      <c r="HTZ176" s="600"/>
      <c r="HUA176" s="600"/>
      <c r="HUB176" s="600"/>
      <c r="HUC176" s="600"/>
      <c r="HUD176" s="600"/>
      <c r="HUE176" s="600"/>
      <c r="HUF176" s="600"/>
      <c r="HUG176" s="600"/>
      <c r="HUH176" s="600"/>
      <c r="HUI176" s="600"/>
      <c r="HUJ176" s="600"/>
      <c r="HUK176" s="600"/>
      <c r="HUL176" s="600"/>
      <c r="HUM176" s="600"/>
      <c r="HUN176" s="600"/>
      <c r="HUO176" s="600"/>
      <c r="HUP176" s="600"/>
      <c r="HUQ176" s="600"/>
      <c r="HUR176" s="600"/>
      <c r="HUS176" s="600"/>
      <c r="HUT176" s="600"/>
      <c r="HUU176" s="600"/>
      <c r="HUV176" s="600"/>
      <c r="HUW176" s="600"/>
      <c r="HUX176" s="600"/>
      <c r="HUY176" s="600"/>
      <c r="HUZ176" s="600"/>
      <c r="HVA176" s="600"/>
      <c r="HVB176" s="600"/>
      <c r="HVC176" s="600"/>
      <c r="HVD176" s="600"/>
      <c r="HVE176" s="600"/>
      <c r="HVF176" s="600"/>
      <c r="HVG176" s="600"/>
      <c r="HVH176" s="600"/>
      <c r="HVI176" s="600"/>
      <c r="HVJ176" s="600"/>
      <c r="HVK176" s="600"/>
      <c r="HVL176" s="600"/>
      <c r="HVM176" s="600"/>
      <c r="HVN176" s="600"/>
      <c r="HVO176" s="600"/>
      <c r="HVP176" s="600"/>
      <c r="HVQ176" s="600"/>
      <c r="HVR176" s="600"/>
      <c r="HVS176" s="600"/>
      <c r="HVT176" s="600"/>
      <c r="HVU176" s="600"/>
      <c r="HVV176" s="600"/>
      <c r="HVW176" s="600"/>
      <c r="HVX176" s="600"/>
      <c r="HVY176" s="600"/>
      <c r="HVZ176" s="600"/>
      <c r="HWA176" s="600"/>
      <c r="HWB176" s="600"/>
      <c r="HWC176" s="600"/>
      <c r="HWD176" s="600"/>
      <c r="HWE176" s="600"/>
      <c r="HWF176" s="600"/>
      <c r="HWG176" s="600"/>
      <c r="HWH176" s="600"/>
      <c r="HWI176" s="600"/>
      <c r="HWJ176" s="600"/>
      <c r="HWK176" s="600"/>
      <c r="HWL176" s="600"/>
      <c r="HWM176" s="600"/>
      <c r="HWN176" s="600"/>
      <c r="HWO176" s="600"/>
      <c r="HWP176" s="600"/>
      <c r="HWQ176" s="600"/>
      <c r="HWR176" s="600"/>
      <c r="HWS176" s="600"/>
      <c r="HWT176" s="600"/>
      <c r="HWU176" s="600"/>
      <c r="HWV176" s="600"/>
      <c r="HWW176" s="600"/>
      <c r="HWX176" s="600"/>
      <c r="HWY176" s="600"/>
      <c r="HWZ176" s="600"/>
      <c r="HXA176" s="600"/>
      <c r="HXB176" s="600"/>
      <c r="HXC176" s="600"/>
      <c r="HXD176" s="600"/>
      <c r="HXE176" s="600"/>
      <c r="HXF176" s="600"/>
      <c r="HXG176" s="600"/>
      <c r="HXH176" s="600"/>
      <c r="HXI176" s="600"/>
      <c r="HXJ176" s="600"/>
      <c r="HXK176" s="600"/>
      <c r="HXL176" s="600"/>
      <c r="HXM176" s="600"/>
      <c r="HXN176" s="600"/>
      <c r="HXO176" s="600"/>
      <c r="HXP176" s="600"/>
      <c r="HXQ176" s="600"/>
      <c r="HXR176" s="600"/>
      <c r="HXS176" s="600"/>
      <c r="HXT176" s="600"/>
      <c r="HXU176" s="600"/>
      <c r="HXV176" s="600"/>
      <c r="HXW176" s="600"/>
      <c r="HXX176" s="600"/>
      <c r="HXY176" s="600"/>
      <c r="HXZ176" s="600"/>
      <c r="HYA176" s="600"/>
      <c r="HYB176" s="600"/>
      <c r="HYC176" s="600"/>
      <c r="HYD176" s="600"/>
      <c r="HYE176" s="600"/>
      <c r="HYF176" s="600"/>
      <c r="HYG176" s="600"/>
      <c r="HYH176" s="600"/>
      <c r="HYI176" s="600"/>
      <c r="HYJ176" s="600"/>
      <c r="HYK176" s="600"/>
      <c r="HYL176" s="600"/>
      <c r="HYM176" s="600"/>
      <c r="HYN176" s="600"/>
      <c r="HYO176" s="600"/>
      <c r="HYP176" s="600"/>
      <c r="HYQ176" s="600"/>
      <c r="HYR176" s="600"/>
      <c r="HYS176" s="600"/>
      <c r="HYT176" s="600"/>
      <c r="HYU176" s="600"/>
      <c r="HYV176" s="600"/>
      <c r="HYW176" s="600"/>
      <c r="HYX176" s="600"/>
      <c r="HYY176" s="600"/>
      <c r="HYZ176" s="600"/>
      <c r="HZA176" s="600"/>
      <c r="HZB176" s="600"/>
      <c r="HZC176" s="600"/>
      <c r="HZD176" s="600"/>
      <c r="HZE176" s="600"/>
      <c r="HZF176" s="600"/>
      <c r="HZG176" s="600"/>
      <c r="HZH176" s="600"/>
      <c r="HZI176" s="600"/>
      <c r="HZJ176" s="600"/>
      <c r="HZK176" s="600"/>
      <c r="HZL176" s="600"/>
      <c r="HZM176" s="600"/>
      <c r="HZN176" s="600"/>
      <c r="HZO176" s="600"/>
      <c r="HZP176" s="600"/>
      <c r="HZQ176" s="600"/>
      <c r="HZR176" s="600"/>
      <c r="HZS176" s="600"/>
      <c r="HZT176" s="600"/>
      <c r="HZU176" s="600"/>
      <c r="HZV176" s="600"/>
      <c r="HZW176" s="600"/>
      <c r="HZX176" s="600"/>
      <c r="HZY176" s="600"/>
      <c r="HZZ176" s="600"/>
      <c r="IAA176" s="600"/>
      <c r="IAB176" s="600"/>
      <c r="IAC176" s="600"/>
      <c r="IAD176" s="600"/>
      <c r="IAE176" s="600"/>
      <c r="IAF176" s="600"/>
      <c r="IAG176" s="600"/>
      <c r="IAH176" s="600"/>
      <c r="IAI176" s="600"/>
      <c r="IAJ176" s="600"/>
      <c r="IAK176" s="600"/>
      <c r="IAL176" s="600"/>
      <c r="IAM176" s="600"/>
      <c r="IAN176" s="600"/>
      <c r="IAO176" s="600"/>
      <c r="IAP176" s="600"/>
      <c r="IAQ176" s="600"/>
      <c r="IAR176" s="600"/>
      <c r="IAS176" s="600"/>
      <c r="IAT176" s="600"/>
      <c r="IAU176" s="600"/>
      <c r="IAV176" s="600"/>
      <c r="IAW176" s="600"/>
      <c r="IAX176" s="600"/>
      <c r="IAY176" s="600"/>
      <c r="IAZ176" s="600"/>
      <c r="IBA176" s="600"/>
      <c r="IBB176" s="600"/>
      <c r="IBC176" s="600"/>
      <c r="IBD176" s="600"/>
      <c r="IBE176" s="600"/>
      <c r="IBF176" s="600"/>
      <c r="IBG176" s="600"/>
      <c r="IBH176" s="600"/>
      <c r="IBI176" s="600"/>
      <c r="IBJ176" s="600"/>
      <c r="IBK176" s="600"/>
      <c r="IBL176" s="600"/>
      <c r="IBM176" s="600"/>
      <c r="IBN176" s="600"/>
      <c r="IBO176" s="600"/>
      <c r="IBP176" s="600"/>
      <c r="IBQ176" s="600"/>
      <c r="IBR176" s="600"/>
      <c r="IBS176" s="600"/>
      <c r="IBT176" s="600"/>
      <c r="IBU176" s="600"/>
      <c r="IBV176" s="600"/>
      <c r="IBW176" s="600"/>
      <c r="IBX176" s="600"/>
      <c r="IBY176" s="600"/>
      <c r="IBZ176" s="600"/>
      <c r="ICA176" s="600"/>
      <c r="ICB176" s="600"/>
      <c r="ICC176" s="600"/>
      <c r="ICD176" s="600"/>
      <c r="ICE176" s="600"/>
      <c r="ICF176" s="600"/>
      <c r="ICG176" s="600"/>
      <c r="ICH176" s="600"/>
      <c r="ICI176" s="600"/>
      <c r="ICJ176" s="600"/>
      <c r="ICK176" s="600"/>
      <c r="ICL176" s="600"/>
      <c r="ICM176" s="600"/>
      <c r="ICN176" s="600"/>
      <c r="ICO176" s="600"/>
      <c r="ICP176" s="600"/>
      <c r="ICQ176" s="600"/>
      <c r="ICR176" s="600"/>
      <c r="ICS176" s="600"/>
      <c r="ICT176" s="600"/>
      <c r="ICU176" s="600"/>
      <c r="ICV176" s="600"/>
      <c r="ICW176" s="600"/>
      <c r="ICX176" s="600"/>
      <c r="ICY176" s="600"/>
      <c r="ICZ176" s="600"/>
      <c r="IDA176" s="600"/>
      <c r="IDB176" s="600"/>
      <c r="IDC176" s="600"/>
      <c r="IDD176" s="600"/>
      <c r="IDE176" s="600"/>
      <c r="IDF176" s="600"/>
      <c r="IDG176" s="600"/>
      <c r="IDH176" s="600"/>
      <c r="IDI176" s="600"/>
      <c r="IDJ176" s="600"/>
      <c r="IDK176" s="600"/>
      <c r="IDL176" s="600"/>
      <c r="IDM176" s="600"/>
      <c r="IDN176" s="600"/>
      <c r="IDO176" s="600"/>
      <c r="IDP176" s="600"/>
      <c r="IDQ176" s="600"/>
      <c r="IDR176" s="600"/>
      <c r="IDS176" s="600"/>
      <c r="IDT176" s="600"/>
      <c r="IDU176" s="600"/>
      <c r="IDV176" s="600"/>
      <c r="IDW176" s="600"/>
      <c r="IDX176" s="600"/>
      <c r="IDY176" s="600"/>
      <c r="IDZ176" s="600"/>
      <c r="IEA176" s="600"/>
      <c r="IEB176" s="600"/>
      <c r="IEC176" s="600"/>
      <c r="IED176" s="600"/>
      <c r="IEE176" s="600"/>
      <c r="IEF176" s="600"/>
      <c r="IEG176" s="600"/>
      <c r="IEH176" s="600"/>
      <c r="IEI176" s="600"/>
      <c r="IEJ176" s="600"/>
      <c r="IEK176" s="600"/>
      <c r="IEL176" s="600"/>
      <c r="IEM176" s="600"/>
      <c r="IEN176" s="600"/>
      <c r="IEO176" s="600"/>
      <c r="IEP176" s="600"/>
      <c r="IEQ176" s="600"/>
      <c r="IER176" s="600"/>
      <c r="IES176" s="600"/>
      <c r="IET176" s="600"/>
      <c r="IEU176" s="600"/>
      <c r="IEV176" s="600"/>
      <c r="IEW176" s="600"/>
      <c r="IEX176" s="600"/>
      <c r="IEY176" s="600"/>
      <c r="IEZ176" s="600"/>
      <c r="IFA176" s="600"/>
      <c r="IFB176" s="600"/>
      <c r="IFC176" s="600"/>
      <c r="IFD176" s="600"/>
      <c r="IFE176" s="600"/>
      <c r="IFF176" s="600"/>
      <c r="IFG176" s="600"/>
      <c r="IFH176" s="600"/>
      <c r="IFI176" s="600"/>
      <c r="IFJ176" s="600"/>
      <c r="IFK176" s="600"/>
      <c r="IFL176" s="600"/>
      <c r="IFM176" s="600"/>
      <c r="IFN176" s="600"/>
      <c r="IFO176" s="600"/>
      <c r="IFP176" s="600"/>
      <c r="IFQ176" s="600"/>
      <c r="IFR176" s="600"/>
      <c r="IFS176" s="600"/>
      <c r="IFT176" s="600"/>
      <c r="IFU176" s="600"/>
      <c r="IFV176" s="600"/>
      <c r="IFW176" s="600"/>
      <c r="IFX176" s="600"/>
      <c r="IFY176" s="600"/>
      <c r="IFZ176" s="600"/>
      <c r="IGA176" s="600"/>
      <c r="IGB176" s="600"/>
      <c r="IGC176" s="600"/>
      <c r="IGD176" s="600"/>
      <c r="IGE176" s="600"/>
      <c r="IGF176" s="600"/>
      <c r="IGG176" s="600"/>
      <c r="IGH176" s="600"/>
      <c r="IGI176" s="600"/>
      <c r="IGJ176" s="600"/>
      <c r="IGK176" s="600"/>
      <c r="IGL176" s="600"/>
      <c r="IGM176" s="600"/>
      <c r="IGN176" s="600"/>
      <c r="IGO176" s="600"/>
      <c r="IGP176" s="600"/>
      <c r="IGQ176" s="600"/>
      <c r="IGR176" s="600"/>
      <c r="IGS176" s="600"/>
      <c r="IGT176" s="600"/>
      <c r="IGU176" s="600"/>
      <c r="IGV176" s="600"/>
      <c r="IGW176" s="600"/>
      <c r="IGX176" s="600"/>
      <c r="IGY176" s="600"/>
      <c r="IGZ176" s="600"/>
      <c r="IHA176" s="600"/>
      <c r="IHB176" s="600"/>
      <c r="IHC176" s="600"/>
      <c r="IHD176" s="600"/>
      <c r="IHE176" s="600"/>
      <c r="IHF176" s="600"/>
      <c r="IHG176" s="600"/>
      <c r="IHH176" s="600"/>
      <c r="IHI176" s="600"/>
      <c r="IHJ176" s="600"/>
      <c r="IHK176" s="600"/>
      <c r="IHL176" s="600"/>
      <c r="IHM176" s="600"/>
      <c r="IHN176" s="600"/>
      <c r="IHO176" s="600"/>
      <c r="IHP176" s="600"/>
      <c r="IHQ176" s="600"/>
      <c r="IHR176" s="600"/>
      <c r="IHS176" s="600"/>
      <c r="IHT176" s="600"/>
      <c r="IHU176" s="600"/>
      <c r="IHV176" s="600"/>
      <c r="IHW176" s="600"/>
      <c r="IHX176" s="600"/>
      <c r="IHY176" s="600"/>
      <c r="IHZ176" s="600"/>
      <c r="IIA176" s="600"/>
      <c r="IIB176" s="600"/>
      <c r="IIC176" s="600"/>
      <c r="IID176" s="600"/>
      <c r="IIE176" s="600"/>
      <c r="IIF176" s="600"/>
      <c r="IIG176" s="600"/>
      <c r="IIH176" s="600"/>
      <c r="III176" s="600"/>
      <c r="IIJ176" s="600"/>
      <c r="IIK176" s="600"/>
      <c r="IIL176" s="600"/>
      <c r="IIM176" s="600"/>
      <c r="IIN176" s="600"/>
      <c r="IIO176" s="600"/>
      <c r="IIP176" s="600"/>
      <c r="IIQ176" s="600"/>
      <c r="IIR176" s="600"/>
      <c r="IIS176" s="600"/>
      <c r="IIT176" s="600"/>
      <c r="IIU176" s="600"/>
      <c r="IIV176" s="600"/>
      <c r="IIW176" s="600"/>
      <c r="IIX176" s="600"/>
      <c r="IIY176" s="600"/>
      <c r="IIZ176" s="600"/>
      <c r="IJA176" s="600"/>
      <c r="IJB176" s="600"/>
      <c r="IJC176" s="600"/>
      <c r="IJD176" s="600"/>
      <c r="IJE176" s="600"/>
      <c r="IJF176" s="600"/>
      <c r="IJG176" s="600"/>
      <c r="IJH176" s="600"/>
      <c r="IJI176" s="600"/>
      <c r="IJJ176" s="600"/>
      <c r="IJK176" s="600"/>
      <c r="IJL176" s="600"/>
      <c r="IJM176" s="600"/>
      <c r="IJN176" s="600"/>
      <c r="IJO176" s="600"/>
      <c r="IJP176" s="600"/>
      <c r="IJQ176" s="600"/>
      <c r="IJR176" s="600"/>
      <c r="IJS176" s="600"/>
      <c r="IJT176" s="600"/>
      <c r="IJU176" s="600"/>
      <c r="IJV176" s="600"/>
      <c r="IJW176" s="600"/>
      <c r="IJX176" s="600"/>
      <c r="IJY176" s="600"/>
      <c r="IJZ176" s="600"/>
      <c r="IKA176" s="600"/>
      <c r="IKB176" s="600"/>
      <c r="IKC176" s="600"/>
      <c r="IKD176" s="600"/>
      <c r="IKE176" s="600"/>
      <c r="IKF176" s="600"/>
      <c r="IKG176" s="600"/>
      <c r="IKH176" s="600"/>
      <c r="IKI176" s="600"/>
      <c r="IKJ176" s="600"/>
      <c r="IKK176" s="600"/>
      <c r="IKL176" s="600"/>
      <c r="IKM176" s="600"/>
      <c r="IKN176" s="600"/>
      <c r="IKO176" s="600"/>
      <c r="IKP176" s="600"/>
      <c r="IKQ176" s="600"/>
      <c r="IKR176" s="600"/>
      <c r="IKS176" s="600"/>
      <c r="IKT176" s="600"/>
      <c r="IKU176" s="600"/>
      <c r="IKV176" s="600"/>
      <c r="IKW176" s="600"/>
      <c r="IKX176" s="600"/>
      <c r="IKY176" s="600"/>
      <c r="IKZ176" s="600"/>
      <c r="ILA176" s="600"/>
      <c r="ILB176" s="600"/>
      <c r="ILC176" s="600"/>
      <c r="ILD176" s="600"/>
      <c r="ILE176" s="600"/>
      <c r="ILF176" s="600"/>
      <c r="ILG176" s="600"/>
      <c r="ILH176" s="600"/>
      <c r="ILI176" s="600"/>
      <c r="ILJ176" s="600"/>
      <c r="ILK176" s="600"/>
      <c r="ILL176" s="600"/>
      <c r="ILM176" s="600"/>
      <c r="ILN176" s="600"/>
      <c r="ILO176" s="600"/>
      <c r="ILP176" s="600"/>
      <c r="ILQ176" s="600"/>
      <c r="ILR176" s="600"/>
      <c r="ILS176" s="600"/>
      <c r="ILT176" s="600"/>
      <c r="ILU176" s="600"/>
      <c r="ILV176" s="600"/>
      <c r="ILW176" s="600"/>
      <c r="ILX176" s="600"/>
      <c r="ILY176" s="600"/>
      <c r="ILZ176" s="600"/>
      <c r="IMA176" s="600"/>
      <c r="IMB176" s="600"/>
      <c r="IMC176" s="600"/>
      <c r="IMD176" s="600"/>
      <c r="IME176" s="600"/>
      <c r="IMF176" s="600"/>
      <c r="IMG176" s="600"/>
      <c r="IMH176" s="600"/>
      <c r="IMI176" s="600"/>
      <c r="IMJ176" s="600"/>
      <c r="IMK176" s="600"/>
      <c r="IML176" s="600"/>
      <c r="IMM176" s="600"/>
      <c r="IMN176" s="600"/>
      <c r="IMO176" s="600"/>
      <c r="IMP176" s="600"/>
      <c r="IMQ176" s="600"/>
      <c r="IMR176" s="600"/>
      <c r="IMS176" s="600"/>
      <c r="IMT176" s="600"/>
      <c r="IMU176" s="600"/>
      <c r="IMV176" s="600"/>
      <c r="IMW176" s="600"/>
      <c r="IMX176" s="600"/>
      <c r="IMY176" s="600"/>
      <c r="IMZ176" s="600"/>
      <c r="INA176" s="600"/>
      <c r="INB176" s="600"/>
      <c r="INC176" s="600"/>
      <c r="IND176" s="600"/>
      <c r="INE176" s="600"/>
      <c r="INF176" s="600"/>
      <c r="ING176" s="600"/>
      <c r="INH176" s="600"/>
      <c r="INI176" s="600"/>
      <c r="INJ176" s="600"/>
      <c r="INK176" s="600"/>
      <c r="INL176" s="600"/>
      <c r="INM176" s="600"/>
      <c r="INN176" s="600"/>
      <c r="INO176" s="600"/>
      <c r="INP176" s="600"/>
      <c r="INQ176" s="600"/>
      <c r="INR176" s="600"/>
      <c r="INS176" s="600"/>
      <c r="INT176" s="600"/>
      <c r="INU176" s="600"/>
      <c r="INV176" s="600"/>
      <c r="INW176" s="600"/>
      <c r="INX176" s="600"/>
      <c r="INY176" s="600"/>
      <c r="INZ176" s="600"/>
      <c r="IOA176" s="600"/>
      <c r="IOB176" s="600"/>
      <c r="IOC176" s="600"/>
      <c r="IOD176" s="600"/>
      <c r="IOE176" s="600"/>
      <c r="IOF176" s="600"/>
      <c r="IOG176" s="600"/>
      <c r="IOH176" s="600"/>
      <c r="IOI176" s="600"/>
      <c r="IOJ176" s="600"/>
      <c r="IOK176" s="600"/>
      <c r="IOL176" s="600"/>
      <c r="IOM176" s="600"/>
      <c r="ION176" s="600"/>
      <c r="IOO176" s="600"/>
      <c r="IOP176" s="600"/>
      <c r="IOQ176" s="600"/>
      <c r="IOR176" s="600"/>
      <c r="IOS176" s="600"/>
      <c r="IOT176" s="600"/>
      <c r="IOU176" s="600"/>
      <c r="IOV176" s="600"/>
      <c r="IOW176" s="600"/>
      <c r="IOX176" s="600"/>
      <c r="IOY176" s="600"/>
      <c r="IOZ176" s="600"/>
      <c r="IPA176" s="600"/>
      <c r="IPB176" s="600"/>
      <c r="IPC176" s="600"/>
      <c r="IPD176" s="600"/>
      <c r="IPE176" s="600"/>
      <c r="IPF176" s="600"/>
      <c r="IPG176" s="600"/>
      <c r="IPH176" s="600"/>
      <c r="IPI176" s="600"/>
      <c r="IPJ176" s="600"/>
      <c r="IPK176" s="600"/>
      <c r="IPL176" s="600"/>
      <c r="IPM176" s="600"/>
      <c r="IPN176" s="600"/>
      <c r="IPO176" s="600"/>
      <c r="IPP176" s="600"/>
      <c r="IPQ176" s="600"/>
      <c r="IPR176" s="600"/>
      <c r="IPS176" s="600"/>
      <c r="IPT176" s="600"/>
      <c r="IPU176" s="600"/>
      <c r="IPV176" s="600"/>
      <c r="IPW176" s="600"/>
      <c r="IPX176" s="600"/>
      <c r="IPY176" s="600"/>
      <c r="IPZ176" s="600"/>
      <c r="IQA176" s="600"/>
      <c r="IQB176" s="600"/>
      <c r="IQC176" s="600"/>
      <c r="IQD176" s="600"/>
      <c r="IQE176" s="600"/>
      <c r="IQF176" s="600"/>
      <c r="IQG176" s="600"/>
      <c r="IQH176" s="600"/>
      <c r="IQI176" s="600"/>
      <c r="IQJ176" s="600"/>
      <c r="IQK176" s="600"/>
      <c r="IQL176" s="600"/>
      <c r="IQM176" s="600"/>
      <c r="IQN176" s="600"/>
      <c r="IQO176" s="600"/>
      <c r="IQP176" s="600"/>
      <c r="IQQ176" s="600"/>
      <c r="IQR176" s="600"/>
      <c r="IQS176" s="600"/>
      <c r="IQT176" s="600"/>
      <c r="IQU176" s="600"/>
      <c r="IQV176" s="600"/>
      <c r="IQW176" s="600"/>
      <c r="IQX176" s="600"/>
      <c r="IQY176" s="600"/>
      <c r="IQZ176" s="600"/>
      <c r="IRA176" s="600"/>
      <c r="IRB176" s="600"/>
      <c r="IRC176" s="600"/>
      <c r="IRD176" s="600"/>
      <c r="IRE176" s="600"/>
      <c r="IRF176" s="600"/>
      <c r="IRG176" s="600"/>
      <c r="IRH176" s="600"/>
      <c r="IRI176" s="600"/>
      <c r="IRJ176" s="600"/>
      <c r="IRK176" s="600"/>
      <c r="IRL176" s="600"/>
      <c r="IRM176" s="600"/>
      <c r="IRN176" s="600"/>
      <c r="IRO176" s="600"/>
      <c r="IRP176" s="600"/>
      <c r="IRQ176" s="600"/>
      <c r="IRR176" s="600"/>
      <c r="IRS176" s="600"/>
      <c r="IRT176" s="600"/>
      <c r="IRU176" s="600"/>
      <c r="IRV176" s="600"/>
      <c r="IRW176" s="600"/>
      <c r="IRX176" s="600"/>
      <c r="IRY176" s="600"/>
      <c r="IRZ176" s="600"/>
      <c r="ISA176" s="600"/>
      <c r="ISB176" s="600"/>
      <c r="ISC176" s="600"/>
      <c r="ISD176" s="600"/>
      <c r="ISE176" s="600"/>
      <c r="ISF176" s="600"/>
      <c r="ISG176" s="600"/>
      <c r="ISH176" s="600"/>
      <c r="ISI176" s="600"/>
      <c r="ISJ176" s="600"/>
      <c r="ISK176" s="600"/>
      <c r="ISL176" s="600"/>
      <c r="ISM176" s="600"/>
      <c r="ISN176" s="600"/>
      <c r="ISO176" s="600"/>
      <c r="ISP176" s="600"/>
      <c r="ISQ176" s="600"/>
      <c r="ISR176" s="600"/>
      <c r="ISS176" s="600"/>
      <c r="IST176" s="600"/>
      <c r="ISU176" s="600"/>
      <c r="ISV176" s="600"/>
      <c r="ISW176" s="600"/>
      <c r="ISX176" s="600"/>
      <c r="ISY176" s="600"/>
      <c r="ISZ176" s="600"/>
      <c r="ITA176" s="600"/>
      <c r="ITB176" s="600"/>
      <c r="ITC176" s="600"/>
      <c r="ITD176" s="600"/>
      <c r="ITE176" s="600"/>
      <c r="ITF176" s="600"/>
      <c r="ITG176" s="600"/>
      <c r="ITH176" s="600"/>
      <c r="ITI176" s="600"/>
      <c r="ITJ176" s="600"/>
      <c r="ITK176" s="600"/>
      <c r="ITL176" s="600"/>
      <c r="ITM176" s="600"/>
      <c r="ITN176" s="600"/>
      <c r="ITO176" s="600"/>
      <c r="ITP176" s="600"/>
      <c r="ITQ176" s="600"/>
      <c r="ITR176" s="600"/>
      <c r="ITS176" s="600"/>
      <c r="ITT176" s="600"/>
      <c r="ITU176" s="600"/>
      <c r="ITV176" s="600"/>
      <c r="ITW176" s="600"/>
      <c r="ITX176" s="600"/>
      <c r="ITY176" s="600"/>
      <c r="ITZ176" s="600"/>
      <c r="IUA176" s="600"/>
      <c r="IUB176" s="600"/>
      <c r="IUC176" s="600"/>
      <c r="IUD176" s="600"/>
      <c r="IUE176" s="600"/>
      <c r="IUF176" s="600"/>
      <c r="IUG176" s="600"/>
      <c r="IUH176" s="600"/>
      <c r="IUI176" s="600"/>
      <c r="IUJ176" s="600"/>
      <c r="IUK176" s="600"/>
      <c r="IUL176" s="600"/>
      <c r="IUM176" s="600"/>
      <c r="IUN176" s="600"/>
      <c r="IUO176" s="600"/>
      <c r="IUP176" s="600"/>
      <c r="IUQ176" s="600"/>
      <c r="IUR176" s="600"/>
      <c r="IUS176" s="600"/>
      <c r="IUT176" s="600"/>
      <c r="IUU176" s="600"/>
      <c r="IUV176" s="600"/>
      <c r="IUW176" s="600"/>
      <c r="IUX176" s="600"/>
      <c r="IUY176" s="600"/>
      <c r="IUZ176" s="600"/>
      <c r="IVA176" s="600"/>
      <c r="IVB176" s="600"/>
      <c r="IVC176" s="600"/>
      <c r="IVD176" s="600"/>
      <c r="IVE176" s="600"/>
      <c r="IVF176" s="600"/>
      <c r="IVG176" s="600"/>
      <c r="IVH176" s="600"/>
      <c r="IVI176" s="600"/>
      <c r="IVJ176" s="600"/>
      <c r="IVK176" s="600"/>
      <c r="IVL176" s="600"/>
      <c r="IVM176" s="600"/>
      <c r="IVN176" s="600"/>
      <c r="IVO176" s="600"/>
      <c r="IVP176" s="600"/>
      <c r="IVQ176" s="600"/>
      <c r="IVR176" s="600"/>
      <c r="IVS176" s="600"/>
      <c r="IVT176" s="600"/>
      <c r="IVU176" s="600"/>
      <c r="IVV176" s="600"/>
      <c r="IVW176" s="600"/>
      <c r="IVX176" s="600"/>
      <c r="IVY176" s="600"/>
      <c r="IVZ176" s="600"/>
      <c r="IWA176" s="600"/>
      <c r="IWB176" s="600"/>
      <c r="IWC176" s="600"/>
      <c r="IWD176" s="600"/>
      <c r="IWE176" s="600"/>
      <c r="IWF176" s="600"/>
      <c r="IWG176" s="600"/>
      <c r="IWH176" s="600"/>
      <c r="IWI176" s="600"/>
      <c r="IWJ176" s="600"/>
      <c r="IWK176" s="600"/>
      <c r="IWL176" s="600"/>
      <c r="IWM176" s="600"/>
      <c r="IWN176" s="600"/>
      <c r="IWO176" s="600"/>
      <c r="IWP176" s="600"/>
      <c r="IWQ176" s="600"/>
      <c r="IWR176" s="600"/>
      <c r="IWS176" s="600"/>
      <c r="IWT176" s="600"/>
      <c r="IWU176" s="600"/>
      <c r="IWV176" s="600"/>
      <c r="IWW176" s="600"/>
      <c r="IWX176" s="600"/>
      <c r="IWY176" s="600"/>
      <c r="IWZ176" s="600"/>
      <c r="IXA176" s="600"/>
      <c r="IXB176" s="600"/>
      <c r="IXC176" s="600"/>
      <c r="IXD176" s="600"/>
      <c r="IXE176" s="600"/>
      <c r="IXF176" s="600"/>
      <c r="IXG176" s="600"/>
      <c r="IXH176" s="600"/>
      <c r="IXI176" s="600"/>
      <c r="IXJ176" s="600"/>
      <c r="IXK176" s="600"/>
      <c r="IXL176" s="600"/>
      <c r="IXM176" s="600"/>
      <c r="IXN176" s="600"/>
      <c r="IXO176" s="600"/>
      <c r="IXP176" s="600"/>
      <c r="IXQ176" s="600"/>
      <c r="IXR176" s="600"/>
      <c r="IXS176" s="600"/>
      <c r="IXT176" s="600"/>
      <c r="IXU176" s="600"/>
      <c r="IXV176" s="600"/>
      <c r="IXW176" s="600"/>
      <c r="IXX176" s="600"/>
      <c r="IXY176" s="600"/>
      <c r="IXZ176" s="600"/>
      <c r="IYA176" s="600"/>
      <c r="IYB176" s="600"/>
      <c r="IYC176" s="600"/>
      <c r="IYD176" s="600"/>
      <c r="IYE176" s="600"/>
      <c r="IYF176" s="600"/>
      <c r="IYG176" s="600"/>
      <c r="IYH176" s="600"/>
      <c r="IYI176" s="600"/>
      <c r="IYJ176" s="600"/>
      <c r="IYK176" s="600"/>
      <c r="IYL176" s="600"/>
      <c r="IYM176" s="600"/>
      <c r="IYN176" s="600"/>
      <c r="IYO176" s="600"/>
      <c r="IYP176" s="600"/>
      <c r="IYQ176" s="600"/>
      <c r="IYR176" s="600"/>
      <c r="IYS176" s="600"/>
      <c r="IYT176" s="600"/>
      <c r="IYU176" s="600"/>
      <c r="IYV176" s="600"/>
      <c r="IYW176" s="600"/>
      <c r="IYX176" s="600"/>
      <c r="IYY176" s="600"/>
      <c r="IYZ176" s="600"/>
      <c r="IZA176" s="600"/>
      <c r="IZB176" s="600"/>
      <c r="IZC176" s="600"/>
      <c r="IZD176" s="600"/>
      <c r="IZE176" s="600"/>
      <c r="IZF176" s="600"/>
      <c r="IZG176" s="600"/>
      <c r="IZH176" s="600"/>
      <c r="IZI176" s="600"/>
      <c r="IZJ176" s="600"/>
      <c r="IZK176" s="600"/>
      <c r="IZL176" s="600"/>
      <c r="IZM176" s="600"/>
      <c r="IZN176" s="600"/>
      <c r="IZO176" s="600"/>
      <c r="IZP176" s="600"/>
      <c r="IZQ176" s="600"/>
      <c r="IZR176" s="600"/>
      <c r="IZS176" s="600"/>
      <c r="IZT176" s="600"/>
      <c r="IZU176" s="600"/>
      <c r="IZV176" s="600"/>
      <c r="IZW176" s="600"/>
      <c r="IZX176" s="600"/>
      <c r="IZY176" s="600"/>
      <c r="IZZ176" s="600"/>
      <c r="JAA176" s="600"/>
      <c r="JAB176" s="600"/>
      <c r="JAC176" s="600"/>
      <c r="JAD176" s="600"/>
      <c r="JAE176" s="600"/>
      <c r="JAF176" s="600"/>
      <c r="JAG176" s="600"/>
      <c r="JAH176" s="600"/>
      <c r="JAI176" s="600"/>
      <c r="JAJ176" s="600"/>
      <c r="JAK176" s="600"/>
      <c r="JAL176" s="600"/>
      <c r="JAM176" s="600"/>
      <c r="JAN176" s="600"/>
      <c r="JAO176" s="600"/>
      <c r="JAP176" s="600"/>
      <c r="JAQ176" s="600"/>
      <c r="JAR176" s="600"/>
      <c r="JAS176" s="600"/>
      <c r="JAT176" s="600"/>
      <c r="JAU176" s="600"/>
      <c r="JAV176" s="600"/>
      <c r="JAW176" s="600"/>
      <c r="JAX176" s="600"/>
      <c r="JAY176" s="600"/>
      <c r="JAZ176" s="600"/>
      <c r="JBA176" s="600"/>
      <c r="JBB176" s="600"/>
      <c r="JBC176" s="600"/>
      <c r="JBD176" s="600"/>
      <c r="JBE176" s="600"/>
      <c r="JBF176" s="600"/>
      <c r="JBG176" s="600"/>
      <c r="JBH176" s="600"/>
      <c r="JBI176" s="600"/>
      <c r="JBJ176" s="600"/>
      <c r="JBK176" s="600"/>
      <c r="JBL176" s="600"/>
      <c r="JBM176" s="600"/>
      <c r="JBN176" s="600"/>
      <c r="JBO176" s="600"/>
      <c r="JBP176" s="600"/>
      <c r="JBQ176" s="600"/>
      <c r="JBR176" s="600"/>
      <c r="JBS176" s="600"/>
      <c r="JBT176" s="600"/>
      <c r="JBU176" s="600"/>
      <c r="JBV176" s="600"/>
      <c r="JBW176" s="600"/>
      <c r="JBX176" s="600"/>
      <c r="JBY176" s="600"/>
      <c r="JBZ176" s="600"/>
      <c r="JCA176" s="600"/>
      <c r="JCB176" s="600"/>
      <c r="JCC176" s="600"/>
      <c r="JCD176" s="600"/>
      <c r="JCE176" s="600"/>
      <c r="JCF176" s="600"/>
      <c r="JCG176" s="600"/>
      <c r="JCH176" s="600"/>
      <c r="JCI176" s="600"/>
      <c r="JCJ176" s="600"/>
      <c r="JCK176" s="600"/>
      <c r="JCL176" s="600"/>
      <c r="JCM176" s="600"/>
      <c r="JCN176" s="600"/>
      <c r="JCO176" s="600"/>
      <c r="JCP176" s="600"/>
      <c r="JCQ176" s="600"/>
      <c r="JCR176" s="600"/>
      <c r="JCS176" s="600"/>
      <c r="JCT176" s="600"/>
      <c r="JCU176" s="600"/>
      <c r="JCV176" s="600"/>
      <c r="JCW176" s="600"/>
      <c r="JCX176" s="600"/>
      <c r="JCY176" s="600"/>
      <c r="JCZ176" s="600"/>
      <c r="JDA176" s="600"/>
      <c r="JDB176" s="600"/>
      <c r="JDC176" s="600"/>
      <c r="JDD176" s="600"/>
      <c r="JDE176" s="600"/>
      <c r="JDF176" s="600"/>
      <c r="JDG176" s="600"/>
      <c r="JDH176" s="600"/>
      <c r="JDI176" s="600"/>
      <c r="JDJ176" s="600"/>
      <c r="JDK176" s="600"/>
      <c r="JDL176" s="600"/>
      <c r="JDM176" s="600"/>
      <c r="JDN176" s="600"/>
      <c r="JDO176" s="600"/>
      <c r="JDP176" s="600"/>
      <c r="JDQ176" s="600"/>
      <c r="JDR176" s="600"/>
      <c r="JDS176" s="600"/>
      <c r="JDT176" s="600"/>
      <c r="JDU176" s="600"/>
      <c r="JDV176" s="600"/>
      <c r="JDW176" s="600"/>
      <c r="JDX176" s="600"/>
      <c r="JDY176" s="600"/>
      <c r="JDZ176" s="600"/>
      <c r="JEA176" s="600"/>
      <c r="JEB176" s="600"/>
      <c r="JEC176" s="600"/>
      <c r="JED176" s="600"/>
      <c r="JEE176" s="600"/>
      <c r="JEF176" s="600"/>
      <c r="JEG176" s="600"/>
      <c r="JEH176" s="600"/>
      <c r="JEI176" s="600"/>
      <c r="JEJ176" s="600"/>
      <c r="JEK176" s="600"/>
      <c r="JEL176" s="600"/>
      <c r="JEM176" s="600"/>
      <c r="JEN176" s="600"/>
      <c r="JEO176" s="600"/>
      <c r="JEP176" s="600"/>
      <c r="JEQ176" s="600"/>
      <c r="JER176" s="600"/>
      <c r="JES176" s="600"/>
      <c r="JET176" s="600"/>
      <c r="JEU176" s="600"/>
      <c r="JEV176" s="600"/>
      <c r="JEW176" s="600"/>
      <c r="JEX176" s="600"/>
      <c r="JEY176" s="600"/>
      <c r="JEZ176" s="600"/>
      <c r="JFA176" s="600"/>
      <c r="JFB176" s="600"/>
      <c r="JFC176" s="600"/>
      <c r="JFD176" s="600"/>
      <c r="JFE176" s="600"/>
      <c r="JFF176" s="600"/>
      <c r="JFG176" s="600"/>
      <c r="JFH176" s="600"/>
      <c r="JFI176" s="600"/>
      <c r="JFJ176" s="600"/>
      <c r="JFK176" s="600"/>
      <c r="JFL176" s="600"/>
      <c r="JFM176" s="600"/>
      <c r="JFN176" s="600"/>
      <c r="JFO176" s="600"/>
      <c r="JFP176" s="600"/>
      <c r="JFQ176" s="600"/>
      <c r="JFR176" s="600"/>
      <c r="JFS176" s="600"/>
      <c r="JFT176" s="600"/>
      <c r="JFU176" s="600"/>
      <c r="JFV176" s="600"/>
      <c r="JFW176" s="600"/>
      <c r="JFX176" s="600"/>
      <c r="JFY176" s="600"/>
      <c r="JFZ176" s="600"/>
      <c r="JGA176" s="600"/>
      <c r="JGB176" s="600"/>
      <c r="JGC176" s="600"/>
      <c r="JGD176" s="600"/>
      <c r="JGE176" s="600"/>
      <c r="JGF176" s="600"/>
      <c r="JGG176" s="600"/>
      <c r="JGH176" s="600"/>
      <c r="JGI176" s="600"/>
      <c r="JGJ176" s="600"/>
      <c r="JGK176" s="600"/>
      <c r="JGL176" s="600"/>
      <c r="JGM176" s="600"/>
      <c r="JGN176" s="600"/>
      <c r="JGO176" s="600"/>
      <c r="JGP176" s="600"/>
      <c r="JGQ176" s="600"/>
      <c r="JGR176" s="600"/>
      <c r="JGS176" s="600"/>
      <c r="JGT176" s="600"/>
      <c r="JGU176" s="600"/>
      <c r="JGV176" s="600"/>
      <c r="JGW176" s="600"/>
      <c r="JGX176" s="600"/>
      <c r="JGY176" s="600"/>
      <c r="JGZ176" s="600"/>
      <c r="JHA176" s="600"/>
      <c r="JHB176" s="600"/>
      <c r="JHC176" s="600"/>
      <c r="JHD176" s="600"/>
      <c r="JHE176" s="600"/>
      <c r="JHF176" s="600"/>
      <c r="JHG176" s="600"/>
      <c r="JHH176" s="600"/>
      <c r="JHI176" s="600"/>
      <c r="JHJ176" s="600"/>
      <c r="JHK176" s="600"/>
      <c r="JHL176" s="600"/>
      <c r="JHM176" s="600"/>
      <c r="JHN176" s="600"/>
      <c r="JHO176" s="600"/>
      <c r="JHP176" s="600"/>
      <c r="JHQ176" s="600"/>
      <c r="JHR176" s="600"/>
      <c r="JHS176" s="600"/>
      <c r="JHT176" s="600"/>
      <c r="JHU176" s="600"/>
      <c r="JHV176" s="600"/>
      <c r="JHW176" s="600"/>
      <c r="JHX176" s="600"/>
      <c r="JHY176" s="600"/>
      <c r="JHZ176" s="600"/>
      <c r="JIA176" s="600"/>
      <c r="JIB176" s="600"/>
      <c r="JIC176" s="600"/>
      <c r="JID176" s="600"/>
      <c r="JIE176" s="600"/>
      <c r="JIF176" s="600"/>
      <c r="JIG176" s="600"/>
      <c r="JIH176" s="600"/>
      <c r="JII176" s="600"/>
      <c r="JIJ176" s="600"/>
      <c r="JIK176" s="600"/>
      <c r="JIL176" s="600"/>
      <c r="JIM176" s="600"/>
      <c r="JIN176" s="600"/>
      <c r="JIO176" s="600"/>
      <c r="JIP176" s="600"/>
      <c r="JIQ176" s="600"/>
      <c r="JIR176" s="600"/>
      <c r="JIS176" s="600"/>
      <c r="JIT176" s="600"/>
      <c r="JIU176" s="600"/>
      <c r="JIV176" s="600"/>
      <c r="JIW176" s="600"/>
      <c r="JIX176" s="600"/>
      <c r="JIY176" s="600"/>
      <c r="JIZ176" s="600"/>
      <c r="JJA176" s="600"/>
      <c r="JJB176" s="600"/>
      <c r="JJC176" s="600"/>
      <c r="JJD176" s="600"/>
      <c r="JJE176" s="600"/>
      <c r="JJF176" s="600"/>
      <c r="JJG176" s="600"/>
      <c r="JJH176" s="600"/>
      <c r="JJI176" s="600"/>
      <c r="JJJ176" s="600"/>
      <c r="JJK176" s="600"/>
      <c r="JJL176" s="600"/>
      <c r="JJM176" s="600"/>
      <c r="JJN176" s="600"/>
      <c r="JJO176" s="600"/>
      <c r="JJP176" s="600"/>
      <c r="JJQ176" s="600"/>
      <c r="JJR176" s="600"/>
      <c r="JJS176" s="600"/>
      <c r="JJT176" s="600"/>
      <c r="JJU176" s="600"/>
      <c r="JJV176" s="600"/>
      <c r="JJW176" s="600"/>
      <c r="JJX176" s="600"/>
      <c r="JJY176" s="600"/>
      <c r="JJZ176" s="600"/>
      <c r="JKA176" s="600"/>
      <c r="JKB176" s="600"/>
      <c r="JKC176" s="600"/>
      <c r="JKD176" s="600"/>
      <c r="JKE176" s="600"/>
      <c r="JKF176" s="600"/>
      <c r="JKG176" s="600"/>
      <c r="JKH176" s="600"/>
      <c r="JKI176" s="600"/>
      <c r="JKJ176" s="600"/>
      <c r="JKK176" s="600"/>
      <c r="JKL176" s="600"/>
      <c r="JKM176" s="600"/>
      <c r="JKN176" s="600"/>
      <c r="JKO176" s="600"/>
      <c r="JKP176" s="600"/>
      <c r="JKQ176" s="600"/>
      <c r="JKR176" s="600"/>
      <c r="JKS176" s="600"/>
      <c r="JKT176" s="600"/>
      <c r="JKU176" s="600"/>
      <c r="JKV176" s="600"/>
      <c r="JKW176" s="600"/>
      <c r="JKX176" s="600"/>
      <c r="JKY176" s="600"/>
      <c r="JKZ176" s="600"/>
      <c r="JLA176" s="600"/>
      <c r="JLB176" s="600"/>
      <c r="JLC176" s="600"/>
      <c r="JLD176" s="600"/>
      <c r="JLE176" s="600"/>
      <c r="JLF176" s="600"/>
      <c r="JLG176" s="600"/>
      <c r="JLH176" s="600"/>
      <c r="JLI176" s="600"/>
      <c r="JLJ176" s="600"/>
      <c r="JLK176" s="600"/>
      <c r="JLL176" s="600"/>
      <c r="JLM176" s="600"/>
      <c r="JLN176" s="600"/>
      <c r="JLO176" s="600"/>
      <c r="JLP176" s="600"/>
      <c r="JLQ176" s="600"/>
      <c r="JLR176" s="600"/>
      <c r="JLS176" s="600"/>
      <c r="JLT176" s="600"/>
      <c r="JLU176" s="600"/>
      <c r="JLV176" s="600"/>
      <c r="JLW176" s="600"/>
      <c r="JLX176" s="600"/>
      <c r="JLY176" s="600"/>
      <c r="JLZ176" s="600"/>
      <c r="JMA176" s="600"/>
      <c r="JMB176" s="600"/>
      <c r="JMC176" s="600"/>
      <c r="JMD176" s="600"/>
      <c r="JME176" s="600"/>
      <c r="JMF176" s="600"/>
      <c r="JMG176" s="600"/>
      <c r="JMH176" s="600"/>
      <c r="JMI176" s="600"/>
      <c r="JMJ176" s="600"/>
      <c r="JMK176" s="600"/>
      <c r="JML176" s="600"/>
      <c r="JMM176" s="600"/>
      <c r="JMN176" s="600"/>
      <c r="JMO176" s="600"/>
      <c r="JMP176" s="600"/>
      <c r="JMQ176" s="600"/>
      <c r="JMR176" s="600"/>
      <c r="JMS176" s="600"/>
      <c r="JMT176" s="600"/>
      <c r="JMU176" s="600"/>
      <c r="JMV176" s="600"/>
      <c r="JMW176" s="600"/>
      <c r="JMX176" s="600"/>
      <c r="JMY176" s="600"/>
      <c r="JMZ176" s="600"/>
      <c r="JNA176" s="600"/>
      <c r="JNB176" s="600"/>
      <c r="JNC176" s="600"/>
      <c r="JND176" s="600"/>
      <c r="JNE176" s="600"/>
      <c r="JNF176" s="600"/>
      <c r="JNG176" s="600"/>
      <c r="JNH176" s="600"/>
      <c r="JNI176" s="600"/>
      <c r="JNJ176" s="600"/>
      <c r="JNK176" s="600"/>
      <c r="JNL176" s="600"/>
      <c r="JNM176" s="600"/>
      <c r="JNN176" s="600"/>
      <c r="JNO176" s="600"/>
      <c r="JNP176" s="600"/>
      <c r="JNQ176" s="600"/>
      <c r="JNR176" s="600"/>
      <c r="JNS176" s="600"/>
      <c r="JNT176" s="600"/>
      <c r="JNU176" s="600"/>
      <c r="JNV176" s="600"/>
      <c r="JNW176" s="600"/>
      <c r="JNX176" s="600"/>
      <c r="JNY176" s="600"/>
      <c r="JNZ176" s="600"/>
      <c r="JOA176" s="600"/>
      <c r="JOB176" s="600"/>
      <c r="JOC176" s="600"/>
      <c r="JOD176" s="600"/>
      <c r="JOE176" s="600"/>
      <c r="JOF176" s="600"/>
      <c r="JOG176" s="600"/>
      <c r="JOH176" s="600"/>
      <c r="JOI176" s="600"/>
      <c r="JOJ176" s="600"/>
      <c r="JOK176" s="600"/>
      <c r="JOL176" s="600"/>
      <c r="JOM176" s="600"/>
      <c r="JON176" s="600"/>
      <c r="JOO176" s="600"/>
      <c r="JOP176" s="600"/>
      <c r="JOQ176" s="600"/>
      <c r="JOR176" s="600"/>
      <c r="JOS176" s="600"/>
      <c r="JOT176" s="600"/>
      <c r="JOU176" s="600"/>
      <c r="JOV176" s="600"/>
      <c r="JOW176" s="600"/>
      <c r="JOX176" s="600"/>
      <c r="JOY176" s="600"/>
      <c r="JOZ176" s="600"/>
      <c r="JPA176" s="600"/>
      <c r="JPB176" s="600"/>
      <c r="JPC176" s="600"/>
      <c r="JPD176" s="600"/>
      <c r="JPE176" s="600"/>
      <c r="JPF176" s="600"/>
      <c r="JPG176" s="600"/>
      <c r="JPH176" s="600"/>
      <c r="JPI176" s="600"/>
      <c r="JPJ176" s="600"/>
      <c r="JPK176" s="600"/>
      <c r="JPL176" s="600"/>
      <c r="JPM176" s="600"/>
      <c r="JPN176" s="600"/>
      <c r="JPO176" s="600"/>
      <c r="JPP176" s="600"/>
      <c r="JPQ176" s="600"/>
      <c r="JPR176" s="600"/>
      <c r="JPS176" s="600"/>
      <c r="JPT176" s="600"/>
      <c r="JPU176" s="600"/>
      <c r="JPV176" s="600"/>
      <c r="JPW176" s="600"/>
      <c r="JPX176" s="600"/>
      <c r="JPY176" s="600"/>
      <c r="JPZ176" s="600"/>
      <c r="JQA176" s="600"/>
      <c r="JQB176" s="600"/>
      <c r="JQC176" s="600"/>
      <c r="JQD176" s="600"/>
      <c r="JQE176" s="600"/>
      <c r="JQF176" s="600"/>
      <c r="JQG176" s="600"/>
      <c r="JQH176" s="600"/>
      <c r="JQI176" s="600"/>
      <c r="JQJ176" s="600"/>
      <c r="JQK176" s="600"/>
      <c r="JQL176" s="600"/>
      <c r="JQM176" s="600"/>
      <c r="JQN176" s="600"/>
      <c r="JQO176" s="600"/>
      <c r="JQP176" s="600"/>
      <c r="JQQ176" s="600"/>
      <c r="JQR176" s="600"/>
      <c r="JQS176" s="600"/>
      <c r="JQT176" s="600"/>
      <c r="JQU176" s="600"/>
      <c r="JQV176" s="600"/>
      <c r="JQW176" s="600"/>
      <c r="JQX176" s="600"/>
      <c r="JQY176" s="600"/>
      <c r="JQZ176" s="600"/>
      <c r="JRA176" s="600"/>
      <c r="JRB176" s="600"/>
      <c r="JRC176" s="600"/>
      <c r="JRD176" s="600"/>
      <c r="JRE176" s="600"/>
      <c r="JRF176" s="600"/>
      <c r="JRG176" s="600"/>
      <c r="JRH176" s="600"/>
      <c r="JRI176" s="600"/>
      <c r="JRJ176" s="600"/>
      <c r="JRK176" s="600"/>
      <c r="JRL176" s="600"/>
      <c r="JRM176" s="600"/>
      <c r="JRN176" s="600"/>
      <c r="JRO176" s="600"/>
      <c r="JRP176" s="600"/>
      <c r="JRQ176" s="600"/>
      <c r="JRR176" s="600"/>
      <c r="JRS176" s="600"/>
      <c r="JRT176" s="600"/>
      <c r="JRU176" s="600"/>
      <c r="JRV176" s="600"/>
      <c r="JRW176" s="600"/>
      <c r="JRX176" s="600"/>
      <c r="JRY176" s="600"/>
      <c r="JRZ176" s="600"/>
      <c r="JSA176" s="600"/>
      <c r="JSB176" s="600"/>
      <c r="JSC176" s="600"/>
      <c r="JSD176" s="600"/>
      <c r="JSE176" s="600"/>
      <c r="JSF176" s="600"/>
      <c r="JSG176" s="600"/>
      <c r="JSH176" s="600"/>
      <c r="JSI176" s="600"/>
      <c r="JSJ176" s="600"/>
      <c r="JSK176" s="600"/>
      <c r="JSL176" s="600"/>
      <c r="JSM176" s="600"/>
      <c r="JSN176" s="600"/>
      <c r="JSO176" s="600"/>
      <c r="JSP176" s="600"/>
      <c r="JSQ176" s="600"/>
      <c r="JSR176" s="600"/>
      <c r="JSS176" s="600"/>
      <c r="JST176" s="600"/>
      <c r="JSU176" s="600"/>
      <c r="JSV176" s="600"/>
      <c r="JSW176" s="600"/>
      <c r="JSX176" s="600"/>
      <c r="JSY176" s="600"/>
      <c r="JSZ176" s="600"/>
      <c r="JTA176" s="600"/>
      <c r="JTB176" s="600"/>
      <c r="JTC176" s="600"/>
      <c r="JTD176" s="600"/>
      <c r="JTE176" s="600"/>
      <c r="JTF176" s="600"/>
      <c r="JTG176" s="600"/>
      <c r="JTH176" s="600"/>
      <c r="JTI176" s="600"/>
      <c r="JTJ176" s="600"/>
      <c r="JTK176" s="600"/>
      <c r="JTL176" s="600"/>
      <c r="JTM176" s="600"/>
      <c r="JTN176" s="600"/>
      <c r="JTO176" s="600"/>
      <c r="JTP176" s="600"/>
      <c r="JTQ176" s="600"/>
      <c r="JTR176" s="600"/>
      <c r="JTS176" s="600"/>
      <c r="JTT176" s="600"/>
      <c r="JTU176" s="600"/>
      <c r="JTV176" s="600"/>
      <c r="JTW176" s="600"/>
      <c r="JTX176" s="600"/>
      <c r="JTY176" s="600"/>
      <c r="JTZ176" s="600"/>
      <c r="JUA176" s="600"/>
      <c r="JUB176" s="600"/>
      <c r="JUC176" s="600"/>
      <c r="JUD176" s="600"/>
      <c r="JUE176" s="600"/>
      <c r="JUF176" s="600"/>
      <c r="JUG176" s="600"/>
      <c r="JUH176" s="600"/>
      <c r="JUI176" s="600"/>
      <c r="JUJ176" s="600"/>
      <c r="JUK176" s="600"/>
      <c r="JUL176" s="600"/>
      <c r="JUM176" s="600"/>
      <c r="JUN176" s="600"/>
      <c r="JUO176" s="600"/>
      <c r="JUP176" s="600"/>
      <c r="JUQ176" s="600"/>
      <c r="JUR176" s="600"/>
      <c r="JUS176" s="600"/>
      <c r="JUT176" s="600"/>
      <c r="JUU176" s="600"/>
      <c r="JUV176" s="600"/>
      <c r="JUW176" s="600"/>
      <c r="JUX176" s="600"/>
      <c r="JUY176" s="600"/>
      <c r="JUZ176" s="600"/>
      <c r="JVA176" s="600"/>
      <c r="JVB176" s="600"/>
      <c r="JVC176" s="600"/>
      <c r="JVD176" s="600"/>
      <c r="JVE176" s="600"/>
      <c r="JVF176" s="600"/>
      <c r="JVG176" s="600"/>
      <c r="JVH176" s="600"/>
      <c r="JVI176" s="600"/>
      <c r="JVJ176" s="600"/>
      <c r="JVK176" s="600"/>
      <c r="JVL176" s="600"/>
      <c r="JVM176" s="600"/>
      <c r="JVN176" s="600"/>
      <c r="JVO176" s="600"/>
      <c r="JVP176" s="600"/>
      <c r="JVQ176" s="600"/>
      <c r="JVR176" s="600"/>
      <c r="JVS176" s="600"/>
      <c r="JVT176" s="600"/>
      <c r="JVU176" s="600"/>
      <c r="JVV176" s="600"/>
      <c r="JVW176" s="600"/>
      <c r="JVX176" s="600"/>
      <c r="JVY176" s="600"/>
      <c r="JVZ176" s="600"/>
      <c r="JWA176" s="600"/>
      <c r="JWB176" s="600"/>
      <c r="JWC176" s="600"/>
      <c r="JWD176" s="600"/>
      <c r="JWE176" s="600"/>
      <c r="JWF176" s="600"/>
      <c r="JWG176" s="600"/>
      <c r="JWH176" s="600"/>
      <c r="JWI176" s="600"/>
      <c r="JWJ176" s="600"/>
      <c r="JWK176" s="600"/>
      <c r="JWL176" s="600"/>
      <c r="JWM176" s="600"/>
      <c r="JWN176" s="600"/>
      <c r="JWO176" s="600"/>
      <c r="JWP176" s="600"/>
      <c r="JWQ176" s="600"/>
      <c r="JWR176" s="600"/>
      <c r="JWS176" s="600"/>
      <c r="JWT176" s="600"/>
      <c r="JWU176" s="600"/>
      <c r="JWV176" s="600"/>
      <c r="JWW176" s="600"/>
      <c r="JWX176" s="600"/>
      <c r="JWY176" s="600"/>
      <c r="JWZ176" s="600"/>
      <c r="JXA176" s="600"/>
      <c r="JXB176" s="600"/>
      <c r="JXC176" s="600"/>
      <c r="JXD176" s="600"/>
      <c r="JXE176" s="600"/>
      <c r="JXF176" s="600"/>
      <c r="JXG176" s="600"/>
      <c r="JXH176" s="600"/>
      <c r="JXI176" s="600"/>
      <c r="JXJ176" s="600"/>
      <c r="JXK176" s="600"/>
      <c r="JXL176" s="600"/>
      <c r="JXM176" s="600"/>
      <c r="JXN176" s="600"/>
      <c r="JXO176" s="600"/>
      <c r="JXP176" s="600"/>
      <c r="JXQ176" s="600"/>
      <c r="JXR176" s="600"/>
      <c r="JXS176" s="600"/>
      <c r="JXT176" s="600"/>
      <c r="JXU176" s="600"/>
      <c r="JXV176" s="600"/>
      <c r="JXW176" s="600"/>
      <c r="JXX176" s="600"/>
      <c r="JXY176" s="600"/>
      <c r="JXZ176" s="600"/>
      <c r="JYA176" s="600"/>
      <c r="JYB176" s="600"/>
      <c r="JYC176" s="600"/>
      <c r="JYD176" s="600"/>
      <c r="JYE176" s="600"/>
      <c r="JYF176" s="600"/>
      <c r="JYG176" s="600"/>
      <c r="JYH176" s="600"/>
      <c r="JYI176" s="600"/>
      <c r="JYJ176" s="600"/>
      <c r="JYK176" s="600"/>
      <c r="JYL176" s="600"/>
      <c r="JYM176" s="600"/>
      <c r="JYN176" s="600"/>
      <c r="JYO176" s="600"/>
      <c r="JYP176" s="600"/>
      <c r="JYQ176" s="600"/>
      <c r="JYR176" s="600"/>
      <c r="JYS176" s="600"/>
      <c r="JYT176" s="600"/>
      <c r="JYU176" s="600"/>
      <c r="JYV176" s="600"/>
      <c r="JYW176" s="600"/>
      <c r="JYX176" s="600"/>
      <c r="JYY176" s="600"/>
      <c r="JYZ176" s="600"/>
      <c r="JZA176" s="600"/>
      <c r="JZB176" s="600"/>
      <c r="JZC176" s="600"/>
      <c r="JZD176" s="600"/>
      <c r="JZE176" s="600"/>
      <c r="JZF176" s="600"/>
      <c r="JZG176" s="600"/>
      <c r="JZH176" s="600"/>
      <c r="JZI176" s="600"/>
      <c r="JZJ176" s="600"/>
      <c r="JZK176" s="600"/>
      <c r="JZL176" s="600"/>
      <c r="JZM176" s="600"/>
      <c r="JZN176" s="600"/>
      <c r="JZO176" s="600"/>
      <c r="JZP176" s="600"/>
      <c r="JZQ176" s="600"/>
      <c r="JZR176" s="600"/>
      <c r="JZS176" s="600"/>
      <c r="JZT176" s="600"/>
      <c r="JZU176" s="600"/>
      <c r="JZV176" s="600"/>
      <c r="JZW176" s="600"/>
      <c r="JZX176" s="600"/>
      <c r="JZY176" s="600"/>
      <c r="JZZ176" s="600"/>
      <c r="KAA176" s="600"/>
      <c r="KAB176" s="600"/>
      <c r="KAC176" s="600"/>
      <c r="KAD176" s="600"/>
      <c r="KAE176" s="600"/>
      <c r="KAF176" s="600"/>
      <c r="KAG176" s="600"/>
      <c r="KAH176" s="600"/>
      <c r="KAI176" s="600"/>
      <c r="KAJ176" s="600"/>
      <c r="KAK176" s="600"/>
      <c r="KAL176" s="600"/>
      <c r="KAM176" s="600"/>
      <c r="KAN176" s="600"/>
      <c r="KAO176" s="600"/>
      <c r="KAP176" s="600"/>
      <c r="KAQ176" s="600"/>
      <c r="KAR176" s="600"/>
      <c r="KAS176" s="600"/>
      <c r="KAT176" s="600"/>
      <c r="KAU176" s="600"/>
      <c r="KAV176" s="600"/>
      <c r="KAW176" s="600"/>
      <c r="KAX176" s="600"/>
      <c r="KAY176" s="600"/>
      <c r="KAZ176" s="600"/>
      <c r="KBA176" s="600"/>
      <c r="KBB176" s="600"/>
      <c r="KBC176" s="600"/>
      <c r="KBD176" s="600"/>
      <c r="KBE176" s="600"/>
      <c r="KBF176" s="600"/>
      <c r="KBG176" s="600"/>
      <c r="KBH176" s="600"/>
      <c r="KBI176" s="600"/>
      <c r="KBJ176" s="600"/>
      <c r="KBK176" s="600"/>
      <c r="KBL176" s="600"/>
      <c r="KBM176" s="600"/>
      <c r="KBN176" s="600"/>
      <c r="KBO176" s="600"/>
      <c r="KBP176" s="600"/>
      <c r="KBQ176" s="600"/>
      <c r="KBR176" s="600"/>
      <c r="KBS176" s="600"/>
      <c r="KBT176" s="600"/>
      <c r="KBU176" s="600"/>
      <c r="KBV176" s="600"/>
      <c r="KBW176" s="600"/>
      <c r="KBX176" s="600"/>
      <c r="KBY176" s="600"/>
      <c r="KBZ176" s="600"/>
      <c r="KCA176" s="600"/>
      <c r="KCB176" s="600"/>
      <c r="KCC176" s="600"/>
      <c r="KCD176" s="600"/>
      <c r="KCE176" s="600"/>
      <c r="KCF176" s="600"/>
      <c r="KCG176" s="600"/>
      <c r="KCH176" s="600"/>
      <c r="KCI176" s="600"/>
      <c r="KCJ176" s="600"/>
      <c r="KCK176" s="600"/>
      <c r="KCL176" s="600"/>
      <c r="KCM176" s="600"/>
      <c r="KCN176" s="600"/>
      <c r="KCO176" s="600"/>
      <c r="KCP176" s="600"/>
      <c r="KCQ176" s="600"/>
      <c r="KCR176" s="600"/>
      <c r="KCS176" s="600"/>
      <c r="KCT176" s="600"/>
      <c r="KCU176" s="600"/>
      <c r="KCV176" s="600"/>
      <c r="KCW176" s="600"/>
      <c r="KCX176" s="600"/>
      <c r="KCY176" s="600"/>
      <c r="KCZ176" s="600"/>
      <c r="KDA176" s="600"/>
      <c r="KDB176" s="600"/>
      <c r="KDC176" s="600"/>
      <c r="KDD176" s="600"/>
      <c r="KDE176" s="600"/>
      <c r="KDF176" s="600"/>
      <c r="KDG176" s="600"/>
      <c r="KDH176" s="600"/>
      <c r="KDI176" s="600"/>
      <c r="KDJ176" s="600"/>
      <c r="KDK176" s="600"/>
      <c r="KDL176" s="600"/>
      <c r="KDM176" s="600"/>
      <c r="KDN176" s="600"/>
      <c r="KDO176" s="600"/>
      <c r="KDP176" s="600"/>
      <c r="KDQ176" s="600"/>
      <c r="KDR176" s="600"/>
      <c r="KDS176" s="600"/>
      <c r="KDT176" s="600"/>
      <c r="KDU176" s="600"/>
      <c r="KDV176" s="600"/>
      <c r="KDW176" s="600"/>
      <c r="KDX176" s="600"/>
      <c r="KDY176" s="600"/>
      <c r="KDZ176" s="600"/>
      <c r="KEA176" s="600"/>
      <c r="KEB176" s="600"/>
      <c r="KEC176" s="600"/>
      <c r="KED176" s="600"/>
      <c r="KEE176" s="600"/>
      <c r="KEF176" s="600"/>
      <c r="KEG176" s="600"/>
      <c r="KEH176" s="600"/>
      <c r="KEI176" s="600"/>
      <c r="KEJ176" s="600"/>
      <c r="KEK176" s="600"/>
      <c r="KEL176" s="600"/>
      <c r="KEM176" s="600"/>
      <c r="KEN176" s="600"/>
      <c r="KEO176" s="600"/>
      <c r="KEP176" s="600"/>
      <c r="KEQ176" s="600"/>
      <c r="KER176" s="600"/>
      <c r="KES176" s="600"/>
      <c r="KET176" s="600"/>
      <c r="KEU176" s="600"/>
      <c r="KEV176" s="600"/>
      <c r="KEW176" s="600"/>
      <c r="KEX176" s="600"/>
      <c r="KEY176" s="600"/>
      <c r="KEZ176" s="600"/>
      <c r="KFA176" s="600"/>
      <c r="KFB176" s="600"/>
      <c r="KFC176" s="600"/>
      <c r="KFD176" s="600"/>
      <c r="KFE176" s="600"/>
      <c r="KFF176" s="600"/>
      <c r="KFG176" s="600"/>
      <c r="KFH176" s="600"/>
      <c r="KFI176" s="600"/>
      <c r="KFJ176" s="600"/>
      <c r="KFK176" s="600"/>
      <c r="KFL176" s="600"/>
      <c r="KFM176" s="600"/>
      <c r="KFN176" s="600"/>
      <c r="KFO176" s="600"/>
      <c r="KFP176" s="600"/>
      <c r="KFQ176" s="600"/>
      <c r="KFR176" s="600"/>
      <c r="KFS176" s="600"/>
      <c r="KFT176" s="600"/>
      <c r="KFU176" s="600"/>
      <c r="KFV176" s="600"/>
      <c r="KFW176" s="600"/>
      <c r="KFX176" s="600"/>
      <c r="KFY176" s="600"/>
      <c r="KFZ176" s="600"/>
      <c r="KGA176" s="600"/>
      <c r="KGB176" s="600"/>
      <c r="KGC176" s="600"/>
      <c r="KGD176" s="600"/>
      <c r="KGE176" s="600"/>
      <c r="KGF176" s="600"/>
      <c r="KGG176" s="600"/>
      <c r="KGH176" s="600"/>
      <c r="KGI176" s="600"/>
      <c r="KGJ176" s="600"/>
      <c r="KGK176" s="600"/>
      <c r="KGL176" s="600"/>
      <c r="KGM176" s="600"/>
      <c r="KGN176" s="600"/>
      <c r="KGO176" s="600"/>
      <c r="KGP176" s="600"/>
      <c r="KGQ176" s="600"/>
      <c r="KGR176" s="600"/>
      <c r="KGS176" s="600"/>
      <c r="KGT176" s="600"/>
      <c r="KGU176" s="600"/>
      <c r="KGV176" s="600"/>
      <c r="KGW176" s="600"/>
      <c r="KGX176" s="600"/>
      <c r="KGY176" s="600"/>
      <c r="KGZ176" s="600"/>
      <c r="KHA176" s="600"/>
      <c r="KHB176" s="600"/>
      <c r="KHC176" s="600"/>
      <c r="KHD176" s="600"/>
      <c r="KHE176" s="600"/>
      <c r="KHF176" s="600"/>
      <c r="KHG176" s="600"/>
      <c r="KHH176" s="600"/>
      <c r="KHI176" s="600"/>
      <c r="KHJ176" s="600"/>
      <c r="KHK176" s="600"/>
      <c r="KHL176" s="600"/>
      <c r="KHM176" s="600"/>
      <c r="KHN176" s="600"/>
      <c r="KHO176" s="600"/>
      <c r="KHP176" s="600"/>
      <c r="KHQ176" s="600"/>
      <c r="KHR176" s="600"/>
      <c r="KHS176" s="600"/>
      <c r="KHT176" s="600"/>
      <c r="KHU176" s="600"/>
      <c r="KHV176" s="600"/>
      <c r="KHW176" s="600"/>
      <c r="KHX176" s="600"/>
      <c r="KHY176" s="600"/>
      <c r="KHZ176" s="600"/>
      <c r="KIA176" s="600"/>
      <c r="KIB176" s="600"/>
      <c r="KIC176" s="600"/>
      <c r="KID176" s="600"/>
      <c r="KIE176" s="600"/>
      <c r="KIF176" s="600"/>
      <c r="KIG176" s="600"/>
      <c r="KIH176" s="600"/>
      <c r="KII176" s="600"/>
      <c r="KIJ176" s="600"/>
      <c r="KIK176" s="600"/>
      <c r="KIL176" s="600"/>
      <c r="KIM176" s="600"/>
      <c r="KIN176" s="600"/>
      <c r="KIO176" s="600"/>
      <c r="KIP176" s="600"/>
      <c r="KIQ176" s="600"/>
      <c r="KIR176" s="600"/>
      <c r="KIS176" s="600"/>
      <c r="KIT176" s="600"/>
      <c r="KIU176" s="600"/>
      <c r="KIV176" s="600"/>
      <c r="KIW176" s="600"/>
      <c r="KIX176" s="600"/>
      <c r="KIY176" s="600"/>
      <c r="KIZ176" s="600"/>
      <c r="KJA176" s="600"/>
      <c r="KJB176" s="600"/>
      <c r="KJC176" s="600"/>
      <c r="KJD176" s="600"/>
      <c r="KJE176" s="600"/>
      <c r="KJF176" s="600"/>
      <c r="KJG176" s="600"/>
      <c r="KJH176" s="600"/>
      <c r="KJI176" s="600"/>
      <c r="KJJ176" s="600"/>
      <c r="KJK176" s="600"/>
      <c r="KJL176" s="600"/>
      <c r="KJM176" s="600"/>
      <c r="KJN176" s="600"/>
      <c r="KJO176" s="600"/>
      <c r="KJP176" s="600"/>
      <c r="KJQ176" s="600"/>
      <c r="KJR176" s="600"/>
      <c r="KJS176" s="600"/>
      <c r="KJT176" s="600"/>
      <c r="KJU176" s="600"/>
      <c r="KJV176" s="600"/>
      <c r="KJW176" s="600"/>
      <c r="KJX176" s="600"/>
      <c r="KJY176" s="600"/>
      <c r="KJZ176" s="600"/>
      <c r="KKA176" s="600"/>
      <c r="KKB176" s="600"/>
      <c r="KKC176" s="600"/>
      <c r="KKD176" s="600"/>
      <c r="KKE176" s="600"/>
      <c r="KKF176" s="600"/>
      <c r="KKG176" s="600"/>
      <c r="KKH176" s="600"/>
      <c r="KKI176" s="600"/>
      <c r="KKJ176" s="600"/>
      <c r="KKK176" s="600"/>
      <c r="KKL176" s="600"/>
      <c r="KKM176" s="600"/>
      <c r="KKN176" s="600"/>
      <c r="KKO176" s="600"/>
      <c r="KKP176" s="600"/>
      <c r="KKQ176" s="600"/>
      <c r="KKR176" s="600"/>
      <c r="KKS176" s="600"/>
      <c r="KKT176" s="600"/>
      <c r="KKU176" s="600"/>
      <c r="KKV176" s="600"/>
      <c r="KKW176" s="600"/>
      <c r="KKX176" s="600"/>
      <c r="KKY176" s="600"/>
      <c r="KKZ176" s="600"/>
      <c r="KLA176" s="600"/>
      <c r="KLB176" s="600"/>
      <c r="KLC176" s="600"/>
      <c r="KLD176" s="600"/>
      <c r="KLE176" s="600"/>
      <c r="KLF176" s="600"/>
      <c r="KLG176" s="600"/>
      <c r="KLH176" s="600"/>
      <c r="KLI176" s="600"/>
      <c r="KLJ176" s="600"/>
      <c r="KLK176" s="600"/>
      <c r="KLL176" s="600"/>
      <c r="KLM176" s="600"/>
      <c r="KLN176" s="600"/>
      <c r="KLO176" s="600"/>
      <c r="KLP176" s="600"/>
      <c r="KLQ176" s="600"/>
      <c r="KLR176" s="600"/>
      <c r="KLS176" s="600"/>
      <c r="KLT176" s="600"/>
      <c r="KLU176" s="600"/>
      <c r="KLV176" s="600"/>
      <c r="KLW176" s="600"/>
      <c r="KLX176" s="600"/>
      <c r="KLY176" s="600"/>
      <c r="KLZ176" s="600"/>
      <c r="KMA176" s="600"/>
      <c r="KMB176" s="600"/>
      <c r="KMC176" s="600"/>
      <c r="KMD176" s="600"/>
      <c r="KME176" s="600"/>
      <c r="KMF176" s="600"/>
      <c r="KMG176" s="600"/>
      <c r="KMH176" s="600"/>
      <c r="KMI176" s="600"/>
      <c r="KMJ176" s="600"/>
      <c r="KMK176" s="600"/>
      <c r="KML176" s="600"/>
      <c r="KMM176" s="600"/>
      <c r="KMN176" s="600"/>
      <c r="KMO176" s="600"/>
      <c r="KMP176" s="600"/>
      <c r="KMQ176" s="600"/>
      <c r="KMR176" s="600"/>
      <c r="KMS176" s="600"/>
      <c r="KMT176" s="600"/>
      <c r="KMU176" s="600"/>
      <c r="KMV176" s="600"/>
      <c r="KMW176" s="600"/>
      <c r="KMX176" s="600"/>
      <c r="KMY176" s="600"/>
      <c r="KMZ176" s="600"/>
      <c r="KNA176" s="600"/>
      <c r="KNB176" s="600"/>
      <c r="KNC176" s="600"/>
      <c r="KND176" s="600"/>
      <c r="KNE176" s="600"/>
      <c r="KNF176" s="600"/>
      <c r="KNG176" s="600"/>
      <c r="KNH176" s="600"/>
      <c r="KNI176" s="600"/>
      <c r="KNJ176" s="600"/>
      <c r="KNK176" s="600"/>
      <c r="KNL176" s="600"/>
      <c r="KNM176" s="600"/>
      <c r="KNN176" s="600"/>
      <c r="KNO176" s="600"/>
      <c r="KNP176" s="600"/>
      <c r="KNQ176" s="600"/>
      <c r="KNR176" s="600"/>
      <c r="KNS176" s="600"/>
      <c r="KNT176" s="600"/>
      <c r="KNU176" s="600"/>
      <c r="KNV176" s="600"/>
      <c r="KNW176" s="600"/>
      <c r="KNX176" s="600"/>
      <c r="KNY176" s="600"/>
      <c r="KNZ176" s="600"/>
      <c r="KOA176" s="600"/>
      <c r="KOB176" s="600"/>
      <c r="KOC176" s="600"/>
      <c r="KOD176" s="600"/>
      <c r="KOE176" s="600"/>
      <c r="KOF176" s="600"/>
      <c r="KOG176" s="600"/>
      <c r="KOH176" s="600"/>
      <c r="KOI176" s="600"/>
      <c r="KOJ176" s="600"/>
      <c r="KOK176" s="600"/>
      <c r="KOL176" s="600"/>
      <c r="KOM176" s="600"/>
      <c r="KON176" s="600"/>
      <c r="KOO176" s="600"/>
      <c r="KOP176" s="600"/>
      <c r="KOQ176" s="600"/>
      <c r="KOR176" s="600"/>
      <c r="KOS176" s="600"/>
      <c r="KOT176" s="600"/>
      <c r="KOU176" s="600"/>
      <c r="KOV176" s="600"/>
      <c r="KOW176" s="600"/>
      <c r="KOX176" s="600"/>
      <c r="KOY176" s="600"/>
      <c r="KOZ176" s="600"/>
      <c r="KPA176" s="600"/>
      <c r="KPB176" s="600"/>
      <c r="KPC176" s="600"/>
      <c r="KPD176" s="600"/>
      <c r="KPE176" s="600"/>
      <c r="KPF176" s="600"/>
      <c r="KPG176" s="600"/>
      <c r="KPH176" s="600"/>
      <c r="KPI176" s="600"/>
      <c r="KPJ176" s="600"/>
      <c r="KPK176" s="600"/>
      <c r="KPL176" s="600"/>
      <c r="KPM176" s="600"/>
      <c r="KPN176" s="600"/>
      <c r="KPO176" s="600"/>
      <c r="KPP176" s="600"/>
      <c r="KPQ176" s="600"/>
      <c r="KPR176" s="600"/>
      <c r="KPS176" s="600"/>
      <c r="KPT176" s="600"/>
      <c r="KPU176" s="600"/>
      <c r="KPV176" s="600"/>
      <c r="KPW176" s="600"/>
      <c r="KPX176" s="600"/>
      <c r="KPY176" s="600"/>
      <c r="KPZ176" s="600"/>
      <c r="KQA176" s="600"/>
      <c r="KQB176" s="600"/>
      <c r="KQC176" s="600"/>
      <c r="KQD176" s="600"/>
      <c r="KQE176" s="600"/>
      <c r="KQF176" s="600"/>
      <c r="KQG176" s="600"/>
      <c r="KQH176" s="600"/>
      <c r="KQI176" s="600"/>
      <c r="KQJ176" s="600"/>
      <c r="KQK176" s="600"/>
      <c r="KQL176" s="600"/>
      <c r="KQM176" s="600"/>
      <c r="KQN176" s="600"/>
      <c r="KQO176" s="600"/>
      <c r="KQP176" s="600"/>
      <c r="KQQ176" s="600"/>
      <c r="KQR176" s="600"/>
      <c r="KQS176" s="600"/>
      <c r="KQT176" s="600"/>
      <c r="KQU176" s="600"/>
      <c r="KQV176" s="600"/>
      <c r="KQW176" s="600"/>
      <c r="KQX176" s="600"/>
      <c r="KQY176" s="600"/>
      <c r="KQZ176" s="600"/>
      <c r="KRA176" s="600"/>
      <c r="KRB176" s="600"/>
      <c r="KRC176" s="600"/>
      <c r="KRD176" s="600"/>
      <c r="KRE176" s="600"/>
      <c r="KRF176" s="600"/>
      <c r="KRG176" s="600"/>
      <c r="KRH176" s="600"/>
      <c r="KRI176" s="600"/>
      <c r="KRJ176" s="600"/>
      <c r="KRK176" s="600"/>
      <c r="KRL176" s="600"/>
      <c r="KRM176" s="600"/>
      <c r="KRN176" s="600"/>
      <c r="KRO176" s="600"/>
      <c r="KRP176" s="600"/>
      <c r="KRQ176" s="600"/>
      <c r="KRR176" s="600"/>
      <c r="KRS176" s="600"/>
      <c r="KRT176" s="600"/>
      <c r="KRU176" s="600"/>
      <c r="KRV176" s="600"/>
      <c r="KRW176" s="600"/>
      <c r="KRX176" s="600"/>
      <c r="KRY176" s="600"/>
      <c r="KRZ176" s="600"/>
      <c r="KSA176" s="600"/>
      <c r="KSB176" s="600"/>
      <c r="KSC176" s="600"/>
      <c r="KSD176" s="600"/>
      <c r="KSE176" s="600"/>
      <c r="KSF176" s="600"/>
      <c r="KSG176" s="600"/>
      <c r="KSH176" s="600"/>
      <c r="KSI176" s="600"/>
      <c r="KSJ176" s="600"/>
      <c r="KSK176" s="600"/>
      <c r="KSL176" s="600"/>
      <c r="KSM176" s="600"/>
      <c r="KSN176" s="600"/>
      <c r="KSO176" s="600"/>
      <c r="KSP176" s="600"/>
      <c r="KSQ176" s="600"/>
      <c r="KSR176" s="600"/>
      <c r="KSS176" s="600"/>
      <c r="KST176" s="600"/>
      <c r="KSU176" s="600"/>
      <c r="KSV176" s="600"/>
      <c r="KSW176" s="600"/>
      <c r="KSX176" s="600"/>
      <c r="KSY176" s="600"/>
      <c r="KSZ176" s="600"/>
      <c r="KTA176" s="600"/>
      <c r="KTB176" s="600"/>
      <c r="KTC176" s="600"/>
      <c r="KTD176" s="600"/>
      <c r="KTE176" s="600"/>
      <c r="KTF176" s="600"/>
      <c r="KTG176" s="600"/>
      <c r="KTH176" s="600"/>
      <c r="KTI176" s="600"/>
      <c r="KTJ176" s="600"/>
      <c r="KTK176" s="600"/>
      <c r="KTL176" s="600"/>
      <c r="KTM176" s="600"/>
      <c r="KTN176" s="600"/>
      <c r="KTO176" s="600"/>
      <c r="KTP176" s="600"/>
      <c r="KTQ176" s="600"/>
      <c r="KTR176" s="600"/>
      <c r="KTS176" s="600"/>
      <c r="KTT176" s="600"/>
      <c r="KTU176" s="600"/>
      <c r="KTV176" s="600"/>
      <c r="KTW176" s="600"/>
      <c r="KTX176" s="600"/>
      <c r="KTY176" s="600"/>
      <c r="KTZ176" s="600"/>
      <c r="KUA176" s="600"/>
      <c r="KUB176" s="600"/>
      <c r="KUC176" s="600"/>
      <c r="KUD176" s="600"/>
      <c r="KUE176" s="600"/>
      <c r="KUF176" s="600"/>
      <c r="KUG176" s="600"/>
      <c r="KUH176" s="600"/>
      <c r="KUI176" s="600"/>
      <c r="KUJ176" s="600"/>
      <c r="KUK176" s="600"/>
      <c r="KUL176" s="600"/>
      <c r="KUM176" s="600"/>
      <c r="KUN176" s="600"/>
      <c r="KUO176" s="600"/>
      <c r="KUP176" s="600"/>
      <c r="KUQ176" s="600"/>
      <c r="KUR176" s="600"/>
      <c r="KUS176" s="600"/>
      <c r="KUT176" s="600"/>
      <c r="KUU176" s="600"/>
      <c r="KUV176" s="600"/>
      <c r="KUW176" s="600"/>
      <c r="KUX176" s="600"/>
      <c r="KUY176" s="600"/>
      <c r="KUZ176" s="600"/>
      <c r="KVA176" s="600"/>
      <c r="KVB176" s="600"/>
      <c r="KVC176" s="600"/>
      <c r="KVD176" s="600"/>
      <c r="KVE176" s="600"/>
      <c r="KVF176" s="600"/>
      <c r="KVG176" s="600"/>
      <c r="KVH176" s="600"/>
      <c r="KVI176" s="600"/>
      <c r="KVJ176" s="600"/>
      <c r="KVK176" s="600"/>
      <c r="KVL176" s="600"/>
      <c r="KVM176" s="600"/>
      <c r="KVN176" s="600"/>
      <c r="KVO176" s="600"/>
      <c r="KVP176" s="600"/>
      <c r="KVQ176" s="600"/>
      <c r="KVR176" s="600"/>
      <c r="KVS176" s="600"/>
      <c r="KVT176" s="600"/>
      <c r="KVU176" s="600"/>
      <c r="KVV176" s="600"/>
      <c r="KVW176" s="600"/>
      <c r="KVX176" s="600"/>
      <c r="KVY176" s="600"/>
      <c r="KVZ176" s="600"/>
      <c r="KWA176" s="600"/>
      <c r="KWB176" s="600"/>
      <c r="KWC176" s="600"/>
      <c r="KWD176" s="600"/>
      <c r="KWE176" s="600"/>
      <c r="KWF176" s="600"/>
      <c r="KWG176" s="600"/>
      <c r="KWH176" s="600"/>
      <c r="KWI176" s="600"/>
      <c r="KWJ176" s="600"/>
      <c r="KWK176" s="600"/>
      <c r="KWL176" s="600"/>
      <c r="KWM176" s="600"/>
      <c r="KWN176" s="600"/>
      <c r="KWO176" s="600"/>
      <c r="KWP176" s="600"/>
      <c r="KWQ176" s="600"/>
      <c r="KWR176" s="600"/>
      <c r="KWS176" s="600"/>
      <c r="KWT176" s="600"/>
      <c r="KWU176" s="600"/>
      <c r="KWV176" s="600"/>
      <c r="KWW176" s="600"/>
      <c r="KWX176" s="600"/>
      <c r="KWY176" s="600"/>
      <c r="KWZ176" s="600"/>
      <c r="KXA176" s="600"/>
      <c r="KXB176" s="600"/>
      <c r="KXC176" s="600"/>
      <c r="KXD176" s="600"/>
      <c r="KXE176" s="600"/>
      <c r="KXF176" s="600"/>
      <c r="KXG176" s="600"/>
      <c r="KXH176" s="600"/>
      <c r="KXI176" s="600"/>
      <c r="KXJ176" s="600"/>
      <c r="KXK176" s="600"/>
      <c r="KXL176" s="600"/>
      <c r="KXM176" s="600"/>
      <c r="KXN176" s="600"/>
      <c r="KXO176" s="600"/>
      <c r="KXP176" s="600"/>
      <c r="KXQ176" s="600"/>
      <c r="KXR176" s="600"/>
      <c r="KXS176" s="600"/>
      <c r="KXT176" s="600"/>
      <c r="KXU176" s="600"/>
      <c r="KXV176" s="600"/>
      <c r="KXW176" s="600"/>
      <c r="KXX176" s="600"/>
      <c r="KXY176" s="600"/>
      <c r="KXZ176" s="600"/>
      <c r="KYA176" s="600"/>
      <c r="KYB176" s="600"/>
      <c r="KYC176" s="600"/>
      <c r="KYD176" s="600"/>
      <c r="KYE176" s="600"/>
      <c r="KYF176" s="600"/>
      <c r="KYG176" s="600"/>
      <c r="KYH176" s="600"/>
      <c r="KYI176" s="600"/>
      <c r="KYJ176" s="600"/>
      <c r="KYK176" s="600"/>
      <c r="KYL176" s="600"/>
      <c r="KYM176" s="600"/>
      <c r="KYN176" s="600"/>
      <c r="KYO176" s="600"/>
      <c r="KYP176" s="600"/>
      <c r="KYQ176" s="600"/>
      <c r="KYR176" s="600"/>
      <c r="KYS176" s="600"/>
      <c r="KYT176" s="600"/>
      <c r="KYU176" s="600"/>
      <c r="KYV176" s="600"/>
      <c r="KYW176" s="600"/>
      <c r="KYX176" s="600"/>
      <c r="KYY176" s="600"/>
      <c r="KYZ176" s="600"/>
      <c r="KZA176" s="600"/>
      <c r="KZB176" s="600"/>
      <c r="KZC176" s="600"/>
      <c r="KZD176" s="600"/>
      <c r="KZE176" s="600"/>
      <c r="KZF176" s="600"/>
      <c r="KZG176" s="600"/>
      <c r="KZH176" s="600"/>
      <c r="KZI176" s="600"/>
      <c r="KZJ176" s="600"/>
      <c r="KZK176" s="600"/>
      <c r="KZL176" s="600"/>
      <c r="KZM176" s="600"/>
      <c r="KZN176" s="600"/>
      <c r="KZO176" s="600"/>
      <c r="KZP176" s="600"/>
      <c r="KZQ176" s="600"/>
      <c r="KZR176" s="600"/>
      <c r="KZS176" s="600"/>
      <c r="KZT176" s="600"/>
      <c r="KZU176" s="600"/>
      <c r="KZV176" s="600"/>
      <c r="KZW176" s="600"/>
      <c r="KZX176" s="600"/>
      <c r="KZY176" s="600"/>
      <c r="KZZ176" s="600"/>
      <c r="LAA176" s="600"/>
      <c r="LAB176" s="600"/>
      <c r="LAC176" s="600"/>
      <c r="LAD176" s="600"/>
      <c r="LAE176" s="600"/>
      <c r="LAF176" s="600"/>
      <c r="LAG176" s="600"/>
      <c r="LAH176" s="600"/>
      <c r="LAI176" s="600"/>
      <c r="LAJ176" s="600"/>
      <c r="LAK176" s="600"/>
      <c r="LAL176" s="600"/>
      <c r="LAM176" s="600"/>
      <c r="LAN176" s="600"/>
      <c r="LAO176" s="600"/>
      <c r="LAP176" s="600"/>
      <c r="LAQ176" s="600"/>
      <c r="LAR176" s="600"/>
      <c r="LAS176" s="600"/>
      <c r="LAT176" s="600"/>
      <c r="LAU176" s="600"/>
      <c r="LAV176" s="600"/>
      <c r="LAW176" s="600"/>
      <c r="LAX176" s="600"/>
      <c r="LAY176" s="600"/>
      <c r="LAZ176" s="600"/>
      <c r="LBA176" s="600"/>
      <c r="LBB176" s="600"/>
      <c r="LBC176" s="600"/>
      <c r="LBD176" s="600"/>
      <c r="LBE176" s="600"/>
      <c r="LBF176" s="600"/>
      <c r="LBG176" s="600"/>
      <c r="LBH176" s="600"/>
      <c r="LBI176" s="600"/>
      <c r="LBJ176" s="600"/>
      <c r="LBK176" s="600"/>
      <c r="LBL176" s="600"/>
      <c r="LBM176" s="600"/>
      <c r="LBN176" s="600"/>
      <c r="LBO176" s="600"/>
      <c r="LBP176" s="600"/>
      <c r="LBQ176" s="600"/>
      <c r="LBR176" s="600"/>
      <c r="LBS176" s="600"/>
      <c r="LBT176" s="600"/>
      <c r="LBU176" s="600"/>
      <c r="LBV176" s="600"/>
      <c r="LBW176" s="600"/>
      <c r="LBX176" s="600"/>
      <c r="LBY176" s="600"/>
      <c r="LBZ176" s="600"/>
      <c r="LCA176" s="600"/>
      <c r="LCB176" s="600"/>
      <c r="LCC176" s="600"/>
      <c r="LCD176" s="600"/>
      <c r="LCE176" s="600"/>
      <c r="LCF176" s="600"/>
      <c r="LCG176" s="600"/>
      <c r="LCH176" s="600"/>
      <c r="LCI176" s="600"/>
      <c r="LCJ176" s="600"/>
      <c r="LCK176" s="600"/>
      <c r="LCL176" s="600"/>
      <c r="LCM176" s="600"/>
      <c r="LCN176" s="600"/>
      <c r="LCO176" s="600"/>
      <c r="LCP176" s="600"/>
      <c r="LCQ176" s="600"/>
      <c r="LCR176" s="600"/>
      <c r="LCS176" s="600"/>
      <c r="LCT176" s="600"/>
      <c r="LCU176" s="600"/>
      <c r="LCV176" s="600"/>
      <c r="LCW176" s="600"/>
      <c r="LCX176" s="600"/>
      <c r="LCY176" s="600"/>
      <c r="LCZ176" s="600"/>
      <c r="LDA176" s="600"/>
      <c r="LDB176" s="600"/>
      <c r="LDC176" s="600"/>
      <c r="LDD176" s="600"/>
      <c r="LDE176" s="600"/>
      <c r="LDF176" s="600"/>
      <c r="LDG176" s="600"/>
      <c r="LDH176" s="600"/>
      <c r="LDI176" s="600"/>
      <c r="LDJ176" s="600"/>
      <c r="LDK176" s="600"/>
      <c r="LDL176" s="600"/>
      <c r="LDM176" s="600"/>
      <c r="LDN176" s="600"/>
      <c r="LDO176" s="600"/>
      <c r="LDP176" s="600"/>
      <c r="LDQ176" s="600"/>
      <c r="LDR176" s="600"/>
      <c r="LDS176" s="600"/>
      <c r="LDT176" s="600"/>
      <c r="LDU176" s="600"/>
      <c r="LDV176" s="600"/>
      <c r="LDW176" s="600"/>
      <c r="LDX176" s="600"/>
      <c r="LDY176" s="600"/>
      <c r="LDZ176" s="600"/>
      <c r="LEA176" s="600"/>
      <c r="LEB176" s="600"/>
      <c r="LEC176" s="600"/>
      <c r="LED176" s="600"/>
      <c r="LEE176" s="600"/>
      <c r="LEF176" s="600"/>
      <c r="LEG176" s="600"/>
      <c r="LEH176" s="600"/>
      <c r="LEI176" s="600"/>
      <c r="LEJ176" s="600"/>
      <c r="LEK176" s="600"/>
      <c r="LEL176" s="600"/>
      <c r="LEM176" s="600"/>
      <c r="LEN176" s="600"/>
      <c r="LEO176" s="600"/>
      <c r="LEP176" s="600"/>
      <c r="LEQ176" s="600"/>
      <c r="LER176" s="600"/>
      <c r="LES176" s="600"/>
      <c r="LET176" s="600"/>
      <c r="LEU176" s="600"/>
      <c r="LEV176" s="600"/>
      <c r="LEW176" s="600"/>
      <c r="LEX176" s="600"/>
      <c r="LEY176" s="600"/>
      <c r="LEZ176" s="600"/>
      <c r="LFA176" s="600"/>
      <c r="LFB176" s="600"/>
      <c r="LFC176" s="600"/>
      <c r="LFD176" s="600"/>
      <c r="LFE176" s="600"/>
      <c r="LFF176" s="600"/>
      <c r="LFG176" s="600"/>
      <c r="LFH176" s="600"/>
      <c r="LFI176" s="600"/>
      <c r="LFJ176" s="600"/>
      <c r="LFK176" s="600"/>
      <c r="LFL176" s="600"/>
      <c r="LFM176" s="600"/>
      <c r="LFN176" s="600"/>
      <c r="LFO176" s="600"/>
      <c r="LFP176" s="600"/>
      <c r="LFQ176" s="600"/>
      <c r="LFR176" s="600"/>
      <c r="LFS176" s="600"/>
      <c r="LFT176" s="600"/>
      <c r="LFU176" s="600"/>
      <c r="LFV176" s="600"/>
      <c r="LFW176" s="600"/>
      <c r="LFX176" s="600"/>
      <c r="LFY176" s="600"/>
      <c r="LFZ176" s="600"/>
      <c r="LGA176" s="600"/>
      <c r="LGB176" s="600"/>
      <c r="LGC176" s="600"/>
      <c r="LGD176" s="600"/>
      <c r="LGE176" s="600"/>
      <c r="LGF176" s="600"/>
      <c r="LGG176" s="600"/>
      <c r="LGH176" s="600"/>
      <c r="LGI176" s="600"/>
      <c r="LGJ176" s="600"/>
      <c r="LGK176" s="600"/>
      <c r="LGL176" s="600"/>
      <c r="LGM176" s="600"/>
      <c r="LGN176" s="600"/>
      <c r="LGO176" s="600"/>
      <c r="LGP176" s="600"/>
      <c r="LGQ176" s="600"/>
      <c r="LGR176" s="600"/>
      <c r="LGS176" s="600"/>
      <c r="LGT176" s="600"/>
      <c r="LGU176" s="600"/>
      <c r="LGV176" s="600"/>
      <c r="LGW176" s="600"/>
      <c r="LGX176" s="600"/>
      <c r="LGY176" s="600"/>
      <c r="LGZ176" s="600"/>
      <c r="LHA176" s="600"/>
      <c r="LHB176" s="600"/>
      <c r="LHC176" s="600"/>
      <c r="LHD176" s="600"/>
      <c r="LHE176" s="600"/>
      <c r="LHF176" s="600"/>
      <c r="LHG176" s="600"/>
      <c r="LHH176" s="600"/>
      <c r="LHI176" s="600"/>
      <c r="LHJ176" s="600"/>
      <c r="LHK176" s="600"/>
      <c r="LHL176" s="600"/>
      <c r="LHM176" s="600"/>
      <c r="LHN176" s="600"/>
      <c r="LHO176" s="600"/>
      <c r="LHP176" s="600"/>
      <c r="LHQ176" s="600"/>
      <c r="LHR176" s="600"/>
      <c r="LHS176" s="600"/>
      <c r="LHT176" s="600"/>
      <c r="LHU176" s="600"/>
      <c r="LHV176" s="600"/>
      <c r="LHW176" s="600"/>
      <c r="LHX176" s="600"/>
      <c r="LHY176" s="600"/>
      <c r="LHZ176" s="600"/>
      <c r="LIA176" s="600"/>
      <c r="LIB176" s="600"/>
      <c r="LIC176" s="600"/>
      <c r="LID176" s="600"/>
      <c r="LIE176" s="600"/>
      <c r="LIF176" s="600"/>
      <c r="LIG176" s="600"/>
      <c r="LIH176" s="600"/>
      <c r="LII176" s="600"/>
      <c r="LIJ176" s="600"/>
      <c r="LIK176" s="600"/>
      <c r="LIL176" s="600"/>
      <c r="LIM176" s="600"/>
      <c r="LIN176" s="600"/>
      <c r="LIO176" s="600"/>
      <c r="LIP176" s="600"/>
      <c r="LIQ176" s="600"/>
      <c r="LIR176" s="600"/>
      <c r="LIS176" s="600"/>
      <c r="LIT176" s="600"/>
      <c r="LIU176" s="600"/>
      <c r="LIV176" s="600"/>
      <c r="LIW176" s="600"/>
      <c r="LIX176" s="600"/>
      <c r="LIY176" s="600"/>
      <c r="LIZ176" s="600"/>
      <c r="LJA176" s="600"/>
      <c r="LJB176" s="600"/>
      <c r="LJC176" s="600"/>
      <c r="LJD176" s="600"/>
      <c r="LJE176" s="600"/>
      <c r="LJF176" s="600"/>
      <c r="LJG176" s="600"/>
      <c r="LJH176" s="600"/>
      <c r="LJI176" s="600"/>
      <c r="LJJ176" s="600"/>
      <c r="LJK176" s="600"/>
      <c r="LJL176" s="600"/>
      <c r="LJM176" s="600"/>
      <c r="LJN176" s="600"/>
      <c r="LJO176" s="600"/>
      <c r="LJP176" s="600"/>
      <c r="LJQ176" s="600"/>
      <c r="LJR176" s="600"/>
      <c r="LJS176" s="600"/>
      <c r="LJT176" s="600"/>
      <c r="LJU176" s="600"/>
      <c r="LJV176" s="600"/>
      <c r="LJW176" s="600"/>
      <c r="LJX176" s="600"/>
      <c r="LJY176" s="600"/>
      <c r="LJZ176" s="600"/>
      <c r="LKA176" s="600"/>
      <c r="LKB176" s="600"/>
      <c r="LKC176" s="600"/>
      <c r="LKD176" s="600"/>
      <c r="LKE176" s="600"/>
      <c r="LKF176" s="600"/>
      <c r="LKG176" s="600"/>
      <c r="LKH176" s="600"/>
      <c r="LKI176" s="600"/>
      <c r="LKJ176" s="600"/>
      <c r="LKK176" s="600"/>
      <c r="LKL176" s="600"/>
      <c r="LKM176" s="600"/>
      <c r="LKN176" s="600"/>
      <c r="LKO176" s="600"/>
      <c r="LKP176" s="600"/>
      <c r="LKQ176" s="600"/>
      <c r="LKR176" s="600"/>
      <c r="LKS176" s="600"/>
      <c r="LKT176" s="600"/>
      <c r="LKU176" s="600"/>
      <c r="LKV176" s="600"/>
      <c r="LKW176" s="600"/>
      <c r="LKX176" s="600"/>
      <c r="LKY176" s="600"/>
      <c r="LKZ176" s="600"/>
      <c r="LLA176" s="600"/>
      <c r="LLB176" s="600"/>
      <c r="LLC176" s="600"/>
      <c r="LLD176" s="600"/>
      <c r="LLE176" s="600"/>
      <c r="LLF176" s="600"/>
      <c r="LLG176" s="600"/>
      <c r="LLH176" s="600"/>
      <c r="LLI176" s="600"/>
      <c r="LLJ176" s="600"/>
      <c r="LLK176" s="600"/>
      <c r="LLL176" s="600"/>
      <c r="LLM176" s="600"/>
      <c r="LLN176" s="600"/>
      <c r="LLO176" s="600"/>
      <c r="LLP176" s="600"/>
      <c r="LLQ176" s="600"/>
      <c r="LLR176" s="600"/>
      <c r="LLS176" s="600"/>
      <c r="LLT176" s="600"/>
      <c r="LLU176" s="600"/>
      <c r="LLV176" s="600"/>
      <c r="LLW176" s="600"/>
      <c r="LLX176" s="600"/>
      <c r="LLY176" s="600"/>
      <c r="LLZ176" s="600"/>
      <c r="LMA176" s="600"/>
      <c r="LMB176" s="600"/>
      <c r="LMC176" s="600"/>
      <c r="LMD176" s="600"/>
      <c r="LME176" s="600"/>
      <c r="LMF176" s="600"/>
      <c r="LMG176" s="600"/>
      <c r="LMH176" s="600"/>
      <c r="LMI176" s="600"/>
      <c r="LMJ176" s="600"/>
      <c r="LMK176" s="600"/>
      <c r="LML176" s="600"/>
      <c r="LMM176" s="600"/>
      <c r="LMN176" s="600"/>
      <c r="LMO176" s="600"/>
      <c r="LMP176" s="600"/>
      <c r="LMQ176" s="600"/>
      <c r="LMR176" s="600"/>
      <c r="LMS176" s="600"/>
      <c r="LMT176" s="600"/>
      <c r="LMU176" s="600"/>
      <c r="LMV176" s="600"/>
      <c r="LMW176" s="600"/>
      <c r="LMX176" s="600"/>
      <c r="LMY176" s="600"/>
      <c r="LMZ176" s="600"/>
      <c r="LNA176" s="600"/>
      <c r="LNB176" s="600"/>
      <c r="LNC176" s="600"/>
      <c r="LND176" s="600"/>
      <c r="LNE176" s="600"/>
      <c r="LNF176" s="600"/>
      <c r="LNG176" s="600"/>
      <c r="LNH176" s="600"/>
      <c r="LNI176" s="600"/>
      <c r="LNJ176" s="600"/>
      <c r="LNK176" s="600"/>
      <c r="LNL176" s="600"/>
      <c r="LNM176" s="600"/>
      <c r="LNN176" s="600"/>
      <c r="LNO176" s="600"/>
      <c r="LNP176" s="600"/>
      <c r="LNQ176" s="600"/>
      <c r="LNR176" s="600"/>
      <c r="LNS176" s="600"/>
      <c r="LNT176" s="600"/>
      <c r="LNU176" s="600"/>
      <c r="LNV176" s="600"/>
      <c r="LNW176" s="600"/>
      <c r="LNX176" s="600"/>
      <c r="LNY176" s="600"/>
      <c r="LNZ176" s="600"/>
      <c r="LOA176" s="600"/>
      <c r="LOB176" s="600"/>
      <c r="LOC176" s="600"/>
      <c r="LOD176" s="600"/>
      <c r="LOE176" s="600"/>
      <c r="LOF176" s="600"/>
      <c r="LOG176" s="600"/>
      <c r="LOH176" s="600"/>
      <c r="LOI176" s="600"/>
      <c r="LOJ176" s="600"/>
      <c r="LOK176" s="600"/>
      <c r="LOL176" s="600"/>
      <c r="LOM176" s="600"/>
      <c r="LON176" s="600"/>
      <c r="LOO176" s="600"/>
      <c r="LOP176" s="600"/>
      <c r="LOQ176" s="600"/>
      <c r="LOR176" s="600"/>
      <c r="LOS176" s="600"/>
      <c r="LOT176" s="600"/>
      <c r="LOU176" s="600"/>
      <c r="LOV176" s="600"/>
      <c r="LOW176" s="600"/>
      <c r="LOX176" s="600"/>
      <c r="LOY176" s="600"/>
      <c r="LOZ176" s="600"/>
      <c r="LPA176" s="600"/>
      <c r="LPB176" s="600"/>
      <c r="LPC176" s="600"/>
      <c r="LPD176" s="600"/>
      <c r="LPE176" s="600"/>
      <c r="LPF176" s="600"/>
      <c r="LPG176" s="600"/>
      <c r="LPH176" s="600"/>
      <c r="LPI176" s="600"/>
      <c r="LPJ176" s="600"/>
      <c r="LPK176" s="600"/>
      <c r="LPL176" s="600"/>
      <c r="LPM176" s="600"/>
      <c r="LPN176" s="600"/>
      <c r="LPO176" s="600"/>
      <c r="LPP176" s="600"/>
      <c r="LPQ176" s="600"/>
      <c r="LPR176" s="600"/>
      <c r="LPS176" s="600"/>
      <c r="LPT176" s="600"/>
      <c r="LPU176" s="600"/>
      <c r="LPV176" s="600"/>
      <c r="LPW176" s="600"/>
      <c r="LPX176" s="600"/>
      <c r="LPY176" s="600"/>
      <c r="LPZ176" s="600"/>
      <c r="LQA176" s="600"/>
      <c r="LQB176" s="600"/>
      <c r="LQC176" s="600"/>
      <c r="LQD176" s="600"/>
      <c r="LQE176" s="600"/>
      <c r="LQF176" s="600"/>
      <c r="LQG176" s="600"/>
      <c r="LQH176" s="600"/>
      <c r="LQI176" s="600"/>
      <c r="LQJ176" s="600"/>
      <c r="LQK176" s="600"/>
      <c r="LQL176" s="600"/>
      <c r="LQM176" s="600"/>
      <c r="LQN176" s="600"/>
      <c r="LQO176" s="600"/>
      <c r="LQP176" s="600"/>
      <c r="LQQ176" s="600"/>
      <c r="LQR176" s="600"/>
      <c r="LQS176" s="600"/>
      <c r="LQT176" s="600"/>
      <c r="LQU176" s="600"/>
      <c r="LQV176" s="600"/>
      <c r="LQW176" s="600"/>
      <c r="LQX176" s="600"/>
      <c r="LQY176" s="600"/>
      <c r="LQZ176" s="600"/>
      <c r="LRA176" s="600"/>
      <c r="LRB176" s="600"/>
      <c r="LRC176" s="600"/>
      <c r="LRD176" s="600"/>
      <c r="LRE176" s="600"/>
      <c r="LRF176" s="600"/>
      <c r="LRG176" s="600"/>
      <c r="LRH176" s="600"/>
      <c r="LRI176" s="600"/>
      <c r="LRJ176" s="600"/>
      <c r="LRK176" s="600"/>
      <c r="LRL176" s="600"/>
      <c r="LRM176" s="600"/>
      <c r="LRN176" s="600"/>
      <c r="LRO176" s="600"/>
      <c r="LRP176" s="600"/>
      <c r="LRQ176" s="600"/>
      <c r="LRR176" s="600"/>
      <c r="LRS176" s="600"/>
      <c r="LRT176" s="600"/>
      <c r="LRU176" s="600"/>
      <c r="LRV176" s="600"/>
      <c r="LRW176" s="600"/>
      <c r="LRX176" s="600"/>
      <c r="LRY176" s="600"/>
      <c r="LRZ176" s="600"/>
      <c r="LSA176" s="600"/>
      <c r="LSB176" s="600"/>
      <c r="LSC176" s="600"/>
      <c r="LSD176" s="600"/>
      <c r="LSE176" s="600"/>
      <c r="LSF176" s="600"/>
      <c r="LSG176" s="600"/>
      <c r="LSH176" s="600"/>
      <c r="LSI176" s="600"/>
      <c r="LSJ176" s="600"/>
      <c r="LSK176" s="600"/>
      <c r="LSL176" s="600"/>
      <c r="LSM176" s="600"/>
      <c r="LSN176" s="600"/>
      <c r="LSO176" s="600"/>
      <c r="LSP176" s="600"/>
      <c r="LSQ176" s="600"/>
      <c r="LSR176" s="600"/>
      <c r="LSS176" s="600"/>
      <c r="LST176" s="600"/>
      <c r="LSU176" s="600"/>
      <c r="LSV176" s="600"/>
      <c r="LSW176" s="600"/>
      <c r="LSX176" s="600"/>
      <c r="LSY176" s="600"/>
      <c r="LSZ176" s="600"/>
      <c r="LTA176" s="600"/>
      <c r="LTB176" s="600"/>
      <c r="LTC176" s="600"/>
      <c r="LTD176" s="600"/>
      <c r="LTE176" s="600"/>
      <c r="LTF176" s="600"/>
      <c r="LTG176" s="600"/>
      <c r="LTH176" s="600"/>
      <c r="LTI176" s="600"/>
      <c r="LTJ176" s="600"/>
      <c r="LTK176" s="600"/>
      <c r="LTL176" s="600"/>
      <c r="LTM176" s="600"/>
      <c r="LTN176" s="600"/>
      <c r="LTO176" s="600"/>
      <c r="LTP176" s="600"/>
      <c r="LTQ176" s="600"/>
      <c r="LTR176" s="600"/>
      <c r="LTS176" s="600"/>
      <c r="LTT176" s="600"/>
      <c r="LTU176" s="600"/>
      <c r="LTV176" s="600"/>
      <c r="LTW176" s="600"/>
      <c r="LTX176" s="600"/>
      <c r="LTY176" s="600"/>
      <c r="LTZ176" s="600"/>
      <c r="LUA176" s="600"/>
      <c r="LUB176" s="600"/>
      <c r="LUC176" s="600"/>
      <c r="LUD176" s="600"/>
      <c r="LUE176" s="600"/>
      <c r="LUF176" s="600"/>
      <c r="LUG176" s="600"/>
      <c r="LUH176" s="600"/>
      <c r="LUI176" s="600"/>
      <c r="LUJ176" s="600"/>
      <c r="LUK176" s="600"/>
      <c r="LUL176" s="600"/>
      <c r="LUM176" s="600"/>
      <c r="LUN176" s="600"/>
      <c r="LUO176" s="600"/>
      <c r="LUP176" s="600"/>
      <c r="LUQ176" s="600"/>
      <c r="LUR176" s="600"/>
      <c r="LUS176" s="600"/>
      <c r="LUT176" s="600"/>
      <c r="LUU176" s="600"/>
      <c r="LUV176" s="600"/>
      <c r="LUW176" s="600"/>
      <c r="LUX176" s="600"/>
      <c r="LUY176" s="600"/>
      <c r="LUZ176" s="600"/>
      <c r="LVA176" s="600"/>
      <c r="LVB176" s="600"/>
      <c r="LVC176" s="600"/>
      <c r="LVD176" s="600"/>
      <c r="LVE176" s="600"/>
      <c r="LVF176" s="600"/>
      <c r="LVG176" s="600"/>
      <c r="LVH176" s="600"/>
      <c r="LVI176" s="600"/>
      <c r="LVJ176" s="600"/>
      <c r="LVK176" s="600"/>
      <c r="LVL176" s="600"/>
      <c r="LVM176" s="600"/>
      <c r="LVN176" s="600"/>
      <c r="LVO176" s="600"/>
      <c r="LVP176" s="600"/>
      <c r="LVQ176" s="600"/>
      <c r="LVR176" s="600"/>
      <c r="LVS176" s="600"/>
      <c r="LVT176" s="600"/>
      <c r="LVU176" s="600"/>
      <c r="LVV176" s="600"/>
      <c r="LVW176" s="600"/>
      <c r="LVX176" s="600"/>
      <c r="LVY176" s="600"/>
      <c r="LVZ176" s="600"/>
      <c r="LWA176" s="600"/>
      <c r="LWB176" s="600"/>
      <c r="LWC176" s="600"/>
      <c r="LWD176" s="600"/>
      <c r="LWE176" s="600"/>
      <c r="LWF176" s="600"/>
      <c r="LWG176" s="600"/>
      <c r="LWH176" s="600"/>
      <c r="LWI176" s="600"/>
      <c r="LWJ176" s="600"/>
      <c r="LWK176" s="600"/>
      <c r="LWL176" s="600"/>
      <c r="LWM176" s="600"/>
      <c r="LWN176" s="600"/>
      <c r="LWO176" s="600"/>
      <c r="LWP176" s="600"/>
      <c r="LWQ176" s="600"/>
      <c r="LWR176" s="600"/>
      <c r="LWS176" s="600"/>
      <c r="LWT176" s="600"/>
      <c r="LWU176" s="600"/>
      <c r="LWV176" s="600"/>
      <c r="LWW176" s="600"/>
      <c r="LWX176" s="600"/>
      <c r="LWY176" s="600"/>
      <c r="LWZ176" s="600"/>
      <c r="LXA176" s="600"/>
      <c r="LXB176" s="600"/>
      <c r="LXC176" s="600"/>
      <c r="LXD176" s="600"/>
      <c r="LXE176" s="600"/>
      <c r="LXF176" s="600"/>
      <c r="LXG176" s="600"/>
      <c r="LXH176" s="600"/>
      <c r="LXI176" s="600"/>
      <c r="LXJ176" s="600"/>
      <c r="LXK176" s="600"/>
      <c r="LXL176" s="600"/>
      <c r="LXM176" s="600"/>
      <c r="LXN176" s="600"/>
      <c r="LXO176" s="600"/>
      <c r="LXP176" s="600"/>
      <c r="LXQ176" s="600"/>
      <c r="LXR176" s="600"/>
      <c r="LXS176" s="600"/>
      <c r="LXT176" s="600"/>
      <c r="LXU176" s="600"/>
      <c r="LXV176" s="600"/>
      <c r="LXW176" s="600"/>
      <c r="LXX176" s="600"/>
      <c r="LXY176" s="600"/>
      <c r="LXZ176" s="600"/>
      <c r="LYA176" s="600"/>
      <c r="LYB176" s="600"/>
      <c r="LYC176" s="600"/>
      <c r="LYD176" s="600"/>
      <c r="LYE176" s="600"/>
      <c r="LYF176" s="600"/>
      <c r="LYG176" s="600"/>
      <c r="LYH176" s="600"/>
      <c r="LYI176" s="600"/>
      <c r="LYJ176" s="600"/>
      <c r="LYK176" s="600"/>
      <c r="LYL176" s="600"/>
      <c r="LYM176" s="600"/>
      <c r="LYN176" s="600"/>
      <c r="LYO176" s="600"/>
      <c r="LYP176" s="600"/>
      <c r="LYQ176" s="600"/>
      <c r="LYR176" s="600"/>
      <c r="LYS176" s="600"/>
      <c r="LYT176" s="600"/>
      <c r="LYU176" s="600"/>
      <c r="LYV176" s="600"/>
      <c r="LYW176" s="600"/>
      <c r="LYX176" s="600"/>
      <c r="LYY176" s="600"/>
      <c r="LYZ176" s="600"/>
      <c r="LZA176" s="600"/>
      <c r="LZB176" s="600"/>
      <c r="LZC176" s="600"/>
      <c r="LZD176" s="600"/>
      <c r="LZE176" s="600"/>
      <c r="LZF176" s="600"/>
      <c r="LZG176" s="600"/>
      <c r="LZH176" s="600"/>
      <c r="LZI176" s="600"/>
      <c r="LZJ176" s="600"/>
      <c r="LZK176" s="600"/>
      <c r="LZL176" s="600"/>
      <c r="LZM176" s="600"/>
      <c r="LZN176" s="600"/>
      <c r="LZO176" s="600"/>
      <c r="LZP176" s="600"/>
      <c r="LZQ176" s="600"/>
      <c r="LZR176" s="600"/>
      <c r="LZS176" s="600"/>
      <c r="LZT176" s="600"/>
      <c r="LZU176" s="600"/>
      <c r="LZV176" s="600"/>
      <c r="LZW176" s="600"/>
      <c r="LZX176" s="600"/>
      <c r="LZY176" s="600"/>
      <c r="LZZ176" s="600"/>
      <c r="MAA176" s="600"/>
      <c r="MAB176" s="600"/>
      <c r="MAC176" s="600"/>
      <c r="MAD176" s="600"/>
      <c r="MAE176" s="600"/>
      <c r="MAF176" s="600"/>
      <c r="MAG176" s="600"/>
      <c r="MAH176" s="600"/>
      <c r="MAI176" s="600"/>
      <c r="MAJ176" s="600"/>
      <c r="MAK176" s="600"/>
      <c r="MAL176" s="600"/>
      <c r="MAM176" s="600"/>
      <c r="MAN176" s="600"/>
      <c r="MAO176" s="600"/>
      <c r="MAP176" s="600"/>
      <c r="MAQ176" s="600"/>
      <c r="MAR176" s="600"/>
      <c r="MAS176" s="600"/>
      <c r="MAT176" s="600"/>
      <c r="MAU176" s="600"/>
      <c r="MAV176" s="600"/>
      <c r="MAW176" s="600"/>
      <c r="MAX176" s="600"/>
      <c r="MAY176" s="600"/>
      <c r="MAZ176" s="600"/>
      <c r="MBA176" s="600"/>
      <c r="MBB176" s="600"/>
      <c r="MBC176" s="600"/>
      <c r="MBD176" s="600"/>
      <c r="MBE176" s="600"/>
      <c r="MBF176" s="600"/>
      <c r="MBG176" s="600"/>
      <c r="MBH176" s="600"/>
      <c r="MBI176" s="600"/>
      <c r="MBJ176" s="600"/>
      <c r="MBK176" s="600"/>
      <c r="MBL176" s="600"/>
      <c r="MBM176" s="600"/>
      <c r="MBN176" s="600"/>
      <c r="MBO176" s="600"/>
      <c r="MBP176" s="600"/>
      <c r="MBQ176" s="600"/>
      <c r="MBR176" s="600"/>
      <c r="MBS176" s="600"/>
      <c r="MBT176" s="600"/>
      <c r="MBU176" s="600"/>
      <c r="MBV176" s="600"/>
      <c r="MBW176" s="600"/>
      <c r="MBX176" s="600"/>
      <c r="MBY176" s="600"/>
      <c r="MBZ176" s="600"/>
      <c r="MCA176" s="600"/>
      <c r="MCB176" s="600"/>
      <c r="MCC176" s="600"/>
      <c r="MCD176" s="600"/>
      <c r="MCE176" s="600"/>
      <c r="MCF176" s="600"/>
      <c r="MCG176" s="600"/>
      <c r="MCH176" s="600"/>
      <c r="MCI176" s="600"/>
      <c r="MCJ176" s="600"/>
      <c r="MCK176" s="600"/>
      <c r="MCL176" s="600"/>
      <c r="MCM176" s="600"/>
      <c r="MCN176" s="600"/>
      <c r="MCO176" s="600"/>
      <c r="MCP176" s="600"/>
      <c r="MCQ176" s="600"/>
      <c r="MCR176" s="600"/>
      <c r="MCS176" s="600"/>
      <c r="MCT176" s="600"/>
      <c r="MCU176" s="600"/>
      <c r="MCV176" s="600"/>
      <c r="MCW176" s="600"/>
      <c r="MCX176" s="600"/>
      <c r="MCY176" s="600"/>
      <c r="MCZ176" s="600"/>
      <c r="MDA176" s="600"/>
      <c r="MDB176" s="600"/>
      <c r="MDC176" s="600"/>
      <c r="MDD176" s="600"/>
      <c r="MDE176" s="600"/>
      <c r="MDF176" s="600"/>
      <c r="MDG176" s="600"/>
      <c r="MDH176" s="600"/>
      <c r="MDI176" s="600"/>
      <c r="MDJ176" s="600"/>
      <c r="MDK176" s="600"/>
      <c r="MDL176" s="600"/>
      <c r="MDM176" s="600"/>
      <c r="MDN176" s="600"/>
      <c r="MDO176" s="600"/>
      <c r="MDP176" s="600"/>
      <c r="MDQ176" s="600"/>
      <c r="MDR176" s="600"/>
      <c r="MDS176" s="600"/>
      <c r="MDT176" s="600"/>
      <c r="MDU176" s="600"/>
      <c r="MDV176" s="600"/>
      <c r="MDW176" s="600"/>
      <c r="MDX176" s="600"/>
      <c r="MDY176" s="600"/>
      <c r="MDZ176" s="600"/>
      <c r="MEA176" s="600"/>
      <c r="MEB176" s="600"/>
      <c r="MEC176" s="600"/>
      <c r="MED176" s="600"/>
      <c r="MEE176" s="600"/>
      <c r="MEF176" s="600"/>
      <c r="MEG176" s="600"/>
      <c r="MEH176" s="600"/>
      <c r="MEI176" s="600"/>
      <c r="MEJ176" s="600"/>
      <c r="MEK176" s="600"/>
      <c r="MEL176" s="600"/>
      <c r="MEM176" s="600"/>
      <c r="MEN176" s="600"/>
      <c r="MEO176" s="600"/>
      <c r="MEP176" s="600"/>
      <c r="MEQ176" s="600"/>
      <c r="MER176" s="600"/>
      <c r="MES176" s="600"/>
      <c r="MET176" s="600"/>
      <c r="MEU176" s="600"/>
      <c r="MEV176" s="600"/>
      <c r="MEW176" s="600"/>
      <c r="MEX176" s="600"/>
      <c r="MEY176" s="600"/>
      <c r="MEZ176" s="600"/>
      <c r="MFA176" s="600"/>
      <c r="MFB176" s="600"/>
      <c r="MFC176" s="600"/>
      <c r="MFD176" s="600"/>
      <c r="MFE176" s="600"/>
      <c r="MFF176" s="600"/>
      <c r="MFG176" s="600"/>
      <c r="MFH176" s="600"/>
      <c r="MFI176" s="600"/>
      <c r="MFJ176" s="600"/>
      <c r="MFK176" s="600"/>
      <c r="MFL176" s="600"/>
      <c r="MFM176" s="600"/>
      <c r="MFN176" s="600"/>
      <c r="MFO176" s="600"/>
      <c r="MFP176" s="600"/>
      <c r="MFQ176" s="600"/>
      <c r="MFR176" s="600"/>
      <c r="MFS176" s="600"/>
      <c r="MFT176" s="600"/>
      <c r="MFU176" s="600"/>
      <c r="MFV176" s="600"/>
      <c r="MFW176" s="600"/>
      <c r="MFX176" s="600"/>
      <c r="MFY176" s="600"/>
      <c r="MFZ176" s="600"/>
      <c r="MGA176" s="600"/>
      <c r="MGB176" s="600"/>
      <c r="MGC176" s="600"/>
      <c r="MGD176" s="600"/>
      <c r="MGE176" s="600"/>
      <c r="MGF176" s="600"/>
      <c r="MGG176" s="600"/>
      <c r="MGH176" s="600"/>
      <c r="MGI176" s="600"/>
      <c r="MGJ176" s="600"/>
      <c r="MGK176" s="600"/>
      <c r="MGL176" s="600"/>
      <c r="MGM176" s="600"/>
      <c r="MGN176" s="600"/>
      <c r="MGO176" s="600"/>
      <c r="MGP176" s="600"/>
      <c r="MGQ176" s="600"/>
      <c r="MGR176" s="600"/>
      <c r="MGS176" s="600"/>
      <c r="MGT176" s="600"/>
      <c r="MGU176" s="600"/>
      <c r="MGV176" s="600"/>
      <c r="MGW176" s="600"/>
      <c r="MGX176" s="600"/>
      <c r="MGY176" s="600"/>
      <c r="MGZ176" s="600"/>
      <c r="MHA176" s="600"/>
      <c r="MHB176" s="600"/>
      <c r="MHC176" s="600"/>
      <c r="MHD176" s="600"/>
      <c r="MHE176" s="600"/>
      <c r="MHF176" s="600"/>
      <c r="MHG176" s="600"/>
      <c r="MHH176" s="600"/>
      <c r="MHI176" s="600"/>
      <c r="MHJ176" s="600"/>
      <c r="MHK176" s="600"/>
      <c r="MHL176" s="600"/>
      <c r="MHM176" s="600"/>
      <c r="MHN176" s="600"/>
      <c r="MHO176" s="600"/>
      <c r="MHP176" s="600"/>
      <c r="MHQ176" s="600"/>
      <c r="MHR176" s="600"/>
      <c r="MHS176" s="600"/>
      <c r="MHT176" s="600"/>
      <c r="MHU176" s="600"/>
      <c r="MHV176" s="600"/>
      <c r="MHW176" s="600"/>
      <c r="MHX176" s="600"/>
      <c r="MHY176" s="600"/>
      <c r="MHZ176" s="600"/>
      <c r="MIA176" s="600"/>
      <c r="MIB176" s="600"/>
      <c r="MIC176" s="600"/>
      <c r="MID176" s="600"/>
      <c r="MIE176" s="600"/>
      <c r="MIF176" s="600"/>
      <c r="MIG176" s="600"/>
      <c r="MIH176" s="600"/>
      <c r="MII176" s="600"/>
      <c r="MIJ176" s="600"/>
      <c r="MIK176" s="600"/>
      <c r="MIL176" s="600"/>
      <c r="MIM176" s="600"/>
      <c r="MIN176" s="600"/>
      <c r="MIO176" s="600"/>
      <c r="MIP176" s="600"/>
      <c r="MIQ176" s="600"/>
      <c r="MIR176" s="600"/>
      <c r="MIS176" s="600"/>
      <c r="MIT176" s="600"/>
      <c r="MIU176" s="600"/>
      <c r="MIV176" s="600"/>
      <c r="MIW176" s="600"/>
      <c r="MIX176" s="600"/>
      <c r="MIY176" s="600"/>
      <c r="MIZ176" s="600"/>
      <c r="MJA176" s="600"/>
      <c r="MJB176" s="600"/>
      <c r="MJC176" s="600"/>
      <c r="MJD176" s="600"/>
      <c r="MJE176" s="600"/>
      <c r="MJF176" s="600"/>
      <c r="MJG176" s="600"/>
      <c r="MJH176" s="600"/>
      <c r="MJI176" s="600"/>
      <c r="MJJ176" s="600"/>
      <c r="MJK176" s="600"/>
      <c r="MJL176" s="600"/>
      <c r="MJM176" s="600"/>
      <c r="MJN176" s="600"/>
      <c r="MJO176" s="600"/>
      <c r="MJP176" s="600"/>
      <c r="MJQ176" s="600"/>
      <c r="MJR176" s="600"/>
      <c r="MJS176" s="600"/>
      <c r="MJT176" s="600"/>
      <c r="MJU176" s="600"/>
      <c r="MJV176" s="600"/>
      <c r="MJW176" s="600"/>
      <c r="MJX176" s="600"/>
      <c r="MJY176" s="600"/>
      <c r="MJZ176" s="600"/>
      <c r="MKA176" s="600"/>
      <c r="MKB176" s="600"/>
      <c r="MKC176" s="600"/>
      <c r="MKD176" s="600"/>
      <c r="MKE176" s="600"/>
      <c r="MKF176" s="600"/>
      <c r="MKG176" s="600"/>
      <c r="MKH176" s="600"/>
      <c r="MKI176" s="600"/>
      <c r="MKJ176" s="600"/>
      <c r="MKK176" s="600"/>
      <c r="MKL176" s="600"/>
      <c r="MKM176" s="600"/>
      <c r="MKN176" s="600"/>
      <c r="MKO176" s="600"/>
      <c r="MKP176" s="600"/>
      <c r="MKQ176" s="600"/>
      <c r="MKR176" s="600"/>
      <c r="MKS176" s="600"/>
      <c r="MKT176" s="600"/>
      <c r="MKU176" s="600"/>
      <c r="MKV176" s="600"/>
      <c r="MKW176" s="600"/>
      <c r="MKX176" s="600"/>
      <c r="MKY176" s="600"/>
      <c r="MKZ176" s="600"/>
      <c r="MLA176" s="600"/>
      <c r="MLB176" s="600"/>
      <c r="MLC176" s="600"/>
      <c r="MLD176" s="600"/>
      <c r="MLE176" s="600"/>
      <c r="MLF176" s="600"/>
      <c r="MLG176" s="600"/>
      <c r="MLH176" s="600"/>
      <c r="MLI176" s="600"/>
      <c r="MLJ176" s="600"/>
      <c r="MLK176" s="600"/>
      <c r="MLL176" s="600"/>
      <c r="MLM176" s="600"/>
      <c r="MLN176" s="600"/>
      <c r="MLO176" s="600"/>
      <c r="MLP176" s="600"/>
      <c r="MLQ176" s="600"/>
      <c r="MLR176" s="600"/>
      <c r="MLS176" s="600"/>
      <c r="MLT176" s="600"/>
      <c r="MLU176" s="600"/>
      <c r="MLV176" s="600"/>
      <c r="MLW176" s="600"/>
      <c r="MLX176" s="600"/>
      <c r="MLY176" s="600"/>
      <c r="MLZ176" s="600"/>
      <c r="MMA176" s="600"/>
      <c r="MMB176" s="600"/>
      <c r="MMC176" s="600"/>
      <c r="MMD176" s="600"/>
      <c r="MME176" s="600"/>
      <c r="MMF176" s="600"/>
      <c r="MMG176" s="600"/>
      <c r="MMH176" s="600"/>
      <c r="MMI176" s="600"/>
      <c r="MMJ176" s="600"/>
      <c r="MMK176" s="600"/>
      <c r="MML176" s="600"/>
      <c r="MMM176" s="600"/>
      <c r="MMN176" s="600"/>
      <c r="MMO176" s="600"/>
      <c r="MMP176" s="600"/>
      <c r="MMQ176" s="600"/>
      <c r="MMR176" s="600"/>
      <c r="MMS176" s="600"/>
      <c r="MMT176" s="600"/>
      <c r="MMU176" s="600"/>
      <c r="MMV176" s="600"/>
      <c r="MMW176" s="600"/>
      <c r="MMX176" s="600"/>
      <c r="MMY176" s="600"/>
      <c r="MMZ176" s="600"/>
      <c r="MNA176" s="600"/>
      <c r="MNB176" s="600"/>
      <c r="MNC176" s="600"/>
      <c r="MND176" s="600"/>
      <c r="MNE176" s="600"/>
      <c r="MNF176" s="600"/>
      <c r="MNG176" s="600"/>
      <c r="MNH176" s="600"/>
      <c r="MNI176" s="600"/>
      <c r="MNJ176" s="600"/>
      <c r="MNK176" s="600"/>
      <c r="MNL176" s="600"/>
      <c r="MNM176" s="600"/>
      <c r="MNN176" s="600"/>
      <c r="MNO176" s="600"/>
      <c r="MNP176" s="600"/>
      <c r="MNQ176" s="600"/>
      <c r="MNR176" s="600"/>
      <c r="MNS176" s="600"/>
      <c r="MNT176" s="600"/>
      <c r="MNU176" s="600"/>
      <c r="MNV176" s="600"/>
      <c r="MNW176" s="600"/>
      <c r="MNX176" s="600"/>
      <c r="MNY176" s="600"/>
      <c r="MNZ176" s="600"/>
      <c r="MOA176" s="600"/>
      <c r="MOB176" s="600"/>
      <c r="MOC176" s="600"/>
      <c r="MOD176" s="600"/>
      <c r="MOE176" s="600"/>
      <c r="MOF176" s="600"/>
      <c r="MOG176" s="600"/>
      <c r="MOH176" s="600"/>
      <c r="MOI176" s="600"/>
      <c r="MOJ176" s="600"/>
      <c r="MOK176" s="600"/>
      <c r="MOL176" s="600"/>
      <c r="MOM176" s="600"/>
      <c r="MON176" s="600"/>
      <c r="MOO176" s="600"/>
      <c r="MOP176" s="600"/>
      <c r="MOQ176" s="600"/>
      <c r="MOR176" s="600"/>
      <c r="MOS176" s="600"/>
      <c r="MOT176" s="600"/>
      <c r="MOU176" s="600"/>
      <c r="MOV176" s="600"/>
      <c r="MOW176" s="600"/>
      <c r="MOX176" s="600"/>
      <c r="MOY176" s="600"/>
      <c r="MOZ176" s="600"/>
      <c r="MPA176" s="600"/>
      <c r="MPB176" s="600"/>
      <c r="MPC176" s="600"/>
      <c r="MPD176" s="600"/>
      <c r="MPE176" s="600"/>
      <c r="MPF176" s="600"/>
      <c r="MPG176" s="600"/>
      <c r="MPH176" s="600"/>
      <c r="MPI176" s="600"/>
      <c r="MPJ176" s="600"/>
      <c r="MPK176" s="600"/>
      <c r="MPL176" s="600"/>
      <c r="MPM176" s="600"/>
      <c r="MPN176" s="600"/>
      <c r="MPO176" s="600"/>
      <c r="MPP176" s="600"/>
      <c r="MPQ176" s="600"/>
      <c r="MPR176" s="600"/>
      <c r="MPS176" s="600"/>
      <c r="MPT176" s="600"/>
      <c r="MPU176" s="600"/>
      <c r="MPV176" s="600"/>
      <c r="MPW176" s="600"/>
      <c r="MPX176" s="600"/>
      <c r="MPY176" s="600"/>
      <c r="MPZ176" s="600"/>
      <c r="MQA176" s="600"/>
      <c r="MQB176" s="600"/>
      <c r="MQC176" s="600"/>
      <c r="MQD176" s="600"/>
      <c r="MQE176" s="600"/>
      <c r="MQF176" s="600"/>
      <c r="MQG176" s="600"/>
      <c r="MQH176" s="600"/>
      <c r="MQI176" s="600"/>
      <c r="MQJ176" s="600"/>
      <c r="MQK176" s="600"/>
      <c r="MQL176" s="600"/>
      <c r="MQM176" s="600"/>
      <c r="MQN176" s="600"/>
      <c r="MQO176" s="600"/>
      <c r="MQP176" s="600"/>
      <c r="MQQ176" s="600"/>
      <c r="MQR176" s="600"/>
      <c r="MQS176" s="600"/>
      <c r="MQT176" s="600"/>
      <c r="MQU176" s="600"/>
      <c r="MQV176" s="600"/>
      <c r="MQW176" s="600"/>
      <c r="MQX176" s="600"/>
      <c r="MQY176" s="600"/>
      <c r="MQZ176" s="600"/>
      <c r="MRA176" s="600"/>
      <c r="MRB176" s="600"/>
      <c r="MRC176" s="600"/>
      <c r="MRD176" s="600"/>
      <c r="MRE176" s="600"/>
      <c r="MRF176" s="600"/>
      <c r="MRG176" s="600"/>
      <c r="MRH176" s="600"/>
      <c r="MRI176" s="600"/>
      <c r="MRJ176" s="600"/>
      <c r="MRK176" s="600"/>
      <c r="MRL176" s="600"/>
      <c r="MRM176" s="600"/>
      <c r="MRN176" s="600"/>
      <c r="MRO176" s="600"/>
      <c r="MRP176" s="600"/>
      <c r="MRQ176" s="600"/>
      <c r="MRR176" s="600"/>
      <c r="MRS176" s="600"/>
      <c r="MRT176" s="600"/>
      <c r="MRU176" s="600"/>
      <c r="MRV176" s="600"/>
      <c r="MRW176" s="600"/>
      <c r="MRX176" s="600"/>
      <c r="MRY176" s="600"/>
      <c r="MRZ176" s="600"/>
      <c r="MSA176" s="600"/>
      <c r="MSB176" s="600"/>
      <c r="MSC176" s="600"/>
      <c r="MSD176" s="600"/>
      <c r="MSE176" s="600"/>
      <c r="MSF176" s="600"/>
      <c r="MSG176" s="600"/>
      <c r="MSH176" s="600"/>
      <c r="MSI176" s="600"/>
      <c r="MSJ176" s="600"/>
      <c r="MSK176" s="600"/>
      <c r="MSL176" s="600"/>
      <c r="MSM176" s="600"/>
      <c r="MSN176" s="600"/>
      <c r="MSO176" s="600"/>
      <c r="MSP176" s="600"/>
      <c r="MSQ176" s="600"/>
      <c r="MSR176" s="600"/>
      <c r="MSS176" s="600"/>
      <c r="MST176" s="600"/>
      <c r="MSU176" s="600"/>
      <c r="MSV176" s="600"/>
      <c r="MSW176" s="600"/>
      <c r="MSX176" s="600"/>
      <c r="MSY176" s="600"/>
      <c r="MSZ176" s="600"/>
      <c r="MTA176" s="600"/>
      <c r="MTB176" s="600"/>
      <c r="MTC176" s="600"/>
      <c r="MTD176" s="600"/>
      <c r="MTE176" s="600"/>
      <c r="MTF176" s="600"/>
      <c r="MTG176" s="600"/>
      <c r="MTH176" s="600"/>
      <c r="MTI176" s="600"/>
      <c r="MTJ176" s="600"/>
      <c r="MTK176" s="600"/>
      <c r="MTL176" s="600"/>
      <c r="MTM176" s="600"/>
      <c r="MTN176" s="600"/>
      <c r="MTO176" s="600"/>
      <c r="MTP176" s="600"/>
      <c r="MTQ176" s="600"/>
      <c r="MTR176" s="600"/>
      <c r="MTS176" s="600"/>
      <c r="MTT176" s="600"/>
      <c r="MTU176" s="600"/>
      <c r="MTV176" s="600"/>
      <c r="MTW176" s="600"/>
      <c r="MTX176" s="600"/>
      <c r="MTY176" s="600"/>
      <c r="MTZ176" s="600"/>
      <c r="MUA176" s="600"/>
      <c r="MUB176" s="600"/>
      <c r="MUC176" s="600"/>
      <c r="MUD176" s="600"/>
      <c r="MUE176" s="600"/>
      <c r="MUF176" s="600"/>
      <c r="MUG176" s="600"/>
      <c r="MUH176" s="600"/>
      <c r="MUI176" s="600"/>
      <c r="MUJ176" s="600"/>
      <c r="MUK176" s="600"/>
      <c r="MUL176" s="600"/>
      <c r="MUM176" s="600"/>
      <c r="MUN176" s="600"/>
      <c r="MUO176" s="600"/>
      <c r="MUP176" s="600"/>
      <c r="MUQ176" s="600"/>
      <c r="MUR176" s="600"/>
      <c r="MUS176" s="600"/>
      <c r="MUT176" s="600"/>
      <c r="MUU176" s="600"/>
      <c r="MUV176" s="600"/>
      <c r="MUW176" s="600"/>
      <c r="MUX176" s="600"/>
      <c r="MUY176" s="600"/>
      <c r="MUZ176" s="600"/>
      <c r="MVA176" s="600"/>
      <c r="MVB176" s="600"/>
      <c r="MVC176" s="600"/>
      <c r="MVD176" s="600"/>
      <c r="MVE176" s="600"/>
      <c r="MVF176" s="600"/>
      <c r="MVG176" s="600"/>
      <c r="MVH176" s="600"/>
      <c r="MVI176" s="600"/>
      <c r="MVJ176" s="600"/>
      <c r="MVK176" s="600"/>
      <c r="MVL176" s="600"/>
      <c r="MVM176" s="600"/>
      <c r="MVN176" s="600"/>
      <c r="MVO176" s="600"/>
      <c r="MVP176" s="600"/>
      <c r="MVQ176" s="600"/>
      <c r="MVR176" s="600"/>
      <c r="MVS176" s="600"/>
      <c r="MVT176" s="600"/>
      <c r="MVU176" s="600"/>
      <c r="MVV176" s="600"/>
      <c r="MVW176" s="600"/>
      <c r="MVX176" s="600"/>
      <c r="MVY176" s="600"/>
      <c r="MVZ176" s="600"/>
      <c r="MWA176" s="600"/>
      <c r="MWB176" s="600"/>
      <c r="MWC176" s="600"/>
      <c r="MWD176" s="600"/>
      <c r="MWE176" s="600"/>
      <c r="MWF176" s="600"/>
      <c r="MWG176" s="600"/>
      <c r="MWH176" s="600"/>
      <c r="MWI176" s="600"/>
      <c r="MWJ176" s="600"/>
      <c r="MWK176" s="600"/>
      <c r="MWL176" s="600"/>
      <c r="MWM176" s="600"/>
      <c r="MWN176" s="600"/>
      <c r="MWO176" s="600"/>
      <c r="MWP176" s="600"/>
      <c r="MWQ176" s="600"/>
      <c r="MWR176" s="600"/>
      <c r="MWS176" s="600"/>
      <c r="MWT176" s="600"/>
      <c r="MWU176" s="600"/>
      <c r="MWV176" s="600"/>
      <c r="MWW176" s="600"/>
      <c r="MWX176" s="600"/>
      <c r="MWY176" s="600"/>
      <c r="MWZ176" s="600"/>
      <c r="MXA176" s="600"/>
      <c r="MXB176" s="600"/>
      <c r="MXC176" s="600"/>
      <c r="MXD176" s="600"/>
      <c r="MXE176" s="600"/>
      <c r="MXF176" s="600"/>
      <c r="MXG176" s="600"/>
      <c r="MXH176" s="600"/>
      <c r="MXI176" s="600"/>
      <c r="MXJ176" s="600"/>
      <c r="MXK176" s="600"/>
      <c r="MXL176" s="600"/>
      <c r="MXM176" s="600"/>
      <c r="MXN176" s="600"/>
      <c r="MXO176" s="600"/>
      <c r="MXP176" s="600"/>
      <c r="MXQ176" s="600"/>
      <c r="MXR176" s="600"/>
      <c r="MXS176" s="600"/>
      <c r="MXT176" s="600"/>
      <c r="MXU176" s="600"/>
      <c r="MXV176" s="600"/>
      <c r="MXW176" s="600"/>
      <c r="MXX176" s="600"/>
      <c r="MXY176" s="600"/>
      <c r="MXZ176" s="600"/>
      <c r="MYA176" s="600"/>
      <c r="MYB176" s="600"/>
      <c r="MYC176" s="600"/>
      <c r="MYD176" s="600"/>
      <c r="MYE176" s="600"/>
      <c r="MYF176" s="600"/>
      <c r="MYG176" s="600"/>
      <c r="MYH176" s="600"/>
      <c r="MYI176" s="600"/>
      <c r="MYJ176" s="600"/>
      <c r="MYK176" s="600"/>
      <c r="MYL176" s="600"/>
      <c r="MYM176" s="600"/>
      <c r="MYN176" s="600"/>
      <c r="MYO176" s="600"/>
      <c r="MYP176" s="600"/>
      <c r="MYQ176" s="600"/>
      <c r="MYR176" s="600"/>
      <c r="MYS176" s="600"/>
      <c r="MYT176" s="600"/>
      <c r="MYU176" s="600"/>
      <c r="MYV176" s="600"/>
      <c r="MYW176" s="600"/>
      <c r="MYX176" s="600"/>
      <c r="MYY176" s="600"/>
      <c r="MYZ176" s="600"/>
      <c r="MZA176" s="600"/>
      <c r="MZB176" s="600"/>
      <c r="MZC176" s="600"/>
      <c r="MZD176" s="600"/>
      <c r="MZE176" s="600"/>
      <c r="MZF176" s="600"/>
      <c r="MZG176" s="600"/>
      <c r="MZH176" s="600"/>
      <c r="MZI176" s="600"/>
      <c r="MZJ176" s="600"/>
      <c r="MZK176" s="600"/>
      <c r="MZL176" s="600"/>
      <c r="MZM176" s="600"/>
      <c r="MZN176" s="600"/>
      <c r="MZO176" s="600"/>
      <c r="MZP176" s="600"/>
      <c r="MZQ176" s="600"/>
      <c r="MZR176" s="600"/>
      <c r="MZS176" s="600"/>
      <c r="MZT176" s="600"/>
      <c r="MZU176" s="600"/>
      <c r="MZV176" s="600"/>
      <c r="MZW176" s="600"/>
      <c r="MZX176" s="600"/>
      <c r="MZY176" s="600"/>
      <c r="MZZ176" s="600"/>
      <c r="NAA176" s="600"/>
      <c r="NAB176" s="600"/>
      <c r="NAC176" s="600"/>
      <c r="NAD176" s="600"/>
      <c r="NAE176" s="600"/>
      <c r="NAF176" s="600"/>
      <c r="NAG176" s="600"/>
      <c r="NAH176" s="600"/>
      <c r="NAI176" s="600"/>
      <c r="NAJ176" s="600"/>
      <c r="NAK176" s="600"/>
      <c r="NAL176" s="600"/>
      <c r="NAM176" s="600"/>
      <c r="NAN176" s="600"/>
      <c r="NAO176" s="600"/>
      <c r="NAP176" s="600"/>
      <c r="NAQ176" s="600"/>
      <c r="NAR176" s="600"/>
      <c r="NAS176" s="600"/>
      <c r="NAT176" s="600"/>
      <c r="NAU176" s="600"/>
      <c r="NAV176" s="600"/>
      <c r="NAW176" s="600"/>
      <c r="NAX176" s="600"/>
      <c r="NAY176" s="600"/>
      <c r="NAZ176" s="600"/>
      <c r="NBA176" s="600"/>
      <c r="NBB176" s="600"/>
      <c r="NBC176" s="600"/>
      <c r="NBD176" s="600"/>
      <c r="NBE176" s="600"/>
      <c r="NBF176" s="600"/>
      <c r="NBG176" s="600"/>
      <c r="NBH176" s="600"/>
      <c r="NBI176" s="600"/>
      <c r="NBJ176" s="600"/>
      <c r="NBK176" s="600"/>
      <c r="NBL176" s="600"/>
      <c r="NBM176" s="600"/>
      <c r="NBN176" s="600"/>
      <c r="NBO176" s="600"/>
      <c r="NBP176" s="600"/>
      <c r="NBQ176" s="600"/>
      <c r="NBR176" s="600"/>
      <c r="NBS176" s="600"/>
      <c r="NBT176" s="600"/>
      <c r="NBU176" s="600"/>
      <c r="NBV176" s="600"/>
      <c r="NBW176" s="600"/>
      <c r="NBX176" s="600"/>
      <c r="NBY176" s="600"/>
      <c r="NBZ176" s="600"/>
      <c r="NCA176" s="600"/>
      <c r="NCB176" s="600"/>
      <c r="NCC176" s="600"/>
      <c r="NCD176" s="600"/>
      <c r="NCE176" s="600"/>
      <c r="NCF176" s="600"/>
      <c r="NCG176" s="600"/>
      <c r="NCH176" s="600"/>
      <c r="NCI176" s="600"/>
      <c r="NCJ176" s="600"/>
      <c r="NCK176" s="600"/>
      <c r="NCL176" s="600"/>
      <c r="NCM176" s="600"/>
      <c r="NCN176" s="600"/>
      <c r="NCO176" s="600"/>
      <c r="NCP176" s="600"/>
      <c r="NCQ176" s="600"/>
      <c r="NCR176" s="600"/>
      <c r="NCS176" s="600"/>
      <c r="NCT176" s="600"/>
      <c r="NCU176" s="600"/>
      <c r="NCV176" s="600"/>
      <c r="NCW176" s="600"/>
      <c r="NCX176" s="600"/>
      <c r="NCY176" s="600"/>
      <c r="NCZ176" s="600"/>
      <c r="NDA176" s="600"/>
      <c r="NDB176" s="600"/>
      <c r="NDC176" s="600"/>
      <c r="NDD176" s="600"/>
      <c r="NDE176" s="600"/>
      <c r="NDF176" s="600"/>
      <c r="NDG176" s="600"/>
      <c r="NDH176" s="600"/>
      <c r="NDI176" s="600"/>
      <c r="NDJ176" s="600"/>
      <c r="NDK176" s="600"/>
      <c r="NDL176" s="600"/>
      <c r="NDM176" s="600"/>
      <c r="NDN176" s="600"/>
      <c r="NDO176" s="600"/>
      <c r="NDP176" s="600"/>
      <c r="NDQ176" s="600"/>
      <c r="NDR176" s="600"/>
      <c r="NDS176" s="600"/>
      <c r="NDT176" s="600"/>
      <c r="NDU176" s="600"/>
      <c r="NDV176" s="600"/>
      <c r="NDW176" s="600"/>
      <c r="NDX176" s="600"/>
      <c r="NDY176" s="600"/>
      <c r="NDZ176" s="600"/>
      <c r="NEA176" s="600"/>
      <c r="NEB176" s="600"/>
      <c r="NEC176" s="600"/>
      <c r="NED176" s="600"/>
      <c r="NEE176" s="600"/>
      <c r="NEF176" s="600"/>
      <c r="NEG176" s="600"/>
      <c r="NEH176" s="600"/>
      <c r="NEI176" s="600"/>
      <c r="NEJ176" s="600"/>
      <c r="NEK176" s="600"/>
      <c r="NEL176" s="600"/>
      <c r="NEM176" s="600"/>
      <c r="NEN176" s="600"/>
      <c r="NEO176" s="600"/>
      <c r="NEP176" s="600"/>
      <c r="NEQ176" s="600"/>
      <c r="NER176" s="600"/>
      <c r="NES176" s="600"/>
      <c r="NET176" s="600"/>
      <c r="NEU176" s="600"/>
      <c r="NEV176" s="600"/>
      <c r="NEW176" s="600"/>
      <c r="NEX176" s="600"/>
      <c r="NEY176" s="600"/>
      <c r="NEZ176" s="600"/>
      <c r="NFA176" s="600"/>
      <c r="NFB176" s="600"/>
      <c r="NFC176" s="600"/>
      <c r="NFD176" s="600"/>
      <c r="NFE176" s="600"/>
      <c r="NFF176" s="600"/>
      <c r="NFG176" s="600"/>
      <c r="NFH176" s="600"/>
      <c r="NFI176" s="600"/>
      <c r="NFJ176" s="600"/>
      <c r="NFK176" s="600"/>
      <c r="NFL176" s="600"/>
      <c r="NFM176" s="600"/>
      <c r="NFN176" s="600"/>
      <c r="NFO176" s="600"/>
      <c r="NFP176" s="600"/>
      <c r="NFQ176" s="600"/>
      <c r="NFR176" s="600"/>
      <c r="NFS176" s="600"/>
      <c r="NFT176" s="600"/>
      <c r="NFU176" s="600"/>
      <c r="NFV176" s="600"/>
      <c r="NFW176" s="600"/>
      <c r="NFX176" s="600"/>
      <c r="NFY176" s="600"/>
      <c r="NFZ176" s="600"/>
      <c r="NGA176" s="600"/>
      <c r="NGB176" s="600"/>
      <c r="NGC176" s="600"/>
      <c r="NGD176" s="600"/>
      <c r="NGE176" s="600"/>
      <c r="NGF176" s="600"/>
      <c r="NGG176" s="600"/>
      <c r="NGH176" s="600"/>
      <c r="NGI176" s="600"/>
      <c r="NGJ176" s="600"/>
      <c r="NGK176" s="600"/>
      <c r="NGL176" s="600"/>
      <c r="NGM176" s="600"/>
      <c r="NGN176" s="600"/>
      <c r="NGO176" s="600"/>
      <c r="NGP176" s="600"/>
      <c r="NGQ176" s="600"/>
      <c r="NGR176" s="600"/>
      <c r="NGS176" s="600"/>
      <c r="NGT176" s="600"/>
      <c r="NGU176" s="600"/>
      <c r="NGV176" s="600"/>
      <c r="NGW176" s="600"/>
      <c r="NGX176" s="600"/>
      <c r="NGY176" s="600"/>
      <c r="NGZ176" s="600"/>
      <c r="NHA176" s="600"/>
      <c r="NHB176" s="600"/>
      <c r="NHC176" s="600"/>
      <c r="NHD176" s="600"/>
      <c r="NHE176" s="600"/>
      <c r="NHF176" s="600"/>
      <c r="NHG176" s="600"/>
      <c r="NHH176" s="600"/>
      <c r="NHI176" s="600"/>
      <c r="NHJ176" s="600"/>
      <c r="NHK176" s="600"/>
      <c r="NHL176" s="600"/>
      <c r="NHM176" s="600"/>
      <c r="NHN176" s="600"/>
      <c r="NHO176" s="600"/>
      <c r="NHP176" s="600"/>
      <c r="NHQ176" s="600"/>
      <c r="NHR176" s="600"/>
      <c r="NHS176" s="600"/>
      <c r="NHT176" s="600"/>
      <c r="NHU176" s="600"/>
      <c r="NHV176" s="600"/>
      <c r="NHW176" s="600"/>
      <c r="NHX176" s="600"/>
      <c r="NHY176" s="600"/>
      <c r="NHZ176" s="600"/>
      <c r="NIA176" s="600"/>
      <c r="NIB176" s="600"/>
      <c r="NIC176" s="600"/>
      <c r="NID176" s="600"/>
      <c r="NIE176" s="600"/>
      <c r="NIF176" s="600"/>
      <c r="NIG176" s="600"/>
      <c r="NIH176" s="600"/>
      <c r="NII176" s="600"/>
      <c r="NIJ176" s="600"/>
      <c r="NIK176" s="600"/>
      <c r="NIL176" s="600"/>
      <c r="NIM176" s="600"/>
      <c r="NIN176" s="600"/>
      <c r="NIO176" s="600"/>
      <c r="NIP176" s="600"/>
      <c r="NIQ176" s="600"/>
      <c r="NIR176" s="600"/>
      <c r="NIS176" s="600"/>
      <c r="NIT176" s="600"/>
      <c r="NIU176" s="600"/>
      <c r="NIV176" s="600"/>
      <c r="NIW176" s="600"/>
      <c r="NIX176" s="600"/>
      <c r="NIY176" s="600"/>
      <c r="NIZ176" s="600"/>
      <c r="NJA176" s="600"/>
      <c r="NJB176" s="600"/>
      <c r="NJC176" s="600"/>
      <c r="NJD176" s="600"/>
      <c r="NJE176" s="600"/>
      <c r="NJF176" s="600"/>
      <c r="NJG176" s="600"/>
      <c r="NJH176" s="600"/>
      <c r="NJI176" s="600"/>
      <c r="NJJ176" s="600"/>
      <c r="NJK176" s="600"/>
      <c r="NJL176" s="600"/>
      <c r="NJM176" s="600"/>
      <c r="NJN176" s="600"/>
      <c r="NJO176" s="600"/>
      <c r="NJP176" s="600"/>
      <c r="NJQ176" s="600"/>
      <c r="NJR176" s="600"/>
      <c r="NJS176" s="600"/>
      <c r="NJT176" s="600"/>
      <c r="NJU176" s="600"/>
      <c r="NJV176" s="600"/>
      <c r="NJW176" s="600"/>
      <c r="NJX176" s="600"/>
      <c r="NJY176" s="600"/>
      <c r="NJZ176" s="600"/>
      <c r="NKA176" s="600"/>
      <c r="NKB176" s="600"/>
      <c r="NKC176" s="600"/>
      <c r="NKD176" s="600"/>
      <c r="NKE176" s="600"/>
      <c r="NKF176" s="600"/>
      <c r="NKG176" s="600"/>
      <c r="NKH176" s="600"/>
      <c r="NKI176" s="600"/>
      <c r="NKJ176" s="600"/>
      <c r="NKK176" s="600"/>
      <c r="NKL176" s="600"/>
      <c r="NKM176" s="600"/>
      <c r="NKN176" s="600"/>
      <c r="NKO176" s="600"/>
      <c r="NKP176" s="600"/>
      <c r="NKQ176" s="600"/>
      <c r="NKR176" s="600"/>
      <c r="NKS176" s="600"/>
      <c r="NKT176" s="600"/>
      <c r="NKU176" s="600"/>
      <c r="NKV176" s="600"/>
      <c r="NKW176" s="600"/>
      <c r="NKX176" s="600"/>
      <c r="NKY176" s="600"/>
      <c r="NKZ176" s="600"/>
      <c r="NLA176" s="600"/>
      <c r="NLB176" s="600"/>
      <c r="NLC176" s="600"/>
      <c r="NLD176" s="600"/>
      <c r="NLE176" s="600"/>
      <c r="NLF176" s="600"/>
      <c r="NLG176" s="600"/>
      <c r="NLH176" s="600"/>
      <c r="NLI176" s="600"/>
      <c r="NLJ176" s="600"/>
      <c r="NLK176" s="600"/>
      <c r="NLL176" s="600"/>
      <c r="NLM176" s="600"/>
      <c r="NLN176" s="600"/>
      <c r="NLO176" s="600"/>
      <c r="NLP176" s="600"/>
      <c r="NLQ176" s="600"/>
      <c r="NLR176" s="600"/>
      <c r="NLS176" s="600"/>
      <c r="NLT176" s="600"/>
      <c r="NLU176" s="600"/>
      <c r="NLV176" s="600"/>
      <c r="NLW176" s="600"/>
      <c r="NLX176" s="600"/>
      <c r="NLY176" s="600"/>
      <c r="NLZ176" s="600"/>
      <c r="NMA176" s="600"/>
      <c r="NMB176" s="600"/>
      <c r="NMC176" s="600"/>
      <c r="NMD176" s="600"/>
      <c r="NME176" s="600"/>
      <c r="NMF176" s="600"/>
      <c r="NMG176" s="600"/>
      <c r="NMH176" s="600"/>
      <c r="NMI176" s="600"/>
      <c r="NMJ176" s="600"/>
      <c r="NMK176" s="600"/>
      <c r="NML176" s="600"/>
      <c r="NMM176" s="600"/>
      <c r="NMN176" s="600"/>
      <c r="NMO176" s="600"/>
      <c r="NMP176" s="600"/>
      <c r="NMQ176" s="600"/>
      <c r="NMR176" s="600"/>
      <c r="NMS176" s="600"/>
      <c r="NMT176" s="600"/>
      <c r="NMU176" s="600"/>
      <c r="NMV176" s="600"/>
      <c r="NMW176" s="600"/>
      <c r="NMX176" s="600"/>
      <c r="NMY176" s="600"/>
      <c r="NMZ176" s="600"/>
      <c r="NNA176" s="600"/>
      <c r="NNB176" s="600"/>
      <c r="NNC176" s="600"/>
      <c r="NND176" s="600"/>
      <c r="NNE176" s="600"/>
      <c r="NNF176" s="600"/>
      <c r="NNG176" s="600"/>
      <c r="NNH176" s="600"/>
      <c r="NNI176" s="600"/>
      <c r="NNJ176" s="600"/>
      <c r="NNK176" s="600"/>
      <c r="NNL176" s="600"/>
      <c r="NNM176" s="600"/>
      <c r="NNN176" s="600"/>
      <c r="NNO176" s="600"/>
      <c r="NNP176" s="600"/>
      <c r="NNQ176" s="600"/>
      <c r="NNR176" s="600"/>
      <c r="NNS176" s="600"/>
      <c r="NNT176" s="600"/>
      <c r="NNU176" s="600"/>
      <c r="NNV176" s="600"/>
      <c r="NNW176" s="600"/>
      <c r="NNX176" s="600"/>
      <c r="NNY176" s="600"/>
      <c r="NNZ176" s="600"/>
      <c r="NOA176" s="600"/>
      <c r="NOB176" s="600"/>
      <c r="NOC176" s="600"/>
      <c r="NOD176" s="600"/>
      <c r="NOE176" s="600"/>
      <c r="NOF176" s="600"/>
      <c r="NOG176" s="600"/>
      <c r="NOH176" s="600"/>
      <c r="NOI176" s="600"/>
      <c r="NOJ176" s="600"/>
      <c r="NOK176" s="600"/>
      <c r="NOL176" s="600"/>
      <c r="NOM176" s="600"/>
      <c r="NON176" s="600"/>
      <c r="NOO176" s="600"/>
      <c r="NOP176" s="600"/>
      <c r="NOQ176" s="600"/>
      <c r="NOR176" s="600"/>
      <c r="NOS176" s="600"/>
      <c r="NOT176" s="600"/>
      <c r="NOU176" s="600"/>
      <c r="NOV176" s="600"/>
      <c r="NOW176" s="600"/>
      <c r="NOX176" s="600"/>
      <c r="NOY176" s="600"/>
      <c r="NOZ176" s="600"/>
      <c r="NPA176" s="600"/>
      <c r="NPB176" s="600"/>
      <c r="NPC176" s="600"/>
      <c r="NPD176" s="600"/>
      <c r="NPE176" s="600"/>
      <c r="NPF176" s="600"/>
      <c r="NPG176" s="600"/>
      <c r="NPH176" s="600"/>
      <c r="NPI176" s="600"/>
      <c r="NPJ176" s="600"/>
      <c r="NPK176" s="600"/>
      <c r="NPL176" s="600"/>
      <c r="NPM176" s="600"/>
      <c r="NPN176" s="600"/>
      <c r="NPO176" s="600"/>
      <c r="NPP176" s="600"/>
      <c r="NPQ176" s="600"/>
      <c r="NPR176" s="600"/>
      <c r="NPS176" s="600"/>
      <c r="NPT176" s="600"/>
      <c r="NPU176" s="600"/>
      <c r="NPV176" s="600"/>
      <c r="NPW176" s="600"/>
      <c r="NPX176" s="600"/>
      <c r="NPY176" s="600"/>
      <c r="NPZ176" s="600"/>
      <c r="NQA176" s="600"/>
      <c r="NQB176" s="600"/>
      <c r="NQC176" s="600"/>
      <c r="NQD176" s="600"/>
      <c r="NQE176" s="600"/>
      <c r="NQF176" s="600"/>
      <c r="NQG176" s="600"/>
      <c r="NQH176" s="600"/>
      <c r="NQI176" s="600"/>
      <c r="NQJ176" s="600"/>
      <c r="NQK176" s="600"/>
      <c r="NQL176" s="600"/>
      <c r="NQM176" s="600"/>
      <c r="NQN176" s="600"/>
      <c r="NQO176" s="600"/>
      <c r="NQP176" s="600"/>
      <c r="NQQ176" s="600"/>
      <c r="NQR176" s="600"/>
      <c r="NQS176" s="600"/>
      <c r="NQT176" s="600"/>
      <c r="NQU176" s="600"/>
      <c r="NQV176" s="600"/>
      <c r="NQW176" s="600"/>
      <c r="NQX176" s="600"/>
      <c r="NQY176" s="600"/>
      <c r="NQZ176" s="600"/>
      <c r="NRA176" s="600"/>
      <c r="NRB176" s="600"/>
      <c r="NRC176" s="600"/>
      <c r="NRD176" s="600"/>
      <c r="NRE176" s="600"/>
      <c r="NRF176" s="600"/>
      <c r="NRG176" s="600"/>
      <c r="NRH176" s="600"/>
      <c r="NRI176" s="600"/>
      <c r="NRJ176" s="600"/>
      <c r="NRK176" s="600"/>
      <c r="NRL176" s="600"/>
      <c r="NRM176" s="600"/>
      <c r="NRN176" s="600"/>
      <c r="NRO176" s="600"/>
      <c r="NRP176" s="600"/>
      <c r="NRQ176" s="600"/>
      <c r="NRR176" s="600"/>
      <c r="NRS176" s="600"/>
      <c r="NRT176" s="600"/>
      <c r="NRU176" s="600"/>
      <c r="NRV176" s="600"/>
      <c r="NRW176" s="600"/>
      <c r="NRX176" s="600"/>
      <c r="NRY176" s="600"/>
      <c r="NRZ176" s="600"/>
      <c r="NSA176" s="600"/>
      <c r="NSB176" s="600"/>
      <c r="NSC176" s="600"/>
      <c r="NSD176" s="600"/>
      <c r="NSE176" s="600"/>
      <c r="NSF176" s="600"/>
      <c r="NSG176" s="600"/>
      <c r="NSH176" s="600"/>
      <c r="NSI176" s="600"/>
      <c r="NSJ176" s="600"/>
      <c r="NSK176" s="600"/>
      <c r="NSL176" s="600"/>
      <c r="NSM176" s="600"/>
      <c r="NSN176" s="600"/>
      <c r="NSO176" s="600"/>
      <c r="NSP176" s="600"/>
      <c r="NSQ176" s="600"/>
      <c r="NSR176" s="600"/>
      <c r="NSS176" s="600"/>
      <c r="NST176" s="600"/>
      <c r="NSU176" s="600"/>
      <c r="NSV176" s="600"/>
      <c r="NSW176" s="600"/>
      <c r="NSX176" s="600"/>
      <c r="NSY176" s="600"/>
      <c r="NSZ176" s="600"/>
      <c r="NTA176" s="600"/>
      <c r="NTB176" s="600"/>
      <c r="NTC176" s="600"/>
      <c r="NTD176" s="600"/>
      <c r="NTE176" s="600"/>
      <c r="NTF176" s="600"/>
      <c r="NTG176" s="600"/>
      <c r="NTH176" s="600"/>
      <c r="NTI176" s="600"/>
      <c r="NTJ176" s="600"/>
      <c r="NTK176" s="600"/>
      <c r="NTL176" s="600"/>
      <c r="NTM176" s="600"/>
      <c r="NTN176" s="600"/>
      <c r="NTO176" s="600"/>
      <c r="NTP176" s="600"/>
      <c r="NTQ176" s="600"/>
      <c r="NTR176" s="600"/>
      <c r="NTS176" s="600"/>
      <c r="NTT176" s="600"/>
      <c r="NTU176" s="600"/>
      <c r="NTV176" s="600"/>
      <c r="NTW176" s="600"/>
      <c r="NTX176" s="600"/>
      <c r="NTY176" s="600"/>
      <c r="NTZ176" s="600"/>
      <c r="NUA176" s="600"/>
      <c r="NUB176" s="600"/>
      <c r="NUC176" s="600"/>
      <c r="NUD176" s="600"/>
      <c r="NUE176" s="600"/>
      <c r="NUF176" s="600"/>
      <c r="NUG176" s="600"/>
      <c r="NUH176" s="600"/>
      <c r="NUI176" s="600"/>
      <c r="NUJ176" s="600"/>
      <c r="NUK176" s="600"/>
      <c r="NUL176" s="600"/>
      <c r="NUM176" s="600"/>
      <c r="NUN176" s="600"/>
      <c r="NUO176" s="600"/>
      <c r="NUP176" s="600"/>
      <c r="NUQ176" s="600"/>
      <c r="NUR176" s="600"/>
      <c r="NUS176" s="600"/>
      <c r="NUT176" s="600"/>
      <c r="NUU176" s="600"/>
      <c r="NUV176" s="600"/>
      <c r="NUW176" s="600"/>
      <c r="NUX176" s="600"/>
      <c r="NUY176" s="600"/>
      <c r="NUZ176" s="600"/>
      <c r="NVA176" s="600"/>
      <c r="NVB176" s="600"/>
      <c r="NVC176" s="600"/>
      <c r="NVD176" s="600"/>
      <c r="NVE176" s="600"/>
      <c r="NVF176" s="600"/>
      <c r="NVG176" s="600"/>
      <c r="NVH176" s="600"/>
      <c r="NVI176" s="600"/>
      <c r="NVJ176" s="600"/>
      <c r="NVK176" s="600"/>
      <c r="NVL176" s="600"/>
      <c r="NVM176" s="600"/>
      <c r="NVN176" s="600"/>
      <c r="NVO176" s="600"/>
      <c r="NVP176" s="600"/>
      <c r="NVQ176" s="600"/>
      <c r="NVR176" s="600"/>
      <c r="NVS176" s="600"/>
      <c r="NVT176" s="600"/>
      <c r="NVU176" s="600"/>
      <c r="NVV176" s="600"/>
      <c r="NVW176" s="600"/>
      <c r="NVX176" s="600"/>
      <c r="NVY176" s="600"/>
      <c r="NVZ176" s="600"/>
      <c r="NWA176" s="600"/>
      <c r="NWB176" s="600"/>
      <c r="NWC176" s="600"/>
      <c r="NWD176" s="600"/>
      <c r="NWE176" s="600"/>
      <c r="NWF176" s="600"/>
      <c r="NWG176" s="600"/>
      <c r="NWH176" s="600"/>
      <c r="NWI176" s="600"/>
      <c r="NWJ176" s="600"/>
      <c r="NWK176" s="600"/>
      <c r="NWL176" s="600"/>
      <c r="NWM176" s="600"/>
      <c r="NWN176" s="600"/>
      <c r="NWO176" s="600"/>
      <c r="NWP176" s="600"/>
      <c r="NWQ176" s="600"/>
      <c r="NWR176" s="600"/>
      <c r="NWS176" s="600"/>
      <c r="NWT176" s="600"/>
      <c r="NWU176" s="600"/>
      <c r="NWV176" s="600"/>
      <c r="NWW176" s="600"/>
      <c r="NWX176" s="600"/>
      <c r="NWY176" s="600"/>
      <c r="NWZ176" s="600"/>
      <c r="NXA176" s="600"/>
      <c r="NXB176" s="600"/>
      <c r="NXC176" s="600"/>
      <c r="NXD176" s="600"/>
      <c r="NXE176" s="600"/>
      <c r="NXF176" s="600"/>
      <c r="NXG176" s="600"/>
      <c r="NXH176" s="600"/>
      <c r="NXI176" s="600"/>
      <c r="NXJ176" s="600"/>
      <c r="NXK176" s="600"/>
      <c r="NXL176" s="600"/>
      <c r="NXM176" s="600"/>
      <c r="NXN176" s="600"/>
      <c r="NXO176" s="600"/>
      <c r="NXP176" s="600"/>
      <c r="NXQ176" s="600"/>
      <c r="NXR176" s="600"/>
      <c r="NXS176" s="600"/>
      <c r="NXT176" s="600"/>
      <c r="NXU176" s="600"/>
      <c r="NXV176" s="600"/>
      <c r="NXW176" s="600"/>
      <c r="NXX176" s="600"/>
      <c r="NXY176" s="600"/>
      <c r="NXZ176" s="600"/>
      <c r="NYA176" s="600"/>
      <c r="NYB176" s="600"/>
      <c r="NYC176" s="600"/>
      <c r="NYD176" s="600"/>
      <c r="NYE176" s="600"/>
      <c r="NYF176" s="600"/>
      <c r="NYG176" s="600"/>
      <c r="NYH176" s="600"/>
      <c r="NYI176" s="600"/>
      <c r="NYJ176" s="600"/>
      <c r="NYK176" s="600"/>
      <c r="NYL176" s="600"/>
      <c r="NYM176" s="600"/>
      <c r="NYN176" s="600"/>
      <c r="NYO176" s="600"/>
      <c r="NYP176" s="600"/>
      <c r="NYQ176" s="600"/>
      <c r="NYR176" s="600"/>
      <c r="NYS176" s="600"/>
      <c r="NYT176" s="600"/>
      <c r="NYU176" s="600"/>
      <c r="NYV176" s="600"/>
      <c r="NYW176" s="600"/>
      <c r="NYX176" s="600"/>
      <c r="NYY176" s="600"/>
      <c r="NYZ176" s="600"/>
      <c r="NZA176" s="600"/>
      <c r="NZB176" s="600"/>
      <c r="NZC176" s="600"/>
      <c r="NZD176" s="600"/>
      <c r="NZE176" s="600"/>
      <c r="NZF176" s="600"/>
      <c r="NZG176" s="600"/>
      <c r="NZH176" s="600"/>
      <c r="NZI176" s="600"/>
      <c r="NZJ176" s="600"/>
      <c r="NZK176" s="600"/>
      <c r="NZL176" s="600"/>
      <c r="NZM176" s="600"/>
      <c r="NZN176" s="600"/>
      <c r="NZO176" s="600"/>
      <c r="NZP176" s="600"/>
      <c r="NZQ176" s="600"/>
      <c r="NZR176" s="600"/>
      <c r="NZS176" s="600"/>
      <c r="NZT176" s="600"/>
      <c r="NZU176" s="600"/>
      <c r="NZV176" s="600"/>
      <c r="NZW176" s="600"/>
      <c r="NZX176" s="600"/>
      <c r="NZY176" s="600"/>
      <c r="NZZ176" s="600"/>
      <c r="OAA176" s="600"/>
      <c r="OAB176" s="600"/>
      <c r="OAC176" s="600"/>
      <c r="OAD176" s="600"/>
      <c r="OAE176" s="600"/>
      <c r="OAF176" s="600"/>
      <c r="OAG176" s="600"/>
      <c r="OAH176" s="600"/>
      <c r="OAI176" s="600"/>
      <c r="OAJ176" s="600"/>
      <c r="OAK176" s="600"/>
      <c r="OAL176" s="600"/>
      <c r="OAM176" s="600"/>
      <c r="OAN176" s="600"/>
      <c r="OAO176" s="600"/>
      <c r="OAP176" s="600"/>
      <c r="OAQ176" s="600"/>
      <c r="OAR176" s="600"/>
      <c r="OAS176" s="600"/>
      <c r="OAT176" s="600"/>
      <c r="OAU176" s="600"/>
      <c r="OAV176" s="600"/>
      <c r="OAW176" s="600"/>
      <c r="OAX176" s="600"/>
      <c r="OAY176" s="600"/>
      <c r="OAZ176" s="600"/>
      <c r="OBA176" s="600"/>
      <c r="OBB176" s="600"/>
      <c r="OBC176" s="600"/>
      <c r="OBD176" s="600"/>
      <c r="OBE176" s="600"/>
      <c r="OBF176" s="600"/>
      <c r="OBG176" s="600"/>
      <c r="OBH176" s="600"/>
      <c r="OBI176" s="600"/>
      <c r="OBJ176" s="600"/>
      <c r="OBK176" s="600"/>
      <c r="OBL176" s="600"/>
      <c r="OBM176" s="600"/>
      <c r="OBN176" s="600"/>
      <c r="OBO176" s="600"/>
      <c r="OBP176" s="600"/>
      <c r="OBQ176" s="600"/>
      <c r="OBR176" s="600"/>
      <c r="OBS176" s="600"/>
      <c r="OBT176" s="600"/>
      <c r="OBU176" s="600"/>
      <c r="OBV176" s="600"/>
      <c r="OBW176" s="600"/>
      <c r="OBX176" s="600"/>
      <c r="OBY176" s="600"/>
      <c r="OBZ176" s="600"/>
      <c r="OCA176" s="600"/>
      <c r="OCB176" s="600"/>
      <c r="OCC176" s="600"/>
      <c r="OCD176" s="600"/>
      <c r="OCE176" s="600"/>
      <c r="OCF176" s="600"/>
      <c r="OCG176" s="600"/>
      <c r="OCH176" s="600"/>
      <c r="OCI176" s="600"/>
      <c r="OCJ176" s="600"/>
      <c r="OCK176" s="600"/>
      <c r="OCL176" s="600"/>
      <c r="OCM176" s="600"/>
      <c r="OCN176" s="600"/>
      <c r="OCO176" s="600"/>
      <c r="OCP176" s="600"/>
      <c r="OCQ176" s="600"/>
      <c r="OCR176" s="600"/>
      <c r="OCS176" s="600"/>
      <c r="OCT176" s="600"/>
      <c r="OCU176" s="600"/>
      <c r="OCV176" s="600"/>
      <c r="OCW176" s="600"/>
      <c r="OCX176" s="600"/>
      <c r="OCY176" s="600"/>
      <c r="OCZ176" s="600"/>
      <c r="ODA176" s="600"/>
      <c r="ODB176" s="600"/>
      <c r="ODC176" s="600"/>
      <c r="ODD176" s="600"/>
      <c r="ODE176" s="600"/>
      <c r="ODF176" s="600"/>
      <c r="ODG176" s="600"/>
      <c r="ODH176" s="600"/>
      <c r="ODI176" s="600"/>
      <c r="ODJ176" s="600"/>
      <c r="ODK176" s="600"/>
      <c r="ODL176" s="600"/>
      <c r="ODM176" s="600"/>
      <c r="ODN176" s="600"/>
      <c r="ODO176" s="600"/>
      <c r="ODP176" s="600"/>
      <c r="ODQ176" s="600"/>
      <c r="ODR176" s="600"/>
      <c r="ODS176" s="600"/>
      <c r="ODT176" s="600"/>
      <c r="ODU176" s="600"/>
      <c r="ODV176" s="600"/>
      <c r="ODW176" s="600"/>
      <c r="ODX176" s="600"/>
      <c r="ODY176" s="600"/>
      <c r="ODZ176" s="600"/>
      <c r="OEA176" s="600"/>
      <c r="OEB176" s="600"/>
      <c r="OEC176" s="600"/>
      <c r="OED176" s="600"/>
      <c r="OEE176" s="600"/>
      <c r="OEF176" s="600"/>
      <c r="OEG176" s="600"/>
      <c r="OEH176" s="600"/>
      <c r="OEI176" s="600"/>
      <c r="OEJ176" s="600"/>
      <c r="OEK176" s="600"/>
      <c r="OEL176" s="600"/>
      <c r="OEM176" s="600"/>
      <c r="OEN176" s="600"/>
      <c r="OEO176" s="600"/>
      <c r="OEP176" s="600"/>
      <c r="OEQ176" s="600"/>
      <c r="OER176" s="600"/>
      <c r="OES176" s="600"/>
      <c r="OET176" s="600"/>
      <c r="OEU176" s="600"/>
      <c r="OEV176" s="600"/>
      <c r="OEW176" s="600"/>
      <c r="OEX176" s="600"/>
      <c r="OEY176" s="600"/>
      <c r="OEZ176" s="600"/>
      <c r="OFA176" s="600"/>
      <c r="OFB176" s="600"/>
      <c r="OFC176" s="600"/>
      <c r="OFD176" s="600"/>
      <c r="OFE176" s="600"/>
      <c r="OFF176" s="600"/>
      <c r="OFG176" s="600"/>
      <c r="OFH176" s="600"/>
      <c r="OFI176" s="600"/>
      <c r="OFJ176" s="600"/>
      <c r="OFK176" s="600"/>
      <c r="OFL176" s="600"/>
      <c r="OFM176" s="600"/>
      <c r="OFN176" s="600"/>
      <c r="OFO176" s="600"/>
      <c r="OFP176" s="600"/>
      <c r="OFQ176" s="600"/>
      <c r="OFR176" s="600"/>
      <c r="OFS176" s="600"/>
      <c r="OFT176" s="600"/>
      <c r="OFU176" s="600"/>
      <c r="OFV176" s="600"/>
      <c r="OFW176" s="600"/>
      <c r="OFX176" s="600"/>
      <c r="OFY176" s="600"/>
      <c r="OFZ176" s="600"/>
      <c r="OGA176" s="600"/>
      <c r="OGB176" s="600"/>
      <c r="OGC176" s="600"/>
      <c r="OGD176" s="600"/>
      <c r="OGE176" s="600"/>
      <c r="OGF176" s="600"/>
      <c r="OGG176" s="600"/>
      <c r="OGH176" s="600"/>
      <c r="OGI176" s="600"/>
      <c r="OGJ176" s="600"/>
      <c r="OGK176" s="600"/>
      <c r="OGL176" s="600"/>
      <c r="OGM176" s="600"/>
      <c r="OGN176" s="600"/>
      <c r="OGO176" s="600"/>
      <c r="OGP176" s="600"/>
      <c r="OGQ176" s="600"/>
      <c r="OGR176" s="600"/>
      <c r="OGS176" s="600"/>
      <c r="OGT176" s="600"/>
      <c r="OGU176" s="600"/>
      <c r="OGV176" s="600"/>
      <c r="OGW176" s="600"/>
      <c r="OGX176" s="600"/>
      <c r="OGY176" s="600"/>
      <c r="OGZ176" s="600"/>
      <c r="OHA176" s="600"/>
      <c r="OHB176" s="600"/>
      <c r="OHC176" s="600"/>
      <c r="OHD176" s="600"/>
      <c r="OHE176" s="600"/>
      <c r="OHF176" s="600"/>
      <c r="OHG176" s="600"/>
      <c r="OHH176" s="600"/>
      <c r="OHI176" s="600"/>
      <c r="OHJ176" s="600"/>
      <c r="OHK176" s="600"/>
      <c r="OHL176" s="600"/>
      <c r="OHM176" s="600"/>
      <c r="OHN176" s="600"/>
      <c r="OHO176" s="600"/>
      <c r="OHP176" s="600"/>
      <c r="OHQ176" s="600"/>
      <c r="OHR176" s="600"/>
      <c r="OHS176" s="600"/>
      <c r="OHT176" s="600"/>
      <c r="OHU176" s="600"/>
      <c r="OHV176" s="600"/>
      <c r="OHW176" s="600"/>
      <c r="OHX176" s="600"/>
      <c r="OHY176" s="600"/>
      <c r="OHZ176" s="600"/>
      <c r="OIA176" s="600"/>
      <c r="OIB176" s="600"/>
      <c r="OIC176" s="600"/>
      <c r="OID176" s="600"/>
      <c r="OIE176" s="600"/>
      <c r="OIF176" s="600"/>
      <c r="OIG176" s="600"/>
      <c r="OIH176" s="600"/>
      <c r="OII176" s="600"/>
      <c r="OIJ176" s="600"/>
      <c r="OIK176" s="600"/>
      <c r="OIL176" s="600"/>
      <c r="OIM176" s="600"/>
      <c r="OIN176" s="600"/>
      <c r="OIO176" s="600"/>
      <c r="OIP176" s="600"/>
      <c r="OIQ176" s="600"/>
      <c r="OIR176" s="600"/>
      <c r="OIS176" s="600"/>
      <c r="OIT176" s="600"/>
      <c r="OIU176" s="600"/>
      <c r="OIV176" s="600"/>
      <c r="OIW176" s="600"/>
      <c r="OIX176" s="600"/>
      <c r="OIY176" s="600"/>
      <c r="OIZ176" s="600"/>
      <c r="OJA176" s="600"/>
      <c r="OJB176" s="600"/>
      <c r="OJC176" s="600"/>
      <c r="OJD176" s="600"/>
      <c r="OJE176" s="600"/>
      <c r="OJF176" s="600"/>
      <c r="OJG176" s="600"/>
      <c r="OJH176" s="600"/>
      <c r="OJI176" s="600"/>
      <c r="OJJ176" s="600"/>
      <c r="OJK176" s="600"/>
      <c r="OJL176" s="600"/>
      <c r="OJM176" s="600"/>
      <c r="OJN176" s="600"/>
      <c r="OJO176" s="600"/>
      <c r="OJP176" s="600"/>
      <c r="OJQ176" s="600"/>
      <c r="OJR176" s="600"/>
      <c r="OJS176" s="600"/>
      <c r="OJT176" s="600"/>
      <c r="OJU176" s="600"/>
      <c r="OJV176" s="600"/>
      <c r="OJW176" s="600"/>
      <c r="OJX176" s="600"/>
      <c r="OJY176" s="600"/>
      <c r="OJZ176" s="600"/>
      <c r="OKA176" s="600"/>
      <c r="OKB176" s="600"/>
      <c r="OKC176" s="600"/>
      <c r="OKD176" s="600"/>
      <c r="OKE176" s="600"/>
      <c r="OKF176" s="600"/>
      <c r="OKG176" s="600"/>
      <c r="OKH176" s="600"/>
      <c r="OKI176" s="600"/>
      <c r="OKJ176" s="600"/>
      <c r="OKK176" s="600"/>
      <c r="OKL176" s="600"/>
      <c r="OKM176" s="600"/>
      <c r="OKN176" s="600"/>
      <c r="OKO176" s="600"/>
      <c r="OKP176" s="600"/>
      <c r="OKQ176" s="600"/>
      <c r="OKR176" s="600"/>
      <c r="OKS176" s="600"/>
      <c r="OKT176" s="600"/>
      <c r="OKU176" s="600"/>
      <c r="OKV176" s="600"/>
      <c r="OKW176" s="600"/>
      <c r="OKX176" s="600"/>
      <c r="OKY176" s="600"/>
      <c r="OKZ176" s="600"/>
      <c r="OLA176" s="600"/>
      <c r="OLB176" s="600"/>
      <c r="OLC176" s="600"/>
      <c r="OLD176" s="600"/>
      <c r="OLE176" s="600"/>
      <c r="OLF176" s="600"/>
      <c r="OLG176" s="600"/>
      <c r="OLH176" s="600"/>
      <c r="OLI176" s="600"/>
      <c r="OLJ176" s="600"/>
      <c r="OLK176" s="600"/>
      <c r="OLL176" s="600"/>
      <c r="OLM176" s="600"/>
      <c r="OLN176" s="600"/>
      <c r="OLO176" s="600"/>
      <c r="OLP176" s="600"/>
      <c r="OLQ176" s="600"/>
      <c r="OLR176" s="600"/>
      <c r="OLS176" s="600"/>
      <c r="OLT176" s="600"/>
      <c r="OLU176" s="600"/>
      <c r="OLV176" s="600"/>
      <c r="OLW176" s="600"/>
      <c r="OLX176" s="600"/>
      <c r="OLY176" s="600"/>
      <c r="OLZ176" s="600"/>
      <c r="OMA176" s="600"/>
      <c r="OMB176" s="600"/>
      <c r="OMC176" s="600"/>
      <c r="OMD176" s="600"/>
      <c r="OME176" s="600"/>
      <c r="OMF176" s="600"/>
      <c r="OMG176" s="600"/>
      <c r="OMH176" s="600"/>
      <c r="OMI176" s="600"/>
      <c r="OMJ176" s="600"/>
      <c r="OMK176" s="600"/>
      <c r="OML176" s="600"/>
      <c r="OMM176" s="600"/>
      <c r="OMN176" s="600"/>
      <c r="OMO176" s="600"/>
      <c r="OMP176" s="600"/>
      <c r="OMQ176" s="600"/>
      <c r="OMR176" s="600"/>
      <c r="OMS176" s="600"/>
      <c r="OMT176" s="600"/>
      <c r="OMU176" s="600"/>
      <c r="OMV176" s="600"/>
      <c r="OMW176" s="600"/>
      <c r="OMX176" s="600"/>
      <c r="OMY176" s="600"/>
      <c r="OMZ176" s="600"/>
      <c r="ONA176" s="600"/>
      <c r="ONB176" s="600"/>
      <c r="ONC176" s="600"/>
      <c r="OND176" s="600"/>
      <c r="ONE176" s="600"/>
      <c r="ONF176" s="600"/>
      <c r="ONG176" s="600"/>
      <c r="ONH176" s="600"/>
      <c r="ONI176" s="600"/>
      <c r="ONJ176" s="600"/>
      <c r="ONK176" s="600"/>
      <c r="ONL176" s="600"/>
      <c r="ONM176" s="600"/>
      <c r="ONN176" s="600"/>
      <c r="ONO176" s="600"/>
      <c r="ONP176" s="600"/>
      <c r="ONQ176" s="600"/>
      <c r="ONR176" s="600"/>
      <c r="ONS176" s="600"/>
      <c r="ONT176" s="600"/>
      <c r="ONU176" s="600"/>
      <c r="ONV176" s="600"/>
      <c r="ONW176" s="600"/>
      <c r="ONX176" s="600"/>
      <c r="ONY176" s="600"/>
      <c r="ONZ176" s="600"/>
      <c r="OOA176" s="600"/>
      <c r="OOB176" s="600"/>
      <c r="OOC176" s="600"/>
      <c r="OOD176" s="600"/>
      <c r="OOE176" s="600"/>
      <c r="OOF176" s="600"/>
      <c r="OOG176" s="600"/>
      <c r="OOH176" s="600"/>
      <c r="OOI176" s="600"/>
      <c r="OOJ176" s="600"/>
      <c r="OOK176" s="600"/>
      <c r="OOL176" s="600"/>
      <c r="OOM176" s="600"/>
      <c r="OON176" s="600"/>
      <c r="OOO176" s="600"/>
      <c r="OOP176" s="600"/>
      <c r="OOQ176" s="600"/>
      <c r="OOR176" s="600"/>
      <c r="OOS176" s="600"/>
      <c r="OOT176" s="600"/>
      <c r="OOU176" s="600"/>
      <c r="OOV176" s="600"/>
      <c r="OOW176" s="600"/>
      <c r="OOX176" s="600"/>
      <c r="OOY176" s="600"/>
      <c r="OOZ176" s="600"/>
      <c r="OPA176" s="600"/>
      <c r="OPB176" s="600"/>
      <c r="OPC176" s="600"/>
      <c r="OPD176" s="600"/>
      <c r="OPE176" s="600"/>
      <c r="OPF176" s="600"/>
      <c r="OPG176" s="600"/>
      <c r="OPH176" s="600"/>
      <c r="OPI176" s="600"/>
      <c r="OPJ176" s="600"/>
      <c r="OPK176" s="600"/>
      <c r="OPL176" s="600"/>
      <c r="OPM176" s="600"/>
      <c r="OPN176" s="600"/>
      <c r="OPO176" s="600"/>
      <c r="OPP176" s="600"/>
      <c r="OPQ176" s="600"/>
      <c r="OPR176" s="600"/>
      <c r="OPS176" s="600"/>
      <c r="OPT176" s="600"/>
      <c r="OPU176" s="600"/>
      <c r="OPV176" s="600"/>
      <c r="OPW176" s="600"/>
      <c r="OPX176" s="600"/>
      <c r="OPY176" s="600"/>
      <c r="OPZ176" s="600"/>
      <c r="OQA176" s="600"/>
      <c r="OQB176" s="600"/>
      <c r="OQC176" s="600"/>
      <c r="OQD176" s="600"/>
      <c r="OQE176" s="600"/>
      <c r="OQF176" s="600"/>
      <c r="OQG176" s="600"/>
      <c r="OQH176" s="600"/>
      <c r="OQI176" s="600"/>
      <c r="OQJ176" s="600"/>
      <c r="OQK176" s="600"/>
      <c r="OQL176" s="600"/>
      <c r="OQM176" s="600"/>
      <c r="OQN176" s="600"/>
      <c r="OQO176" s="600"/>
      <c r="OQP176" s="600"/>
      <c r="OQQ176" s="600"/>
      <c r="OQR176" s="600"/>
      <c r="OQS176" s="600"/>
      <c r="OQT176" s="600"/>
      <c r="OQU176" s="600"/>
      <c r="OQV176" s="600"/>
      <c r="OQW176" s="600"/>
      <c r="OQX176" s="600"/>
      <c r="OQY176" s="600"/>
      <c r="OQZ176" s="600"/>
      <c r="ORA176" s="600"/>
      <c r="ORB176" s="600"/>
      <c r="ORC176" s="600"/>
      <c r="ORD176" s="600"/>
      <c r="ORE176" s="600"/>
      <c r="ORF176" s="600"/>
      <c r="ORG176" s="600"/>
      <c r="ORH176" s="600"/>
      <c r="ORI176" s="600"/>
      <c r="ORJ176" s="600"/>
      <c r="ORK176" s="600"/>
      <c r="ORL176" s="600"/>
      <c r="ORM176" s="600"/>
      <c r="ORN176" s="600"/>
      <c r="ORO176" s="600"/>
      <c r="ORP176" s="600"/>
      <c r="ORQ176" s="600"/>
      <c r="ORR176" s="600"/>
      <c r="ORS176" s="600"/>
      <c r="ORT176" s="600"/>
      <c r="ORU176" s="600"/>
      <c r="ORV176" s="600"/>
      <c r="ORW176" s="600"/>
      <c r="ORX176" s="600"/>
      <c r="ORY176" s="600"/>
      <c r="ORZ176" s="600"/>
      <c r="OSA176" s="600"/>
      <c r="OSB176" s="600"/>
      <c r="OSC176" s="600"/>
      <c r="OSD176" s="600"/>
      <c r="OSE176" s="600"/>
      <c r="OSF176" s="600"/>
      <c r="OSG176" s="600"/>
      <c r="OSH176" s="600"/>
      <c r="OSI176" s="600"/>
      <c r="OSJ176" s="600"/>
      <c r="OSK176" s="600"/>
      <c r="OSL176" s="600"/>
      <c r="OSM176" s="600"/>
      <c r="OSN176" s="600"/>
      <c r="OSO176" s="600"/>
      <c r="OSP176" s="600"/>
      <c r="OSQ176" s="600"/>
      <c r="OSR176" s="600"/>
      <c r="OSS176" s="600"/>
      <c r="OST176" s="600"/>
      <c r="OSU176" s="600"/>
      <c r="OSV176" s="600"/>
      <c r="OSW176" s="600"/>
      <c r="OSX176" s="600"/>
      <c r="OSY176" s="600"/>
      <c r="OSZ176" s="600"/>
      <c r="OTA176" s="600"/>
      <c r="OTB176" s="600"/>
      <c r="OTC176" s="600"/>
      <c r="OTD176" s="600"/>
      <c r="OTE176" s="600"/>
      <c r="OTF176" s="600"/>
      <c r="OTG176" s="600"/>
      <c r="OTH176" s="600"/>
      <c r="OTI176" s="600"/>
      <c r="OTJ176" s="600"/>
      <c r="OTK176" s="600"/>
      <c r="OTL176" s="600"/>
      <c r="OTM176" s="600"/>
      <c r="OTN176" s="600"/>
      <c r="OTO176" s="600"/>
      <c r="OTP176" s="600"/>
      <c r="OTQ176" s="600"/>
      <c r="OTR176" s="600"/>
      <c r="OTS176" s="600"/>
      <c r="OTT176" s="600"/>
      <c r="OTU176" s="600"/>
      <c r="OTV176" s="600"/>
      <c r="OTW176" s="600"/>
      <c r="OTX176" s="600"/>
      <c r="OTY176" s="600"/>
      <c r="OTZ176" s="600"/>
      <c r="OUA176" s="600"/>
      <c r="OUB176" s="600"/>
      <c r="OUC176" s="600"/>
      <c r="OUD176" s="600"/>
      <c r="OUE176" s="600"/>
      <c r="OUF176" s="600"/>
      <c r="OUG176" s="600"/>
      <c r="OUH176" s="600"/>
      <c r="OUI176" s="600"/>
      <c r="OUJ176" s="600"/>
      <c r="OUK176" s="600"/>
      <c r="OUL176" s="600"/>
      <c r="OUM176" s="600"/>
      <c r="OUN176" s="600"/>
      <c r="OUO176" s="600"/>
      <c r="OUP176" s="600"/>
      <c r="OUQ176" s="600"/>
      <c r="OUR176" s="600"/>
      <c r="OUS176" s="600"/>
      <c r="OUT176" s="600"/>
      <c r="OUU176" s="600"/>
      <c r="OUV176" s="600"/>
      <c r="OUW176" s="600"/>
      <c r="OUX176" s="600"/>
      <c r="OUY176" s="600"/>
      <c r="OUZ176" s="600"/>
      <c r="OVA176" s="600"/>
      <c r="OVB176" s="600"/>
      <c r="OVC176" s="600"/>
      <c r="OVD176" s="600"/>
      <c r="OVE176" s="600"/>
      <c r="OVF176" s="600"/>
      <c r="OVG176" s="600"/>
      <c r="OVH176" s="600"/>
      <c r="OVI176" s="600"/>
      <c r="OVJ176" s="600"/>
      <c r="OVK176" s="600"/>
      <c r="OVL176" s="600"/>
      <c r="OVM176" s="600"/>
      <c r="OVN176" s="600"/>
      <c r="OVO176" s="600"/>
      <c r="OVP176" s="600"/>
      <c r="OVQ176" s="600"/>
      <c r="OVR176" s="600"/>
      <c r="OVS176" s="600"/>
      <c r="OVT176" s="600"/>
      <c r="OVU176" s="600"/>
      <c r="OVV176" s="600"/>
      <c r="OVW176" s="600"/>
      <c r="OVX176" s="600"/>
      <c r="OVY176" s="600"/>
      <c r="OVZ176" s="600"/>
      <c r="OWA176" s="600"/>
      <c r="OWB176" s="600"/>
      <c r="OWC176" s="600"/>
      <c r="OWD176" s="600"/>
      <c r="OWE176" s="600"/>
      <c r="OWF176" s="600"/>
      <c r="OWG176" s="600"/>
      <c r="OWH176" s="600"/>
      <c r="OWI176" s="600"/>
      <c r="OWJ176" s="600"/>
      <c r="OWK176" s="600"/>
      <c r="OWL176" s="600"/>
      <c r="OWM176" s="600"/>
      <c r="OWN176" s="600"/>
      <c r="OWO176" s="600"/>
      <c r="OWP176" s="600"/>
      <c r="OWQ176" s="600"/>
      <c r="OWR176" s="600"/>
      <c r="OWS176" s="600"/>
      <c r="OWT176" s="600"/>
      <c r="OWU176" s="600"/>
      <c r="OWV176" s="600"/>
      <c r="OWW176" s="600"/>
      <c r="OWX176" s="600"/>
      <c r="OWY176" s="600"/>
      <c r="OWZ176" s="600"/>
      <c r="OXA176" s="600"/>
      <c r="OXB176" s="600"/>
      <c r="OXC176" s="600"/>
      <c r="OXD176" s="600"/>
      <c r="OXE176" s="600"/>
      <c r="OXF176" s="600"/>
      <c r="OXG176" s="600"/>
      <c r="OXH176" s="600"/>
      <c r="OXI176" s="600"/>
      <c r="OXJ176" s="600"/>
      <c r="OXK176" s="600"/>
      <c r="OXL176" s="600"/>
      <c r="OXM176" s="600"/>
      <c r="OXN176" s="600"/>
      <c r="OXO176" s="600"/>
      <c r="OXP176" s="600"/>
      <c r="OXQ176" s="600"/>
      <c r="OXR176" s="600"/>
      <c r="OXS176" s="600"/>
      <c r="OXT176" s="600"/>
      <c r="OXU176" s="600"/>
      <c r="OXV176" s="600"/>
      <c r="OXW176" s="600"/>
      <c r="OXX176" s="600"/>
      <c r="OXY176" s="600"/>
      <c r="OXZ176" s="600"/>
      <c r="OYA176" s="600"/>
      <c r="OYB176" s="600"/>
      <c r="OYC176" s="600"/>
      <c r="OYD176" s="600"/>
      <c r="OYE176" s="600"/>
      <c r="OYF176" s="600"/>
      <c r="OYG176" s="600"/>
      <c r="OYH176" s="600"/>
      <c r="OYI176" s="600"/>
      <c r="OYJ176" s="600"/>
      <c r="OYK176" s="600"/>
      <c r="OYL176" s="600"/>
      <c r="OYM176" s="600"/>
      <c r="OYN176" s="600"/>
      <c r="OYO176" s="600"/>
      <c r="OYP176" s="600"/>
      <c r="OYQ176" s="600"/>
      <c r="OYR176" s="600"/>
      <c r="OYS176" s="600"/>
      <c r="OYT176" s="600"/>
      <c r="OYU176" s="600"/>
      <c r="OYV176" s="600"/>
      <c r="OYW176" s="600"/>
      <c r="OYX176" s="600"/>
      <c r="OYY176" s="600"/>
      <c r="OYZ176" s="600"/>
      <c r="OZA176" s="600"/>
      <c r="OZB176" s="600"/>
      <c r="OZC176" s="600"/>
      <c r="OZD176" s="600"/>
      <c r="OZE176" s="600"/>
      <c r="OZF176" s="600"/>
      <c r="OZG176" s="600"/>
      <c r="OZH176" s="600"/>
      <c r="OZI176" s="600"/>
      <c r="OZJ176" s="600"/>
      <c r="OZK176" s="600"/>
      <c r="OZL176" s="600"/>
      <c r="OZM176" s="600"/>
      <c r="OZN176" s="600"/>
      <c r="OZO176" s="600"/>
      <c r="OZP176" s="600"/>
      <c r="OZQ176" s="600"/>
      <c r="OZR176" s="600"/>
      <c r="OZS176" s="600"/>
      <c r="OZT176" s="600"/>
      <c r="OZU176" s="600"/>
      <c r="OZV176" s="600"/>
      <c r="OZW176" s="600"/>
      <c r="OZX176" s="600"/>
      <c r="OZY176" s="600"/>
      <c r="OZZ176" s="600"/>
      <c r="PAA176" s="600"/>
      <c r="PAB176" s="600"/>
      <c r="PAC176" s="600"/>
      <c r="PAD176" s="600"/>
      <c r="PAE176" s="600"/>
      <c r="PAF176" s="600"/>
      <c r="PAG176" s="600"/>
      <c r="PAH176" s="600"/>
      <c r="PAI176" s="600"/>
      <c r="PAJ176" s="600"/>
      <c r="PAK176" s="600"/>
      <c r="PAL176" s="600"/>
      <c r="PAM176" s="600"/>
      <c r="PAN176" s="600"/>
      <c r="PAO176" s="600"/>
      <c r="PAP176" s="600"/>
      <c r="PAQ176" s="600"/>
      <c r="PAR176" s="600"/>
      <c r="PAS176" s="600"/>
      <c r="PAT176" s="600"/>
      <c r="PAU176" s="600"/>
      <c r="PAV176" s="600"/>
      <c r="PAW176" s="600"/>
      <c r="PAX176" s="600"/>
      <c r="PAY176" s="600"/>
      <c r="PAZ176" s="600"/>
      <c r="PBA176" s="600"/>
      <c r="PBB176" s="600"/>
      <c r="PBC176" s="600"/>
      <c r="PBD176" s="600"/>
      <c r="PBE176" s="600"/>
      <c r="PBF176" s="600"/>
      <c r="PBG176" s="600"/>
      <c r="PBH176" s="600"/>
      <c r="PBI176" s="600"/>
      <c r="PBJ176" s="600"/>
      <c r="PBK176" s="600"/>
      <c r="PBL176" s="600"/>
      <c r="PBM176" s="600"/>
      <c r="PBN176" s="600"/>
      <c r="PBO176" s="600"/>
      <c r="PBP176" s="600"/>
      <c r="PBQ176" s="600"/>
      <c r="PBR176" s="600"/>
      <c r="PBS176" s="600"/>
      <c r="PBT176" s="600"/>
      <c r="PBU176" s="600"/>
      <c r="PBV176" s="600"/>
      <c r="PBW176" s="600"/>
      <c r="PBX176" s="600"/>
      <c r="PBY176" s="600"/>
      <c r="PBZ176" s="600"/>
      <c r="PCA176" s="600"/>
      <c r="PCB176" s="600"/>
      <c r="PCC176" s="600"/>
      <c r="PCD176" s="600"/>
      <c r="PCE176" s="600"/>
      <c r="PCF176" s="600"/>
      <c r="PCG176" s="600"/>
      <c r="PCH176" s="600"/>
      <c r="PCI176" s="600"/>
      <c r="PCJ176" s="600"/>
      <c r="PCK176" s="600"/>
      <c r="PCL176" s="600"/>
      <c r="PCM176" s="600"/>
      <c r="PCN176" s="600"/>
      <c r="PCO176" s="600"/>
      <c r="PCP176" s="600"/>
      <c r="PCQ176" s="600"/>
      <c r="PCR176" s="600"/>
      <c r="PCS176" s="600"/>
      <c r="PCT176" s="600"/>
      <c r="PCU176" s="600"/>
      <c r="PCV176" s="600"/>
      <c r="PCW176" s="600"/>
      <c r="PCX176" s="600"/>
      <c r="PCY176" s="600"/>
      <c r="PCZ176" s="600"/>
      <c r="PDA176" s="600"/>
      <c r="PDB176" s="600"/>
      <c r="PDC176" s="600"/>
      <c r="PDD176" s="600"/>
      <c r="PDE176" s="600"/>
      <c r="PDF176" s="600"/>
      <c r="PDG176" s="600"/>
      <c r="PDH176" s="600"/>
      <c r="PDI176" s="600"/>
      <c r="PDJ176" s="600"/>
      <c r="PDK176" s="600"/>
      <c r="PDL176" s="600"/>
      <c r="PDM176" s="600"/>
      <c r="PDN176" s="600"/>
      <c r="PDO176" s="600"/>
      <c r="PDP176" s="600"/>
      <c r="PDQ176" s="600"/>
      <c r="PDR176" s="600"/>
      <c r="PDS176" s="600"/>
      <c r="PDT176" s="600"/>
      <c r="PDU176" s="600"/>
      <c r="PDV176" s="600"/>
      <c r="PDW176" s="600"/>
      <c r="PDX176" s="600"/>
      <c r="PDY176" s="600"/>
      <c r="PDZ176" s="600"/>
      <c r="PEA176" s="600"/>
      <c r="PEB176" s="600"/>
      <c r="PEC176" s="600"/>
      <c r="PED176" s="600"/>
      <c r="PEE176" s="600"/>
      <c r="PEF176" s="600"/>
      <c r="PEG176" s="600"/>
      <c r="PEH176" s="600"/>
      <c r="PEI176" s="600"/>
      <c r="PEJ176" s="600"/>
      <c r="PEK176" s="600"/>
      <c r="PEL176" s="600"/>
      <c r="PEM176" s="600"/>
      <c r="PEN176" s="600"/>
      <c r="PEO176" s="600"/>
      <c r="PEP176" s="600"/>
      <c r="PEQ176" s="600"/>
      <c r="PER176" s="600"/>
      <c r="PES176" s="600"/>
      <c r="PET176" s="600"/>
      <c r="PEU176" s="600"/>
      <c r="PEV176" s="600"/>
      <c r="PEW176" s="600"/>
      <c r="PEX176" s="600"/>
      <c r="PEY176" s="600"/>
      <c r="PEZ176" s="600"/>
      <c r="PFA176" s="600"/>
      <c r="PFB176" s="600"/>
      <c r="PFC176" s="600"/>
      <c r="PFD176" s="600"/>
      <c r="PFE176" s="600"/>
      <c r="PFF176" s="600"/>
      <c r="PFG176" s="600"/>
      <c r="PFH176" s="600"/>
      <c r="PFI176" s="600"/>
      <c r="PFJ176" s="600"/>
      <c r="PFK176" s="600"/>
      <c r="PFL176" s="600"/>
      <c r="PFM176" s="600"/>
      <c r="PFN176" s="600"/>
      <c r="PFO176" s="600"/>
      <c r="PFP176" s="600"/>
      <c r="PFQ176" s="600"/>
      <c r="PFR176" s="600"/>
      <c r="PFS176" s="600"/>
      <c r="PFT176" s="600"/>
      <c r="PFU176" s="600"/>
      <c r="PFV176" s="600"/>
      <c r="PFW176" s="600"/>
      <c r="PFX176" s="600"/>
      <c r="PFY176" s="600"/>
      <c r="PFZ176" s="600"/>
      <c r="PGA176" s="600"/>
      <c r="PGB176" s="600"/>
      <c r="PGC176" s="600"/>
      <c r="PGD176" s="600"/>
      <c r="PGE176" s="600"/>
      <c r="PGF176" s="600"/>
      <c r="PGG176" s="600"/>
      <c r="PGH176" s="600"/>
      <c r="PGI176" s="600"/>
      <c r="PGJ176" s="600"/>
      <c r="PGK176" s="600"/>
      <c r="PGL176" s="600"/>
      <c r="PGM176" s="600"/>
      <c r="PGN176" s="600"/>
      <c r="PGO176" s="600"/>
      <c r="PGP176" s="600"/>
      <c r="PGQ176" s="600"/>
      <c r="PGR176" s="600"/>
      <c r="PGS176" s="600"/>
      <c r="PGT176" s="600"/>
      <c r="PGU176" s="600"/>
      <c r="PGV176" s="600"/>
      <c r="PGW176" s="600"/>
      <c r="PGX176" s="600"/>
      <c r="PGY176" s="600"/>
      <c r="PGZ176" s="600"/>
      <c r="PHA176" s="600"/>
      <c r="PHB176" s="600"/>
      <c r="PHC176" s="600"/>
      <c r="PHD176" s="600"/>
      <c r="PHE176" s="600"/>
      <c r="PHF176" s="600"/>
      <c r="PHG176" s="600"/>
      <c r="PHH176" s="600"/>
      <c r="PHI176" s="600"/>
      <c r="PHJ176" s="600"/>
      <c r="PHK176" s="600"/>
      <c r="PHL176" s="600"/>
      <c r="PHM176" s="600"/>
      <c r="PHN176" s="600"/>
      <c r="PHO176" s="600"/>
      <c r="PHP176" s="600"/>
      <c r="PHQ176" s="600"/>
      <c r="PHR176" s="600"/>
      <c r="PHS176" s="600"/>
      <c r="PHT176" s="600"/>
      <c r="PHU176" s="600"/>
      <c r="PHV176" s="600"/>
      <c r="PHW176" s="600"/>
      <c r="PHX176" s="600"/>
      <c r="PHY176" s="600"/>
      <c r="PHZ176" s="600"/>
      <c r="PIA176" s="600"/>
      <c r="PIB176" s="600"/>
      <c r="PIC176" s="600"/>
      <c r="PID176" s="600"/>
      <c r="PIE176" s="600"/>
      <c r="PIF176" s="600"/>
      <c r="PIG176" s="600"/>
      <c r="PIH176" s="600"/>
      <c r="PII176" s="600"/>
      <c r="PIJ176" s="600"/>
      <c r="PIK176" s="600"/>
      <c r="PIL176" s="600"/>
      <c r="PIM176" s="600"/>
      <c r="PIN176" s="600"/>
      <c r="PIO176" s="600"/>
      <c r="PIP176" s="600"/>
      <c r="PIQ176" s="600"/>
      <c r="PIR176" s="600"/>
      <c r="PIS176" s="600"/>
      <c r="PIT176" s="600"/>
      <c r="PIU176" s="600"/>
      <c r="PIV176" s="600"/>
      <c r="PIW176" s="600"/>
      <c r="PIX176" s="600"/>
      <c r="PIY176" s="600"/>
      <c r="PIZ176" s="600"/>
      <c r="PJA176" s="600"/>
      <c r="PJB176" s="600"/>
      <c r="PJC176" s="600"/>
      <c r="PJD176" s="600"/>
      <c r="PJE176" s="600"/>
      <c r="PJF176" s="600"/>
      <c r="PJG176" s="600"/>
      <c r="PJH176" s="600"/>
      <c r="PJI176" s="600"/>
      <c r="PJJ176" s="600"/>
      <c r="PJK176" s="600"/>
      <c r="PJL176" s="600"/>
      <c r="PJM176" s="600"/>
      <c r="PJN176" s="600"/>
      <c r="PJO176" s="600"/>
      <c r="PJP176" s="600"/>
      <c r="PJQ176" s="600"/>
      <c r="PJR176" s="600"/>
      <c r="PJS176" s="600"/>
      <c r="PJT176" s="600"/>
      <c r="PJU176" s="600"/>
      <c r="PJV176" s="600"/>
      <c r="PJW176" s="600"/>
      <c r="PJX176" s="600"/>
      <c r="PJY176" s="600"/>
      <c r="PJZ176" s="600"/>
      <c r="PKA176" s="600"/>
      <c r="PKB176" s="600"/>
      <c r="PKC176" s="600"/>
      <c r="PKD176" s="600"/>
      <c r="PKE176" s="600"/>
      <c r="PKF176" s="600"/>
      <c r="PKG176" s="600"/>
      <c r="PKH176" s="600"/>
      <c r="PKI176" s="600"/>
      <c r="PKJ176" s="600"/>
      <c r="PKK176" s="600"/>
      <c r="PKL176" s="600"/>
      <c r="PKM176" s="600"/>
      <c r="PKN176" s="600"/>
      <c r="PKO176" s="600"/>
      <c r="PKP176" s="600"/>
      <c r="PKQ176" s="600"/>
      <c r="PKR176" s="600"/>
      <c r="PKS176" s="600"/>
      <c r="PKT176" s="600"/>
      <c r="PKU176" s="600"/>
      <c r="PKV176" s="600"/>
      <c r="PKW176" s="600"/>
      <c r="PKX176" s="600"/>
      <c r="PKY176" s="600"/>
      <c r="PKZ176" s="600"/>
      <c r="PLA176" s="600"/>
      <c r="PLB176" s="600"/>
      <c r="PLC176" s="600"/>
      <c r="PLD176" s="600"/>
      <c r="PLE176" s="600"/>
      <c r="PLF176" s="600"/>
      <c r="PLG176" s="600"/>
      <c r="PLH176" s="600"/>
      <c r="PLI176" s="600"/>
      <c r="PLJ176" s="600"/>
      <c r="PLK176" s="600"/>
      <c r="PLL176" s="600"/>
      <c r="PLM176" s="600"/>
      <c r="PLN176" s="600"/>
      <c r="PLO176" s="600"/>
      <c r="PLP176" s="600"/>
      <c r="PLQ176" s="600"/>
      <c r="PLR176" s="600"/>
      <c r="PLS176" s="600"/>
      <c r="PLT176" s="600"/>
      <c r="PLU176" s="600"/>
      <c r="PLV176" s="600"/>
      <c r="PLW176" s="600"/>
      <c r="PLX176" s="600"/>
      <c r="PLY176" s="600"/>
      <c r="PLZ176" s="600"/>
      <c r="PMA176" s="600"/>
      <c r="PMB176" s="600"/>
      <c r="PMC176" s="600"/>
      <c r="PMD176" s="600"/>
      <c r="PME176" s="600"/>
      <c r="PMF176" s="600"/>
      <c r="PMG176" s="600"/>
      <c r="PMH176" s="600"/>
      <c r="PMI176" s="600"/>
      <c r="PMJ176" s="600"/>
      <c r="PMK176" s="600"/>
      <c r="PML176" s="600"/>
      <c r="PMM176" s="600"/>
      <c r="PMN176" s="600"/>
      <c r="PMO176" s="600"/>
      <c r="PMP176" s="600"/>
      <c r="PMQ176" s="600"/>
      <c r="PMR176" s="600"/>
      <c r="PMS176" s="600"/>
      <c r="PMT176" s="600"/>
      <c r="PMU176" s="600"/>
      <c r="PMV176" s="600"/>
      <c r="PMW176" s="600"/>
      <c r="PMX176" s="600"/>
      <c r="PMY176" s="600"/>
      <c r="PMZ176" s="600"/>
      <c r="PNA176" s="600"/>
      <c r="PNB176" s="600"/>
      <c r="PNC176" s="600"/>
      <c r="PND176" s="600"/>
      <c r="PNE176" s="600"/>
      <c r="PNF176" s="600"/>
      <c r="PNG176" s="600"/>
      <c r="PNH176" s="600"/>
      <c r="PNI176" s="600"/>
      <c r="PNJ176" s="600"/>
      <c r="PNK176" s="600"/>
      <c r="PNL176" s="600"/>
      <c r="PNM176" s="600"/>
      <c r="PNN176" s="600"/>
      <c r="PNO176" s="600"/>
      <c r="PNP176" s="600"/>
      <c r="PNQ176" s="600"/>
      <c r="PNR176" s="600"/>
      <c r="PNS176" s="600"/>
      <c r="PNT176" s="600"/>
      <c r="PNU176" s="600"/>
      <c r="PNV176" s="600"/>
      <c r="PNW176" s="600"/>
      <c r="PNX176" s="600"/>
      <c r="PNY176" s="600"/>
      <c r="PNZ176" s="600"/>
      <c r="POA176" s="600"/>
      <c r="POB176" s="600"/>
      <c r="POC176" s="600"/>
      <c r="POD176" s="600"/>
      <c r="POE176" s="600"/>
      <c r="POF176" s="600"/>
      <c r="POG176" s="600"/>
      <c r="POH176" s="600"/>
      <c r="POI176" s="600"/>
      <c r="POJ176" s="600"/>
      <c r="POK176" s="600"/>
      <c r="POL176" s="600"/>
      <c r="POM176" s="600"/>
      <c r="PON176" s="600"/>
      <c r="POO176" s="600"/>
      <c r="POP176" s="600"/>
      <c r="POQ176" s="600"/>
      <c r="POR176" s="600"/>
      <c r="POS176" s="600"/>
      <c r="POT176" s="600"/>
      <c r="POU176" s="600"/>
      <c r="POV176" s="600"/>
      <c r="POW176" s="600"/>
      <c r="POX176" s="600"/>
      <c r="POY176" s="600"/>
      <c r="POZ176" s="600"/>
      <c r="PPA176" s="600"/>
      <c r="PPB176" s="600"/>
      <c r="PPC176" s="600"/>
      <c r="PPD176" s="600"/>
      <c r="PPE176" s="600"/>
      <c r="PPF176" s="600"/>
      <c r="PPG176" s="600"/>
      <c r="PPH176" s="600"/>
      <c r="PPI176" s="600"/>
      <c r="PPJ176" s="600"/>
      <c r="PPK176" s="600"/>
      <c r="PPL176" s="600"/>
      <c r="PPM176" s="600"/>
      <c r="PPN176" s="600"/>
      <c r="PPO176" s="600"/>
      <c r="PPP176" s="600"/>
      <c r="PPQ176" s="600"/>
      <c r="PPR176" s="600"/>
      <c r="PPS176" s="600"/>
      <c r="PPT176" s="600"/>
      <c r="PPU176" s="600"/>
      <c r="PPV176" s="600"/>
      <c r="PPW176" s="600"/>
      <c r="PPX176" s="600"/>
      <c r="PPY176" s="600"/>
      <c r="PPZ176" s="600"/>
      <c r="PQA176" s="600"/>
      <c r="PQB176" s="600"/>
      <c r="PQC176" s="600"/>
      <c r="PQD176" s="600"/>
      <c r="PQE176" s="600"/>
      <c r="PQF176" s="600"/>
      <c r="PQG176" s="600"/>
      <c r="PQH176" s="600"/>
      <c r="PQI176" s="600"/>
      <c r="PQJ176" s="600"/>
      <c r="PQK176" s="600"/>
      <c r="PQL176" s="600"/>
      <c r="PQM176" s="600"/>
      <c r="PQN176" s="600"/>
      <c r="PQO176" s="600"/>
      <c r="PQP176" s="600"/>
      <c r="PQQ176" s="600"/>
      <c r="PQR176" s="600"/>
      <c r="PQS176" s="600"/>
      <c r="PQT176" s="600"/>
      <c r="PQU176" s="600"/>
      <c r="PQV176" s="600"/>
      <c r="PQW176" s="600"/>
      <c r="PQX176" s="600"/>
      <c r="PQY176" s="600"/>
      <c r="PQZ176" s="600"/>
      <c r="PRA176" s="600"/>
      <c r="PRB176" s="600"/>
      <c r="PRC176" s="600"/>
      <c r="PRD176" s="600"/>
      <c r="PRE176" s="600"/>
      <c r="PRF176" s="600"/>
      <c r="PRG176" s="600"/>
      <c r="PRH176" s="600"/>
      <c r="PRI176" s="600"/>
      <c r="PRJ176" s="600"/>
      <c r="PRK176" s="600"/>
      <c r="PRL176" s="600"/>
      <c r="PRM176" s="600"/>
      <c r="PRN176" s="600"/>
      <c r="PRO176" s="600"/>
      <c r="PRP176" s="600"/>
      <c r="PRQ176" s="600"/>
      <c r="PRR176" s="600"/>
      <c r="PRS176" s="600"/>
      <c r="PRT176" s="600"/>
      <c r="PRU176" s="600"/>
      <c r="PRV176" s="600"/>
      <c r="PRW176" s="600"/>
      <c r="PRX176" s="600"/>
      <c r="PRY176" s="600"/>
      <c r="PRZ176" s="600"/>
      <c r="PSA176" s="600"/>
      <c r="PSB176" s="600"/>
      <c r="PSC176" s="600"/>
      <c r="PSD176" s="600"/>
      <c r="PSE176" s="600"/>
      <c r="PSF176" s="600"/>
      <c r="PSG176" s="600"/>
      <c r="PSH176" s="600"/>
      <c r="PSI176" s="600"/>
      <c r="PSJ176" s="600"/>
      <c r="PSK176" s="600"/>
      <c r="PSL176" s="600"/>
      <c r="PSM176" s="600"/>
      <c r="PSN176" s="600"/>
      <c r="PSO176" s="600"/>
      <c r="PSP176" s="600"/>
      <c r="PSQ176" s="600"/>
      <c r="PSR176" s="600"/>
      <c r="PSS176" s="600"/>
      <c r="PST176" s="600"/>
      <c r="PSU176" s="600"/>
      <c r="PSV176" s="600"/>
      <c r="PSW176" s="600"/>
      <c r="PSX176" s="600"/>
      <c r="PSY176" s="600"/>
      <c r="PSZ176" s="600"/>
      <c r="PTA176" s="600"/>
      <c r="PTB176" s="600"/>
      <c r="PTC176" s="600"/>
      <c r="PTD176" s="600"/>
      <c r="PTE176" s="600"/>
      <c r="PTF176" s="600"/>
      <c r="PTG176" s="600"/>
      <c r="PTH176" s="600"/>
      <c r="PTI176" s="600"/>
      <c r="PTJ176" s="600"/>
      <c r="PTK176" s="600"/>
      <c r="PTL176" s="600"/>
      <c r="PTM176" s="600"/>
      <c r="PTN176" s="600"/>
      <c r="PTO176" s="600"/>
      <c r="PTP176" s="600"/>
      <c r="PTQ176" s="600"/>
      <c r="PTR176" s="600"/>
      <c r="PTS176" s="600"/>
      <c r="PTT176" s="600"/>
      <c r="PTU176" s="600"/>
      <c r="PTV176" s="600"/>
      <c r="PTW176" s="600"/>
      <c r="PTX176" s="600"/>
      <c r="PTY176" s="600"/>
      <c r="PTZ176" s="600"/>
      <c r="PUA176" s="600"/>
      <c r="PUB176" s="600"/>
      <c r="PUC176" s="600"/>
      <c r="PUD176" s="600"/>
      <c r="PUE176" s="600"/>
      <c r="PUF176" s="600"/>
      <c r="PUG176" s="600"/>
      <c r="PUH176" s="600"/>
      <c r="PUI176" s="600"/>
      <c r="PUJ176" s="600"/>
      <c r="PUK176" s="600"/>
      <c r="PUL176" s="600"/>
      <c r="PUM176" s="600"/>
      <c r="PUN176" s="600"/>
      <c r="PUO176" s="600"/>
      <c r="PUP176" s="600"/>
      <c r="PUQ176" s="600"/>
      <c r="PUR176" s="600"/>
      <c r="PUS176" s="600"/>
      <c r="PUT176" s="600"/>
      <c r="PUU176" s="600"/>
      <c r="PUV176" s="600"/>
      <c r="PUW176" s="600"/>
      <c r="PUX176" s="600"/>
      <c r="PUY176" s="600"/>
      <c r="PUZ176" s="600"/>
      <c r="PVA176" s="600"/>
      <c r="PVB176" s="600"/>
      <c r="PVC176" s="600"/>
      <c r="PVD176" s="600"/>
      <c r="PVE176" s="600"/>
      <c r="PVF176" s="600"/>
      <c r="PVG176" s="600"/>
      <c r="PVH176" s="600"/>
      <c r="PVI176" s="600"/>
      <c r="PVJ176" s="600"/>
      <c r="PVK176" s="600"/>
      <c r="PVL176" s="600"/>
      <c r="PVM176" s="600"/>
      <c r="PVN176" s="600"/>
      <c r="PVO176" s="600"/>
      <c r="PVP176" s="600"/>
      <c r="PVQ176" s="600"/>
      <c r="PVR176" s="600"/>
      <c r="PVS176" s="600"/>
      <c r="PVT176" s="600"/>
      <c r="PVU176" s="600"/>
      <c r="PVV176" s="600"/>
      <c r="PVW176" s="600"/>
      <c r="PVX176" s="600"/>
      <c r="PVY176" s="600"/>
      <c r="PVZ176" s="600"/>
      <c r="PWA176" s="600"/>
      <c r="PWB176" s="600"/>
      <c r="PWC176" s="600"/>
      <c r="PWD176" s="600"/>
      <c r="PWE176" s="600"/>
      <c r="PWF176" s="600"/>
      <c r="PWG176" s="600"/>
      <c r="PWH176" s="600"/>
      <c r="PWI176" s="600"/>
      <c r="PWJ176" s="600"/>
      <c r="PWK176" s="600"/>
      <c r="PWL176" s="600"/>
      <c r="PWM176" s="600"/>
      <c r="PWN176" s="600"/>
      <c r="PWO176" s="600"/>
      <c r="PWP176" s="600"/>
      <c r="PWQ176" s="600"/>
      <c r="PWR176" s="600"/>
      <c r="PWS176" s="600"/>
      <c r="PWT176" s="600"/>
      <c r="PWU176" s="600"/>
      <c r="PWV176" s="600"/>
      <c r="PWW176" s="600"/>
      <c r="PWX176" s="600"/>
      <c r="PWY176" s="600"/>
      <c r="PWZ176" s="600"/>
      <c r="PXA176" s="600"/>
      <c r="PXB176" s="600"/>
      <c r="PXC176" s="600"/>
      <c r="PXD176" s="600"/>
      <c r="PXE176" s="600"/>
      <c r="PXF176" s="600"/>
      <c r="PXG176" s="600"/>
      <c r="PXH176" s="600"/>
      <c r="PXI176" s="600"/>
      <c r="PXJ176" s="600"/>
      <c r="PXK176" s="600"/>
      <c r="PXL176" s="600"/>
      <c r="PXM176" s="600"/>
      <c r="PXN176" s="600"/>
      <c r="PXO176" s="600"/>
      <c r="PXP176" s="600"/>
      <c r="PXQ176" s="600"/>
      <c r="PXR176" s="600"/>
      <c r="PXS176" s="600"/>
      <c r="PXT176" s="600"/>
      <c r="PXU176" s="600"/>
      <c r="PXV176" s="600"/>
      <c r="PXW176" s="600"/>
      <c r="PXX176" s="600"/>
      <c r="PXY176" s="600"/>
      <c r="PXZ176" s="600"/>
      <c r="PYA176" s="600"/>
      <c r="PYB176" s="600"/>
      <c r="PYC176" s="600"/>
      <c r="PYD176" s="600"/>
      <c r="PYE176" s="600"/>
      <c r="PYF176" s="600"/>
      <c r="PYG176" s="600"/>
      <c r="PYH176" s="600"/>
      <c r="PYI176" s="600"/>
      <c r="PYJ176" s="600"/>
      <c r="PYK176" s="600"/>
      <c r="PYL176" s="600"/>
      <c r="PYM176" s="600"/>
      <c r="PYN176" s="600"/>
      <c r="PYO176" s="600"/>
      <c r="PYP176" s="600"/>
      <c r="PYQ176" s="600"/>
      <c r="PYR176" s="600"/>
      <c r="PYS176" s="600"/>
      <c r="PYT176" s="600"/>
      <c r="PYU176" s="600"/>
      <c r="PYV176" s="600"/>
      <c r="PYW176" s="600"/>
      <c r="PYX176" s="600"/>
      <c r="PYY176" s="600"/>
      <c r="PYZ176" s="600"/>
      <c r="PZA176" s="600"/>
      <c r="PZB176" s="600"/>
      <c r="PZC176" s="600"/>
      <c r="PZD176" s="600"/>
      <c r="PZE176" s="600"/>
      <c r="PZF176" s="600"/>
      <c r="PZG176" s="600"/>
      <c r="PZH176" s="600"/>
      <c r="PZI176" s="600"/>
      <c r="PZJ176" s="600"/>
      <c r="PZK176" s="600"/>
      <c r="PZL176" s="600"/>
      <c r="PZM176" s="600"/>
      <c r="PZN176" s="600"/>
      <c r="PZO176" s="600"/>
      <c r="PZP176" s="600"/>
      <c r="PZQ176" s="600"/>
      <c r="PZR176" s="600"/>
      <c r="PZS176" s="600"/>
      <c r="PZT176" s="600"/>
      <c r="PZU176" s="600"/>
      <c r="PZV176" s="600"/>
      <c r="PZW176" s="600"/>
      <c r="PZX176" s="600"/>
      <c r="PZY176" s="600"/>
      <c r="PZZ176" s="600"/>
      <c r="QAA176" s="600"/>
      <c r="QAB176" s="600"/>
      <c r="QAC176" s="600"/>
      <c r="QAD176" s="600"/>
      <c r="QAE176" s="600"/>
      <c r="QAF176" s="600"/>
      <c r="QAG176" s="600"/>
      <c r="QAH176" s="600"/>
      <c r="QAI176" s="600"/>
      <c r="QAJ176" s="600"/>
      <c r="QAK176" s="600"/>
      <c r="QAL176" s="600"/>
      <c r="QAM176" s="600"/>
      <c r="QAN176" s="600"/>
      <c r="QAO176" s="600"/>
      <c r="QAP176" s="600"/>
      <c r="QAQ176" s="600"/>
      <c r="QAR176" s="600"/>
      <c r="QAS176" s="600"/>
      <c r="QAT176" s="600"/>
      <c r="QAU176" s="600"/>
      <c r="QAV176" s="600"/>
      <c r="QAW176" s="600"/>
      <c r="QAX176" s="600"/>
      <c r="QAY176" s="600"/>
      <c r="QAZ176" s="600"/>
      <c r="QBA176" s="600"/>
      <c r="QBB176" s="600"/>
      <c r="QBC176" s="600"/>
      <c r="QBD176" s="600"/>
      <c r="QBE176" s="600"/>
      <c r="QBF176" s="600"/>
      <c r="QBG176" s="600"/>
      <c r="QBH176" s="600"/>
      <c r="QBI176" s="600"/>
      <c r="QBJ176" s="600"/>
      <c r="QBK176" s="600"/>
      <c r="QBL176" s="600"/>
      <c r="QBM176" s="600"/>
      <c r="QBN176" s="600"/>
      <c r="QBO176" s="600"/>
      <c r="QBP176" s="600"/>
      <c r="QBQ176" s="600"/>
      <c r="QBR176" s="600"/>
      <c r="QBS176" s="600"/>
      <c r="QBT176" s="600"/>
      <c r="QBU176" s="600"/>
      <c r="QBV176" s="600"/>
      <c r="QBW176" s="600"/>
      <c r="QBX176" s="600"/>
      <c r="QBY176" s="600"/>
      <c r="QBZ176" s="600"/>
      <c r="QCA176" s="600"/>
      <c r="QCB176" s="600"/>
      <c r="QCC176" s="600"/>
      <c r="QCD176" s="600"/>
      <c r="QCE176" s="600"/>
      <c r="QCF176" s="600"/>
      <c r="QCG176" s="600"/>
      <c r="QCH176" s="600"/>
      <c r="QCI176" s="600"/>
      <c r="QCJ176" s="600"/>
      <c r="QCK176" s="600"/>
      <c r="QCL176" s="600"/>
      <c r="QCM176" s="600"/>
      <c r="QCN176" s="600"/>
      <c r="QCO176" s="600"/>
      <c r="QCP176" s="600"/>
      <c r="QCQ176" s="600"/>
      <c r="QCR176" s="600"/>
      <c r="QCS176" s="600"/>
      <c r="QCT176" s="600"/>
      <c r="QCU176" s="600"/>
      <c r="QCV176" s="600"/>
      <c r="QCW176" s="600"/>
      <c r="QCX176" s="600"/>
      <c r="QCY176" s="600"/>
      <c r="QCZ176" s="600"/>
      <c r="QDA176" s="600"/>
      <c r="QDB176" s="600"/>
      <c r="QDC176" s="600"/>
      <c r="QDD176" s="600"/>
      <c r="QDE176" s="600"/>
      <c r="QDF176" s="600"/>
      <c r="QDG176" s="600"/>
      <c r="QDH176" s="600"/>
      <c r="QDI176" s="600"/>
      <c r="QDJ176" s="600"/>
      <c r="QDK176" s="600"/>
      <c r="QDL176" s="600"/>
      <c r="QDM176" s="600"/>
      <c r="QDN176" s="600"/>
      <c r="QDO176" s="600"/>
      <c r="QDP176" s="600"/>
      <c r="QDQ176" s="600"/>
      <c r="QDR176" s="600"/>
      <c r="QDS176" s="600"/>
      <c r="QDT176" s="600"/>
      <c r="QDU176" s="600"/>
      <c r="QDV176" s="600"/>
      <c r="QDW176" s="600"/>
      <c r="QDX176" s="600"/>
      <c r="QDY176" s="600"/>
      <c r="QDZ176" s="600"/>
      <c r="QEA176" s="600"/>
      <c r="QEB176" s="600"/>
      <c r="QEC176" s="600"/>
      <c r="QED176" s="600"/>
      <c r="QEE176" s="600"/>
      <c r="QEF176" s="600"/>
      <c r="QEG176" s="600"/>
      <c r="QEH176" s="600"/>
      <c r="QEI176" s="600"/>
      <c r="QEJ176" s="600"/>
      <c r="QEK176" s="600"/>
      <c r="QEL176" s="600"/>
      <c r="QEM176" s="600"/>
      <c r="QEN176" s="600"/>
      <c r="QEO176" s="600"/>
      <c r="QEP176" s="600"/>
      <c r="QEQ176" s="600"/>
      <c r="QER176" s="600"/>
      <c r="QES176" s="600"/>
      <c r="QET176" s="600"/>
      <c r="QEU176" s="600"/>
      <c r="QEV176" s="600"/>
      <c r="QEW176" s="600"/>
      <c r="QEX176" s="600"/>
      <c r="QEY176" s="600"/>
      <c r="QEZ176" s="600"/>
      <c r="QFA176" s="600"/>
      <c r="QFB176" s="600"/>
      <c r="QFC176" s="600"/>
      <c r="QFD176" s="600"/>
      <c r="QFE176" s="600"/>
      <c r="QFF176" s="600"/>
      <c r="QFG176" s="600"/>
      <c r="QFH176" s="600"/>
      <c r="QFI176" s="600"/>
      <c r="QFJ176" s="600"/>
      <c r="QFK176" s="600"/>
      <c r="QFL176" s="600"/>
      <c r="QFM176" s="600"/>
      <c r="QFN176" s="600"/>
      <c r="QFO176" s="600"/>
      <c r="QFP176" s="600"/>
      <c r="QFQ176" s="600"/>
      <c r="QFR176" s="600"/>
      <c r="QFS176" s="600"/>
      <c r="QFT176" s="600"/>
      <c r="QFU176" s="600"/>
      <c r="QFV176" s="600"/>
      <c r="QFW176" s="600"/>
      <c r="QFX176" s="600"/>
      <c r="QFY176" s="600"/>
      <c r="QFZ176" s="600"/>
      <c r="QGA176" s="600"/>
      <c r="QGB176" s="600"/>
      <c r="QGC176" s="600"/>
      <c r="QGD176" s="600"/>
      <c r="QGE176" s="600"/>
      <c r="QGF176" s="600"/>
      <c r="QGG176" s="600"/>
      <c r="QGH176" s="600"/>
      <c r="QGI176" s="600"/>
      <c r="QGJ176" s="600"/>
      <c r="QGK176" s="600"/>
      <c r="QGL176" s="600"/>
      <c r="QGM176" s="600"/>
      <c r="QGN176" s="600"/>
      <c r="QGO176" s="600"/>
      <c r="QGP176" s="600"/>
      <c r="QGQ176" s="600"/>
      <c r="QGR176" s="600"/>
      <c r="QGS176" s="600"/>
      <c r="QGT176" s="600"/>
      <c r="QGU176" s="600"/>
      <c r="QGV176" s="600"/>
      <c r="QGW176" s="600"/>
      <c r="QGX176" s="600"/>
      <c r="QGY176" s="600"/>
      <c r="QGZ176" s="600"/>
      <c r="QHA176" s="600"/>
      <c r="QHB176" s="600"/>
      <c r="QHC176" s="600"/>
      <c r="QHD176" s="600"/>
      <c r="QHE176" s="600"/>
      <c r="QHF176" s="600"/>
      <c r="QHG176" s="600"/>
      <c r="QHH176" s="600"/>
      <c r="QHI176" s="600"/>
      <c r="QHJ176" s="600"/>
      <c r="QHK176" s="600"/>
      <c r="QHL176" s="600"/>
      <c r="QHM176" s="600"/>
      <c r="QHN176" s="600"/>
      <c r="QHO176" s="600"/>
      <c r="QHP176" s="600"/>
      <c r="QHQ176" s="600"/>
      <c r="QHR176" s="600"/>
      <c r="QHS176" s="600"/>
      <c r="QHT176" s="600"/>
      <c r="QHU176" s="600"/>
      <c r="QHV176" s="600"/>
      <c r="QHW176" s="600"/>
      <c r="QHX176" s="600"/>
      <c r="QHY176" s="600"/>
      <c r="QHZ176" s="600"/>
      <c r="QIA176" s="600"/>
      <c r="QIB176" s="600"/>
      <c r="QIC176" s="600"/>
      <c r="QID176" s="600"/>
      <c r="QIE176" s="600"/>
      <c r="QIF176" s="600"/>
      <c r="QIG176" s="600"/>
      <c r="QIH176" s="600"/>
      <c r="QII176" s="600"/>
      <c r="QIJ176" s="600"/>
      <c r="QIK176" s="600"/>
      <c r="QIL176" s="600"/>
      <c r="QIM176" s="600"/>
      <c r="QIN176" s="600"/>
      <c r="QIO176" s="600"/>
      <c r="QIP176" s="600"/>
      <c r="QIQ176" s="600"/>
      <c r="QIR176" s="600"/>
      <c r="QIS176" s="600"/>
      <c r="QIT176" s="600"/>
      <c r="QIU176" s="600"/>
      <c r="QIV176" s="600"/>
      <c r="QIW176" s="600"/>
      <c r="QIX176" s="600"/>
      <c r="QIY176" s="600"/>
      <c r="QIZ176" s="600"/>
      <c r="QJA176" s="600"/>
      <c r="QJB176" s="600"/>
      <c r="QJC176" s="600"/>
      <c r="QJD176" s="600"/>
      <c r="QJE176" s="600"/>
      <c r="QJF176" s="600"/>
      <c r="QJG176" s="600"/>
      <c r="QJH176" s="600"/>
      <c r="QJI176" s="600"/>
      <c r="QJJ176" s="600"/>
      <c r="QJK176" s="600"/>
      <c r="QJL176" s="600"/>
      <c r="QJM176" s="600"/>
      <c r="QJN176" s="600"/>
      <c r="QJO176" s="600"/>
      <c r="QJP176" s="600"/>
      <c r="QJQ176" s="600"/>
      <c r="QJR176" s="600"/>
      <c r="QJS176" s="600"/>
      <c r="QJT176" s="600"/>
      <c r="QJU176" s="600"/>
      <c r="QJV176" s="600"/>
      <c r="QJW176" s="600"/>
      <c r="QJX176" s="600"/>
      <c r="QJY176" s="600"/>
      <c r="QJZ176" s="600"/>
      <c r="QKA176" s="600"/>
      <c r="QKB176" s="600"/>
      <c r="QKC176" s="600"/>
      <c r="QKD176" s="600"/>
      <c r="QKE176" s="600"/>
      <c r="QKF176" s="600"/>
      <c r="QKG176" s="600"/>
      <c r="QKH176" s="600"/>
      <c r="QKI176" s="600"/>
      <c r="QKJ176" s="600"/>
      <c r="QKK176" s="600"/>
      <c r="QKL176" s="600"/>
      <c r="QKM176" s="600"/>
      <c r="QKN176" s="600"/>
      <c r="QKO176" s="600"/>
      <c r="QKP176" s="600"/>
      <c r="QKQ176" s="600"/>
      <c r="QKR176" s="600"/>
      <c r="QKS176" s="600"/>
      <c r="QKT176" s="600"/>
      <c r="QKU176" s="600"/>
      <c r="QKV176" s="600"/>
      <c r="QKW176" s="600"/>
      <c r="QKX176" s="600"/>
      <c r="QKY176" s="600"/>
      <c r="QKZ176" s="600"/>
      <c r="QLA176" s="600"/>
      <c r="QLB176" s="600"/>
      <c r="QLC176" s="600"/>
      <c r="QLD176" s="600"/>
      <c r="QLE176" s="600"/>
      <c r="QLF176" s="600"/>
      <c r="QLG176" s="600"/>
      <c r="QLH176" s="600"/>
      <c r="QLI176" s="600"/>
      <c r="QLJ176" s="600"/>
      <c r="QLK176" s="600"/>
      <c r="QLL176" s="600"/>
      <c r="QLM176" s="600"/>
      <c r="QLN176" s="600"/>
      <c r="QLO176" s="600"/>
      <c r="QLP176" s="600"/>
      <c r="QLQ176" s="600"/>
      <c r="QLR176" s="600"/>
      <c r="QLS176" s="600"/>
      <c r="QLT176" s="600"/>
      <c r="QLU176" s="600"/>
      <c r="QLV176" s="600"/>
      <c r="QLW176" s="600"/>
      <c r="QLX176" s="600"/>
      <c r="QLY176" s="600"/>
      <c r="QLZ176" s="600"/>
      <c r="QMA176" s="600"/>
      <c r="QMB176" s="600"/>
      <c r="QMC176" s="600"/>
      <c r="QMD176" s="600"/>
      <c r="QME176" s="600"/>
      <c r="QMF176" s="600"/>
      <c r="QMG176" s="600"/>
      <c r="QMH176" s="600"/>
      <c r="QMI176" s="600"/>
      <c r="QMJ176" s="600"/>
      <c r="QMK176" s="600"/>
      <c r="QML176" s="600"/>
      <c r="QMM176" s="600"/>
      <c r="QMN176" s="600"/>
      <c r="QMO176" s="600"/>
      <c r="QMP176" s="600"/>
      <c r="QMQ176" s="600"/>
      <c r="QMR176" s="600"/>
      <c r="QMS176" s="600"/>
      <c r="QMT176" s="600"/>
      <c r="QMU176" s="600"/>
      <c r="QMV176" s="600"/>
      <c r="QMW176" s="600"/>
      <c r="QMX176" s="600"/>
      <c r="QMY176" s="600"/>
      <c r="QMZ176" s="600"/>
      <c r="QNA176" s="600"/>
      <c r="QNB176" s="600"/>
      <c r="QNC176" s="600"/>
      <c r="QND176" s="600"/>
      <c r="QNE176" s="600"/>
      <c r="QNF176" s="600"/>
      <c r="QNG176" s="600"/>
      <c r="QNH176" s="600"/>
      <c r="QNI176" s="600"/>
      <c r="QNJ176" s="600"/>
      <c r="QNK176" s="600"/>
      <c r="QNL176" s="600"/>
      <c r="QNM176" s="600"/>
      <c r="QNN176" s="600"/>
      <c r="QNO176" s="600"/>
      <c r="QNP176" s="600"/>
      <c r="QNQ176" s="600"/>
      <c r="QNR176" s="600"/>
      <c r="QNS176" s="600"/>
      <c r="QNT176" s="600"/>
      <c r="QNU176" s="600"/>
      <c r="QNV176" s="600"/>
      <c r="QNW176" s="600"/>
      <c r="QNX176" s="600"/>
      <c r="QNY176" s="600"/>
      <c r="QNZ176" s="600"/>
      <c r="QOA176" s="600"/>
      <c r="QOB176" s="600"/>
      <c r="QOC176" s="600"/>
      <c r="QOD176" s="600"/>
      <c r="QOE176" s="600"/>
      <c r="QOF176" s="600"/>
      <c r="QOG176" s="600"/>
      <c r="QOH176" s="600"/>
      <c r="QOI176" s="600"/>
      <c r="QOJ176" s="600"/>
      <c r="QOK176" s="600"/>
      <c r="QOL176" s="600"/>
      <c r="QOM176" s="600"/>
      <c r="QON176" s="600"/>
      <c r="QOO176" s="600"/>
      <c r="QOP176" s="600"/>
      <c r="QOQ176" s="600"/>
      <c r="QOR176" s="600"/>
      <c r="QOS176" s="600"/>
      <c r="QOT176" s="600"/>
      <c r="QOU176" s="600"/>
      <c r="QOV176" s="600"/>
      <c r="QOW176" s="600"/>
      <c r="QOX176" s="600"/>
      <c r="QOY176" s="600"/>
      <c r="QOZ176" s="600"/>
      <c r="QPA176" s="600"/>
      <c r="QPB176" s="600"/>
      <c r="QPC176" s="600"/>
      <c r="QPD176" s="600"/>
      <c r="QPE176" s="600"/>
      <c r="QPF176" s="600"/>
      <c r="QPG176" s="600"/>
      <c r="QPH176" s="600"/>
      <c r="QPI176" s="600"/>
      <c r="QPJ176" s="600"/>
      <c r="QPK176" s="600"/>
      <c r="QPL176" s="600"/>
      <c r="QPM176" s="600"/>
      <c r="QPN176" s="600"/>
      <c r="QPO176" s="600"/>
      <c r="QPP176" s="600"/>
      <c r="QPQ176" s="600"/>
      <c r="QPR176" s="600"/>
      <c r="QPS176" s="600"/>
      <c r="QPT176" s="600"/>
      <c r="QPU176" s="600"/>
      <c r="QPV176" s="600"/>
      <c r="QPW176" s="600"/>
      <c r="QPX176" s="600"/>
      <c r="QPY176" s="600"/>
      <c r="QPZ176" s="600"/>
      <c r="QQA176" s="600"/>
      <c r="QQB176" s="600"/>
      <c r="QQC176" s="600"/>
      <c r="QQD176" s="600"/>
      <c r="QQE176" s="600"/>
      <c r="QQF176" s="600"/>
      <c r="QQG176" s="600"/>
      <c r="QQH176" s="600"/>
      <c r="QQI176" s="600"/>
      <c r="QQJ176" s="600"/>
      <c r="QQK176" s="600"/>
      <c r="QQL176" s="600"/>
      <c r="QQM176" s="600"/>
      <c r="QQN176" s="600"/>
      <c r="QQO176" s="600"/>
      <c r="QQP176" s="600"/>
      <c r="QQQ176" s="600"/>
      <c r="QQR176" s="600"/>
      <c r="QQS176" s="600"/>
      <c r="QQT176" s="600"/>
      <c r="QQU176" s="600"/>
      <c r="QQV176" s="600"/>
      <c r="QQW176" s="600"/>
      <c r="QQX176" s="600"/>
      <c r="QQY176" s="600"/>
      <c r="QQZ176" s="600"/>
      <c r="QRA176" s="600"/>
      <c r="QRB176" s="600"/>
      <c r="QRC176" s="600"/>
      <c r="QRD176" s="600"/>
      <c r="QRE176" s="600"/>
      <c r="QRF176" s="600"/>
      <c r="QRG176" s="600"/>
      <c r="QRH176" s="600"/>
      <c r="QRI176" s="600"/>
      <c r="QRJ176" s="600"/>
      <c r="QRK176" s="600"/>
      <c r="QRL176" s="600"/>
      <c r="QRM176" s="600"/>
      <c r="QRN176" s="600"/>
      <c r="QRO176" s="600"/>
      <c r="QRP176" s="600"/>
      <c r="QRQ176" s="600"/>
      <c r="QRR176" s="600"/>
      <c r="QRS176" s="600"/>
      <c r="QRT176" s="600"/>
      <c r="QRU176" s="600"/>
      <c r="QRV176" s="600"/>
      <c r="QRW176" s="600"/>
      <c r="QRX176" s="600"/>
      <c r="QRY176" s="600"/>
      <c r="QRZ176" s="600"/>
      <c r="QSA176" s="600"/>
      <c r="QSB176" s="600"/>
      <c r="QSC176" s="600"/>
      <c r="QSD176" s="600"/>
      <c r="QSE176" s="600"/>
      <c r="QSF176" s="600"/>
      <c r="QSG176" s="600"/>
      <c r="QSH176" s="600"/>
      <c r="QSI176" s="600"/>
      <c r="QSJ176" s="600"/>
      <c r="QSK176" s="600"/>
      <c r="QSL176" s="600"/>
      <c r="QSM176" s="600"/>
      <c r="QSN176" s="600"/>
      <c r="QSO176" s="600"/>
      <c r="QSP176" s="600"/>
      <c r="QSQ176" s="600"/>
      <c r="QSR176" s="600"/>
      <c r="QSS176" s="600"/>
      <c r="QST176" s="600"/>
      <c r="QSU176" s="600"/>
      <c r="QSV176" s="600"/>
      <c r="QSW176" s="600"/>
      <c r="QSX176" s="600"/>
      <c r="QSY176" s="600"/>
      <c r="QSZ176" s="600"/>
      <c r="QTA176" s="600"/>
      <c r="QTB176" s="600"/>
      <c r="QTC176" s="600"/>
      <c r="QTD176" s="600"/>
      <c r="QTE176" s="600"/>
      <c r="QTF176" s="600"/>
      <c r="QTG176" s="600"/>
      <c r="QTH176" s="600"/>
      <c r="QTI176" s="600"/>
      <c r="QTJ176" s="600"/>
      <c r="QTK176" s="600"/>
      <c r="QTL176" s="600"/>
      <c r="QTM176" s="600"/>
      <c r="QTN176" s="600"/>
      <c r="QTO176" s="600"/>
      <c r="QTP176" s="600"/>
      <c r="QTQ176" s="600"/>
      <c r="QTR176" s="600"/>
      <c r="QTS176" s="600"/>
      <c r="QTT176" s="600"/>
      <c r="QTU176" s="600"/>
      <c r="QTV176" s="600"/>
      <c r="QTW176" s="600"/>
      <c r="QTX176" s="600"/>
      <c r="QTY176" s="600"/>
      <c r="QTZ176" s="600"/>
      <c r="QUA176" s="600"/>
      <c r="QUB176" s="600"/>
      <c r="QUC176" s="600"/>
      <c r="QUD176" s="600"/>
      <c r="QUE176" s="600"/>
      <c r="QUF176" s="600"/>
      <c r="QUG176" s="600"/>
      <c r="QUH176" s="600"/>
      <c r="QUI176" s="600"/>
      <c r="QUJ176" s="600"/>
      <c r="QUK176" s="600"/>
      <c r="QUL176" s="600"/>
      <c r="QUM176" s="600"/>
      <c r="QUN176" s="600"/>
      <c r="QUO176" s="600"/>
      <c r="QUP176" s="600"/>
      <c r="QUQ176" s="600"/>
      <c r="QUR176" s="600"/>
      <c r="QUS176" s="600"/>
      <c r="QUT176" s="600"/>
      <c r="QUU176" s="600"/>
      <c r="QUV176" s="600"/>
      <c r="QUW176" s="600"/>
      <c r="QUX176" s="600"/>
      <c r="QUY176" s="600"/>
      <c r="QUZ176" s="600"/>
      <c r="QVA176" s="600"/>
      <c r="QVB176" s="600"/>
      <c r="QVC176" s="600"/>
      <c r="QVD176" s="600"/>
      <c r="QVE176" s="600"/>
      <c r="QVF176" s="600"/>
      <c r="QVG176" s="600"/>
      <c r="QVH176" s="600"/>
      <c r="QVI176" s="600"/>
      <c r="QVJ176" s="600"/>
      <c r="QVK176" s="600"/>
      <c r="QVL176" s="600"/>
      <c r="QVM176" s="600"/>
      <c r="QVN176" s="600"/>
      <c r="QVO176" s="600"/>
      <c r="QVP176" s="600"/>
      <c r="QVQ176" s="600"/>
      <c r="QVR176" s="600"/>
      <c r="QVS176" s="600"/>
      <c r="QVT176" s="600"/>
      <c r="QVU176" s="600"/>
      <c r="QVV176" s="600"/>
      <c r="QVW176" s="600"/>
      <c r="QVX176" s="600"/>
      <c r="QVY176" s="600"/>
      <c r="QVZ176" s="600"/>
      <c r="QWA176" s="600"/>
      <c r="QWB176" s="600"/>
      <c r="QWC176" s="600"/>
      <c r="QWD176" s="600"/>
      <c r="QWE176" s="600"/>
      <c r="QWF176" s="600"/>
      <c r="QWG176" s="600"/>
      <c r="QWH176" s="600"/>
      <c r="QWI176" s="600"/>
      <c r="QWJ176" s="600"/>
      <c r="QWK176" s="600"/>
      <c r="QWL176" s="600"/>
      <c r="QWM176" s="600"/>
      <c r="QWN176" s="600"/>
      <c r="QWO176" s="600"/>
      <c r="QWP176" s="600"/>
      <c r="QWQ176" s="600"/>
      <c r="QWR176" s="600"/>
      <c r="QWS176" s="600"/>
      <c r="QWT176" s="600"/>
      <c r="QWU176" s="600"/>
      <c r="QWV176" s="600"/>
      <c r="QWW176" s="600"/>
      <c r="QWX176" s="600"/>
      <c r="QWY176" s="600"/>
      <c r="QWZ176" s="600"/>
      <c r="QXA176" s="600"/>
      <c r="QXB176" s="600"/>
      <c r="QXC176" s="600"/>
      <c r="QXD176" s="600"/>
      <c r="QXE176" s="600"/>
      <c r="QXF176" s="600"/>
      <c r="QXG176" s="600"/>
      <c r="QXH176" s="600"/>
      <c r="QXI176" s="600"/>
      <c r="QXJ176" s="600"/>
      <c r="QXK176" s="600"/>
      <c r="QXL176" s="600"/>
      <c r="QXM176" s="600"/>
      <c r="QXN176" s="600"/>
      <c r="QXO176" s="600"/>
      <c r="QXP176" s="600"/>
      <c r="QXQ176" s="600"/>
      <c r="QXR176" s="600"/>
      <c r="QXS176" s="600"/>
      <c r="QXT176" s="600"/>
      <c r="QXU176" s="600"/>
      <c r="QXV176" s="600"/>
      <c r="QXW176" s="600"/>
      <c r="QXX176" s="600"/>
      <c r="QXY176" s="600"/>
      <c r="QXZ176" s="600"/>
      <c r="QYA176" s="600"/>
      <c r="QYB176" s="600"/>
      <c r="QYC176" s="600"/>
      <c r="QYD176" s="600"/>
      <c r="QYE176" s="600"/>
      <c r="QYF176" s="600"/>
      <c r="QYG176" s="600"/>
      <c r="QYH176" s="600"/>
      <c r="QYI176" s="600"/>
      <c r="QYJ176" s="600"/>
      <c r="QYK176" s="600"/>
      <c r="QYL176" s="600"/>
      <c r="QYM176" s="600"/>
      <c r="QYN176" s="600"/>
      <c r="QYO176" s="600"/>
      <c r="QYP176" s="600"/>
      <c r="QYQ176" s="600"/>
      <c r="QYR176" s="600"/>
      <c r="QYS176" s="600"/>
      <c r="QYT176" s="600"/>
      <c r="QYU176" s="600"/>
      <c r="QYV176" s="600"/>
      <c r="QYW176" s="600"/>
      <c r="QYX176" s="600"/>
      <c r="QYY176" s="600"/>
      <c r="QYZ176" s="600"/>
      <c r="QZA176" s="600"/>
      <c r="QZB176" s="600"/>
      <c r="QZC176" s="600"/>
      <c r="QZD176" s="600"/>
      <c r="QZE176" s="600"/>
      <c r="QZF176" s="600"/>
      <c r="QZG176" s="600"/>
      <c r="QZH176" s="600"/>
      <c r="QZI176" s="600"/>
      <c r="QZJ176" s="600"/>
      <c r="QZK176" s="600"/>
      <c r="QZL176" s="600"/>
      <c r="QZM176" s="600"/>
      <c r="QZN176" s="600"/>
      <c r="QZO176" s="600"/>
      <c r="QZP176" s="600"/>
      <c r="QZQ176" s="600"/>
      <c r="QZR176" s="600"/>
      <c r="QZS176" s="600"/>
      <c r="QZT176" s="600"/>
      <c r="QZU176" s="600"/>
      <c r="QZV176" s="600"/>
      <c r="QZW176" s="600"/>
      <c r="QZX176" s="600"/>
      <c r="QZY176" s="600"/>
      <c r="QZZ176" s="600"/>
      <c r="RAA176" s="600"/>
      <c r="RAB176" s="600"/>
      <c r="RAC176" s="600"/>
      <c r="RAD176" s="600"/>
      <c r="RAE176" s="600"/>
      <c r="RAF176" s="600"/>
      <c r="RAG176" s="600"/>
      <c r="RAH176" s="600"/>
      <c r="RAI176" s="600"/>
      <c r="RAJ176" s="600"/>
      <c r="RAK176" s="600"/>
      <c r="RAL176" s="600"/>
      <c r="RAM176" s="600"/>
      <c r="RAN176" s="600"/>
      <c r="RAO176" s="600"/>
      <c r="RAP176" s="600"/>
      <c r="RAQ176" s="600"/>
      <c r="RAR176" s="600"/>
      <c r="RAS176" s="600"/>
      <c r="RAT176" s="600"/>
      <c r="RAU176" s="600"/>
      <c r="RAV176" s="600"/>
      <c r="RAW176" s="600"/>
      <c r="RAX176" s="600"/>
      <c r="RAY176" s="600"/>
      <c r="RAZ176" s="600"/>
      <c r="RBA176" s="600"/>
      <c r="RBB176" s="600"/>
      <c r="RBC176" s="600"/>
      <c r="RBD176" s="600"/>
      <c r="RBE176" s="600"/>
      <c r="RBF176" s="600"/>
      <c r="RBG176" s="600"/>
      <c r="RBH176" s="600"/>
      <c r="RBI176" s="600"/>
      <c r="RBJ176" s="600"/>
      <c r="RBK176" s="600"/>
      <c r="RBL176" s="600"/>
      <c r="RBM176" s="600"/>
      <c r="RBN176" s="600"/>
      <c r="RBO176" s="600"/>
      <c r="RBP176" s="600"/>
      <c r="RBQ176" s="600"/>
      <c r="RBR176" s="600"/>
      <c r="RBS176" s="600"/>
      <c r="RBT176" s="600"/>
      <c r="RBU176" s="600"/>
      <c r="RBV176" s="600"/>
      <c r="RBW176" s="600"/>
      <c r="RBX176" s="600"/>
      <c r="RBY176" s="600"/>
      <c r="RBZ176" s="600"/>
      <c r="RCA176" s="600"/>
      <c r="RCB176" s="600"/>
      <c r="RCC176" s="600"/>
      <c r="RCD176" s="600"/>
      <c r="RCE176" s="600"/>
      <c r="RCF176" s="600"/>
      <c r="RCG176" s="600"/>
      <c r="RCH176" s="600"/>
      <c r="RCI176" s="600"/>
      <c r="RCJ176" s="600"/>
      <c r="RCK176" s="600"/>
      <c r="RCL176" s="600"/>
      <c r="RCM176" s="600"/>
      <c r="RCN176" s="600"/>
      <c r="RCO176" s="600"/>
      <c r="RCP176" s="600"/>
      <c r="RCQ176" s="600"/>
      <c r="RCR176" s="600"/>
      <c r="RCS176" s="600"/>
      <c r="RCT176" s="600"/>
      <c r="RCU176" s="600"/>
      <c r="RCV176" s="600"/>
      <c r="RCW176" s="600"/>
      <c r="RCX176" s="600"/>
      <c r="RCY176" s="600"/>
      <c r="RCZ176" s="600"/>
      <c r="RDA176" s="600"/>
      <c r="RDB176" s="600"/>
      <c r="RDC176" s="600"/>
      <c r="RDD176" s="600"/>
      <c r="RDE176" s="600"/>
      <c r="RDF176" s="600"/>
      <c r="RDG176" s="600"/>
      <c r="RDH176" s="600"/>
      <c r="RDI176" s="600"/>
      <c r="RDJ176" s="600"/>
      <c r="RDK176" s="600"/>
      <c r="RDL176" s="600"/>
      <c r="RDM176" s="600"/>
      <c r="RDN176" s="600"/>
      <c r="RDO176" s="600"/>
      <c r="RDP176" s="600"/>
      <c r="RDQ176" s="600"/>
      <c r="RDR176" s="600"/>
      <c r="RDS176" s="600"/>
      <c r="RDT176" s="600"/>
      <c r="RDU176" s="600"/>
      <c r="RDV176" s="600"/>
      <c r="RDW176" s="600"/>
      <c r="RDX176" s="600"/>
      <c r="RDY176" s="600"/>
      <c r="RDZ176" s="600"/>
      <c r="REA176" s="600"/>
      <c r="REB176" s="600"/>
      <c r="REC176" s="600"/>
      <c r="RED176" s="600"/>
      <c r="REE176" s="600"/>
      <c r="REF176" s="600"/>
      <c r="REG176" s="600"/>
      <c r="REH176" s="600"/>
      <c r="REI176" s="600"/>
      <c r="REJ176" s="600"/>
      <c r="REK176" s="600"/>
      <c r="REL176" s="600"/>
      <c r="REM176" s="600"/>
      <c r="REN176" s="600"/>
      <c r="REO176" s="600"/>
      <c r="REP176" s="600"/>
      <c r="REQ176" s="600"/>
      <c r="RER176" s="600"/>
      <c r="RES176" s="600"/>
      <c r="RET176" s="600"/>
      <c r="REU176" s="600"/>
      <c r="REV176" s="600"/>
      <c r="REW176" s="600"/>
      <c r="REX176" s="600"/>
      <c r="REY176" s="600"/>
      <c r="REZ176" s="600"/>
      <c r="RFA176" s="600"/>
      <c r="RFB176" s="600"/>
      <c r="RFC176" s="600"/>
      <c r="RFD176" s="600"/>
      <c r="RFE176" s="600"/>
      <c r="RFF176" s="600"/>
      <c r="RFG176" s="600"/>
      <c r="RFH176" s="600"/>
      <c r="RFI176" s="600"/>
      <c r="RFJ176" s="600"/>
      <c r="RFK176" s="600"/>
      <c r="RFL176" s="600"/>
      <c r="RFM176" s="600"/>
      <c r="RFN176" s="600"/>
      <c r="RFO176" s="600"/>
      <c r="RFP176" s="600"/>
      <c r="RFQ176" s="600"/>
      <c r="RFR176" s="600"/>
      <c r="RFS176" s="600"/>
      <c r="RFT176" s="600"/>
      <c r="RFU176" s="600"/>
      <c r="RFV176" s="600"/>
      <c r="RFW176" s="600"/>
      <c r="RFX176" s="600"/>
      <c r="RFY176" s="600"/>
      <c r="RFZ176" s="600"/>
      <c r="RGA176" s="600"/>
      <c r="RGB176" s="600"/>
      <c r="RGC176" s="600"/>
      <c r="RGD176" s="600"/>
      <c r="RGE176" s="600"/>
      <c r="RGF176" s="600"/>
      <c r="RGG176" s="600"/>
      <c r="RGH176" s="600"/>
      <c r="RGI176" s="600"/>
      <c r="RGJ176" s="600"/>
      <c r="RGK176" s="600"/>
      <c r="RGL176" s="600"/>
      <c r="RGM176" s="600"/>
      <c r="RGN176" s="600"/>
      <c r="RGO176" s="600"/>
      <c r="RGP176" s="600"/>
      <c r="RGQ176" s="600"/>
      <c r="RGR176" s="600"/>
      <c r="RGS176" s="600"/>
      <c r="RGT176" s="600"/>
      <c r="RGU176" s="600"/>
      <c r="RGV176" s="600"/>
      <c r="RGW176" s="600"/>
      <c r="RGX176" s="600"/>
      <c r="RGY176" s="600"/>
      <c r="RGZ176" s="600"/>
      <c r="RHA176" s="600"/>
      <c r="RHB176" s="600"/>
      <c r="RHC176" s="600"/>
      <c r="RHD176" s="600"/>
      <c r="RHE176" s="600"/>
      <c r="RHF176" s="600"/>
      <c r="RHG176" s="600"/>
      <c r="RHH176" s="600"/>
      <c r="RHI176" s="600"/>
      <c r="RHJ176" s="600"/>
      <c r="RHK176" s="600"/>
      <c r="RHL176" s="600"/>
      <c r="RHM176" s="600"/>
      <c r="RHN176" s="600"/>
      <c r="RHO176" s="600"/>
      <c r="RHP176" s="600"/>
      <c r="RHQ176" s="600"/>
      <c r="RHR176" s="600"/>
      <c r="RHS176" s="600"/>
      <c r="RHT176" s="600"/>
      <c r="RHU176" s="600"/>
      <c r="RHV176" s="600"/>
      <c r="RHW176" s="600"/>
      <c r="RHX176" s="600"/>
      <c r="RHY176" s="600"/>
      <c r="RHZ176" s="600"/>
      <c r="RIA176" s="600"/>
      <c r="RIB176" s="600"/>
      <c r="RIC176" s="600"/>
      <c r="RID176" s="600"/>
      <c r="RIE176" s="600"/>
      <c r="RIF176" s="600"/>
      <c r="RIG176" s="600"/>
      <c r="RIH176" s="600"/>
      <c r="RII176" s="600"/>
      <c r="RIJ176" s="600"/>
      <c r="RIK176" s="600"/>
      <c r="RIL176" s="600"/>
      <c r="RIM176" s="600"/>
      <c r="RIN176" s="600"/>
      <c r="RIO176" s="600"/>
      <c r="RIP176" s="600"/>
      <c r="RIQ176" s="600"/>
      <c r="RIR176" s="600"/>
      <c r="RIS176" s="600"/>
      <c r="RIT176" s="600"/>
      <c r="RIU176" s="600"/>
      <c r="RIV176" s="600"/>
      <c r="RIW176" s="600"/>
      <c r="RIX176" s="600"/>
      <c r="RIY176" s="600"/>
      <c r="RIZ176" s="600"/>
      <c r="RJA176" s="600"/>
      <c r="RJB176" s="600"/>
      <c r="RJC176" s="600"/>
      <c r="RJD176" s="600"/>
      <c r="RJE176" s="600"/>
      <c r="RJF176" s="600"/>
      <c r="RJG176" s="600"/>
      <c r="RJH176" s="600"/>
      <c r="RJI176" s="600"/>
      <c r="RJJ176" s="600"/>
      <c r="RJK176" s="600"/>
      <c r="RJL176" s="600"/>
      <c r="RJM176" s="600"/>
      <c r="RJN176" s="600"/>
      <c r="RJO176" s="600"/>
      <c r="RJP176" s="600"/>
      <c r="RJQ176" s="600"/>
      <c r="RJR176" s="600"/>
      <c r="RJS176" s="600"/>
      <c r="RJT176" s="600"/>
      <c r="RJU176" s="600"/>
      <c r="RJV176" s="600"/>
      <c r="RJW176" s="600"/>
      <c r="RJX176" s="600"/>
      <c r="RJY176" s="600"/>
      <c r="RJZ176" s="600"/>
      <c r="RKA176" s="600"/>
      <c r="RKB176" s="600"/>
      <c r="RKC176" s="600"/>
      <c r="RKD176" s="600"/>
      <c r="RKE176" s="600"/>
      <c r="RKF176" s="600"/>
      <c r="RKG176" s="600"/>
      <c r="RKH176" s="600"/>
      <c r="RKI176" s="600"/>
      <c r="RKJ176" s="600"/>
      <c r="RKK176" s="600"/>
      <c r="RKL176" s="600"/>
      <c r="RKM176" s="600"/>
      <c r="RKN176" s="600"/>
      <c r="RKO176" s="600"/>
      <c r="RKP176" s="600"/>
      <c r="RKQ176" s="600"/>
      <c r="RKR176" s="600"/>
      <c r="RKS176" s="600"/>
      <c r="RKT176" s="600"/>
      <c r="RKU176" s="600"/>
      <c r="RKV176" s="600"/>
      <c r="RKW176" s="600"/>
      <c r="RKX176" s="600"/>
      <c r="RKY176" s="600"/>
      <c r="RKZ176" s="600"/>
      <c r="RLA176" s="600"/>
      <c r="RLB176" s="600"/>
      <c r="RLC176" s="600"/>
      <c r="RLD176" s="600"/>
      <c r="RLE176" s="600"/>
      <c r="RLF176" s="600"/>
      <c r="RLG176" s="600"/>
      <c r="RLH176" s="600"/>
      <c r="RLI176" s="600"/>
      <c r="RLJ176" s="600"/>
      <c r="RLK176" s="600"/>
      <c r="RLL176" s="600"/>
      <c r="RLM176" s="600"/>
      <c r="RLN176" s="600"/>
      <c r="RLO176" s="600"/>
      <c r="RLP176" s="600"/>
      <c r="RLQ176" s="600"/>
      <c r="RLR176" s="600"/>
      <c r="RLS176" s="600"/>
      <c r="RLT176" s="600"/>
      <c r="RLU176" s="600"/>
      <c r="RLV176" s="600"/>
      <c r="RLW176" s="600"/>
      <c r="RLX176" s="600"/>
      <c r="RLY176" s="600"/>
      <c r="RLZ176" s="600"/>
      <c r="RMA176" s="600"/>
      <c r="RMB176" s="600"/>
      <c r="RMC176" s="600"/>
      <c r="RMD176" s="600"/>
      <c r="RME176" s="600"/>
      <c r="RMF176" s="600"/>
      <c r="RMG176" s="600"/>
      <c r="RMH176" s="600"/>
      <c r="RMI176" s="600"/>
      <c r="RMJ176" s="600"/>
      <c r="RMK176" s="600"/>
      <c r="RML176" s="600"/>
      <c r="RMM176" s="600"/>
      <c r="RMN176" s="600"/>
      <c r="RMO176" s="600"/>
      <c r="RMP176" s="600"/>
      <c r="RMQ176" s="600"/>
      <c r="RMR176" s="600"/>
      <c r="RMS176" s="600"/>
      <c r="RMT176" s="600"/>
      <c r="RMU176" s="600"/>
      <c r="RMV176" s="600"/>
      <c r="RMW176" s="600"/>
      <c r="RMX176" s="600"/>
      <c r="RMY176" s="600"/>
      <c r="RMZ176" s="600"/>
      <c r="RNA176" s="600"/>
      <c r="RNB176" s="600"/>
      <c r="RNC176" s="600"/>
      <c r="RND176" s="600"/>
      <c r="RNE176" s="600"/>
      <c r="RNF176" s="600"/>
      <c r="RNG176" s="600"/>
      <c r="RNH176" s="600"/>
      <c r="RNI176" s="600"/>
      <c r="RNJ176" s="600"/>
      <c r="RNK176" s="600"/>
      <c r="RNL176" s="600"/>
      <c r="RNM176" s="600"/>
      <c r="RNN176" s="600"/>
      <c r="RNO176" s="600"/>
      <c r="RNP176" s="600"/>
      <c r="RNQ176" s="600"/>
      <c r="RNR176" s="600"/>
      <c r="RNS176" s="600"/>
      <c r="RNT176" s="600"/>
      <c r="RNU176" s="600"/>
      <c r="RNV176" s="600"/>
      <c r="RNW176" s="600"/>
      <c r="RNX176" s="600"/>
      <c r="RNY176" s="600"/>
      <c r="RNZ176" s="600"/>
      <c r="ROA176" s="600"/>
      <c r="ROB176" s="600"/>
      <c r="ROC176" s="600"/>
      <c r="ROD176" s="600"/>
      <c r="ROE176" s="600"/>
      <c r="ROF176" s="600"/>
      <c r="ROG176" s="600"/>
      <c r="ROH176" s="600"/>
      <c r="ROI176" s="600"/>
      <c r="ROJ176" s="600"/>
      <c r="ROK176" s="600"/>
      <c r="ROL176" s="600"/>
      <c r="ROM176" s="600"/>
      <c r="RON176" s="600"/>
      <c r="ROO176" s="600"/>
      <c r="ROP176" s="600"/>
      <c r="ROQ176" s="600"/>
      <c r="ROR176" s="600"/>
      <c r="ROS176" s="600"/>
      <c r="ROT176" s="600"/>
      <c r="ROU176" s="600"/>
      <c r="ROV176" s="600"/>
      <c r="ROW176" s="600"/>
      <c r="ROX176" s="600"/>
      <c r="ROY176" s="600"/>
      <c r="ROZ176" s="600"/>
      <c r="RPA176" s="600"/>
      <c r="RPB176" s="600"/>
      <c r="RPC176" s="600"/>
      <c r="RPD176" s="600"/>
      <c r="RPE176" s="600"/>
      <c r="RPF176" s="600"/>
      <c r="RPG176" s="600"/>
      <c r="RPH176" s="600"/>
      <c r="RPI176" s="600"/>
      <c r="RPJ176" s="600"/>
      <c r="RPK176" s="600"/>
      <c r="RPL176" s="600"/>
      <c r="RPM176" s="600"/>
      <c r="RPN176" s="600"/>
      <c r="RPO176" s="600"/>
      <c r="RPP176" s="600"/>
      <c r="RPQ176" s="600"/>
      <c r="RPR176" s="600"/>
      <c r="RPS176" s="600"/>
      <c r="RPT176" s="600"/>
      <c r="RPU176" s="600"/>
      <c r="RPV176" s="600"/>
      <c r="RPW176" s="600"/>
      <c r="RPX176" s="600"/>
      <c r="RPY176" s="600"/>
      <c r="RPZ176" s="600"/>
      <c r="RQA176" s="600"/>
      <c r="RQB176" s="600"/>
      <c r="RQC176" s="600"/>
      <c r="RQD176" s="600"/>
      <c r="RQE176" s="600"/>
      <c r="RQF176" s="600"/>
      <c r="RQG176" s="600"/>
      <c r="RQH176" s="600"/>
      <c r="RQI176" s="600"/>
      <c r="RQJ176" s="600"/>
      <c r="RQK176" s="600"/>
      <c r="RQL176" s="600"/>
      <c r="RQM176" s="600"/>
      <c r="RQN176" s="600"/>
      <c r="RQO176" s="600"/>
      <c r="RQP176" s="600"/>
      <c r="RQQ176" s="600"/>
      <c r="RQR176" s="600"/>
      <c r="RQS176" s="600"/>
      <c r="RQT176" s="600"/>
      <c r="RQU176" s="600"/>
      <c r="RQV176" s="600"/>
      <c r="RQW176" s="600"/>
      <c r="RQX176" s="600"/>
      <c r="RQY176" s="600"/>
      <c r="RQZ176" s="600"/>
      <c r="RRA176" s="600"/>
      <c r="RRB176" s="600"/>
      <c r="RRC176" s="600"/>
      <c r="RRD176" s="600"/>
      <c r="RRE176" s="600"/>
      <c r="RRF176" s="600"/>
      <c r="RRG176" s="600"/>
      <c r="RRH176" s="600"/>
      <c r="RRI176" s="600"/>
      <c r="RRJ176" s="600"/>
      <c r="RRK176" s="600"/>
      <c r="RRL176" s="600"/>
      <c r="RRM176" s="600"/>
      <c r="RRN176" s="600"/>
      <c r="RRO176" s="600"/>
      <c r="RRP176" s="600"/>
      <c r="RRQ176" s="600"/>
      <c r="RRR176" s="600"/>
      <c r="RRS176" s="600"/>
      <c r="RRT176" s="600"/>
      <c r="RRU176" s="600"/>
      <c r="RRV176" s="600"/>
      <c r="RRW176" s="600"/>
      <c r="RRX176" s="600"/>
      <c r="RRY176" s="600"/>
      <c r="RRZ176" s="600"/>
      <c r="RSA176" s="600"/>
      <c r="RSB176" s="600"/>
      <c r="RSC176" s="600"/>
      <c r="RSD176" s="600"/>
      <c r="RSE176" s="600"/>
      <c r="RSF176" s="600"/>
      <c r="RSG176" s="600"/>
      <c r="RSH176" s="600"/>
      <c r="RSI176" s="600"/>
      <c r="RSJ176" s="600"/>
      <c r="RSK176" s="600"/>
      <c r="RSL176" s="600"/>
      <c r="RSM176" s="600"/>
      <c r="RSN176" s="600"/>
      <c r="RSO176" s="600"/>
      <c r="RSP176" s="600"/>
      <c r="RSQ176" s="600"/>
      <c r="RSR176" s="600"/>
      <c r="RSS176" s="600"/>
      <c r="RST176" s="600"/>
      <c r="RSU176" s="600"/>
      <c r="RSV176" s="600"/>
      <c r="RSW176" s="600"/>
      <c r="RSX176" s="600"/>
      <c r="RSY176" s="600"/>
      <c r="RSZ176" s="600"/>
      <c r="RTA176" s="600"/>
      <c r="RTB176" s="600"/>
      <c r="RTC176" s="600"/>
      <c r="RTD176" s="600"/>
      <c r="RTE176" s="600"/>
      <c r="RTF176" s="600"/>
      <c r="RTG176" s="600"/>
      <c r="RTH176" s="600"/>
      <c r="RTI176" s="600"/>
      <c r="RTJ176" s="600"/>
      <c r="RTK176" s="600"/>
      <c r="RTL176" s="600"/>
      <c r="RTM176" s="600"/>
      <c r="RTN176" s="600"/>
      <c r="RTO176" s="600"/>
      <c r="RTP176" s="600"/>
      <c r="RTQ176" s="600"/>
      <c r="RTR176" s="600"/>
      <c r="RTS176" s="600"/>
      <c r="RTT176" s="600"/>
      <c r="RTU176" s="600"/>
      <c r="RTV176" s="600"/>
      <c r="RTW176" s="600"/>
      <c r="RTX176" s="600"/>
      <c r="RTY176" s="600"/>
      <c r="RTZ176" s="600"/>
      <c r="RUA176" s="600"/>
      <c r="RUB176" s="600"/>
      <c r="RUC176" s="600"/>
      <c r="RUD176" s="600"/>
      <c r="RUE176" s="600"/>
      <c r="RUF176" s="600"/>
      <c r="RUG176" s="600"/>
      <c r="RUH176" s="600"/>
      <c r="RUI176" s="600"/>
      <c r="RUJ176" s="600"/>
      <c r="RUK176" s="600"/>
      <c r="RUL176" s="600"/>
      <c r="RUM176" s="600"/>
      <c r="RUN176" s="600"/>
      <c r="RUO176" s="600"/>
      <c r="RUP176" s="600"/>
      <c r="RUQ176" s="600"/>
      <c r="RUR176" s="600"/>
      <c r="RUS176" s="600"/>
      <c r="RUT176" s="600"/>
      <c r="RUU176" s="600"/>
      <c r="RUV176" s="600"/>
      <c r="RUW176" s="600"/>
      <c r="RUX176" s="600"/>
      <c r="RUY176" s="600"/>
      <c r="RUZ176" s="600"/>
      <c r="RVA176" s="600"/>
      <c r="RVB176" s="600"/>
      <c r="RVC176" s="600"/>
      <c r="RVD176" s="600"/>
      <c r="RVE176" s="600"/>
      <c r="RVF176" s="600"/>
      <c r="RVG176" s="600"/>
      <c r="RVH176" s="600"/>
      <c r="RVI176" s="600"/>
      <c r="RVJ176" s="600"/>
      <c r="RVK176" s="600"/>
      <c r="RVL176" s="600"/>
      <c r="RVM176" s="600"/>
      <c r="RVN176" s="600"/>
      <c r="RVO176" s="600"/>
      <c r="RVP176" s="600"/>
      <c r="RVQ176" s="600"/>
      <c r="RVR176" s="600"/>
      <c r="RVS176" s="600"/>
      <c r="RVT176" s="600"/>
      <c r="RVU176" s="600"/>
      <c r="RVV176" s="600"/>
      <c r="RVW176" s="600"/>
      <c r="RVX176" s="600"/>
      <c r="RVY176" s="600"/>
      <c r="RVZ176" s="600"/>
      <c r="RWA176" s="600"/>
      <c r="RWB176" s="600"/>
      <c r="RWC176" s="600"/>
      <c r="RWD176" s="600"/>
      <c r="RWE176" s="600"/>
      <c r="RWF176" s="600"/>
      <c r="RWG176" s="600"/>
      <c r="RWH176" s="600"/>
      <c r="RWI176" s="600"/>
      <c r="RWJ176" s="600"/>
      <c r="RWK176" s="600"/>
      <c r="RWL176" s="600"/>
      <c r="RWM176" s="600"/>
      <c r="RWN176" s="600"/>
      <c r="RWO176" s="600"/>
      <c r="RWP176" s="600"/>
      <c r="RWQ176" s="600"/>
      <c r="RWR176" s="600"/>
      <c r="RWS176" s="600"/>
      <c r="RWT176" s="600"/>
      <c r="RWU176" s="600"/>
      <c r="RWV176" s="600"/>
      <c r="RWW176" s="600"/>
      <c r="RWX176" s="600"/>
      <c r="RWY176" s="600"/>
      <c r="RWZ176" s="600"/>
      <c r="RXA176" s="600"/>
      <c r="RXB176" s="600"/>
      <c r="RXC176" s="600"/>
      <c r="RXD176" s="600"/>
      <c r="RXE176" s="600"/>
      <c r="RXF176" s="600"/>
      <c r="RXG176" s="600"/>
      <c r="RXH176" s="600"/>
      <c r="RXI176" s="600"/>
      <c r="RXJ176" s="600"/>
      <c r="RXK176" s="600"/>
      <c r="RXL176" s="600"/>
      <c r="RXM176" s="600"/>
      <c r="RXN176" s="600"/>
      <c r="RXO176" s="600"/>
      <c r="RXP176" s="600"/>
      <c r="RXQ176" s="600"/>
      <c r="RXR176" s="600"/>
      <c r="RXS176" s="600"/>
      <c r="RXT176" s="600"/>
      <c r="RXU176" s="600"/>
      <c r="RXV176" s="600"/>
      <c r="RXW176" s="600"/>
      <c r="RXX176" s="600"/>
      <c r="RXY176" s="600"/>
      <c r="RXZ176" s="600"/>
      <c r="RYA176" s="600"/>
      <c r="RYB176" s="600"/>
      <c r="RYC176" s="600"/>
      <c r="RYD176" s="600"/>
      <c r="RYE176" s="600"/>
      <c r="RYF176" s="600"/>
      <c r="RYG176" s="600"/>
      <c r="RYH176" s="600"/>
      <c r="RYI176" s="600"/>
      <c r="RYJ176" s="600"/>
      <c r="RYK176" s="600"/>
      <c r="RYL176" s="600"/>
      <c r="RYM176" s="600"/>
      <c r="RYN176" s="600"/>
      <c r="RYO176" s="600"/>
      <c r="RYP176" s="600"/>
      <c r="RYQ176" s="600"/>
      <c r="RYR176" s="600"/>
      <c r="RYS176" s="600"/>
      <c r="RYT176" s="600"/>
      <c r="RYU176" s="600"/>
      <c r="RYV176" s="600"/>
      <c r="RYW176" s="600"/>
      <c r="RYX176" s="600"/>
      <c r="RYY176" s="600"/>
      <c r="RYZ176" s="600"/>
      <c r="RZA176" s="600"/>
      <c r="RZB176" s="600"/>
      <c r="RZC176" s="600"/>
      <c r="RZD176" s="600"/>
      <c r="RZE176" s="600"/>
      <c r="RZF176" s="600"/>
      <c r="RZG176" s="600"/>
      <c r="RZH176" s="600"/>
      <c r="RZI176" s="600"/>
      <c r="RZJ176" s="600"/>
      <c r="RZK176" s="600"/>
      <c r="RZL176" s="600"/>
      <c r="RZM176" s="600"/>
      <c r="RZN176" s="600"/>
      <c r="RZO176" s="600"/>
      <c r="RZP176" s="600"/>
      <c r="RZQ176" s="600"/>
      <c r="RZR176" s="600"/>
      <c r="RZS176" s="600"/>
      <c r="RZT176" s="600"/>
      <c r="RZU176" s="600"/>
      <c r="RZV176" s="600"/>
      <c r="RZW176" s="600"/>
      <c r="RZX176" s="600"/>
      <c r="RZY176" s="600"/>
      <c r="RZZ176" s="600"/>
      <c r="SAA176" s="600"/>
      <c r="SAB176" s="600"/>
      <c r="SAC176" s="600"/>
      <c r="SAD176" s="600"/>
      <c r="SAE176" s="600"/>
      <c r="SAF176" s="600"/>
      <c r="SAG176" s="600"/>
      <c r="SAH176" s="600"/>
      <c r="SAI176" s="600"/>
      <c r="SAJ176" s="600"/>
      <c r="SAK176" s="600"/>
      <c r="SAL176" s="600"/>
      <c r="SAM176" s="600"/>
      <c r="SAN176" s="600"/>
      <c r="SAO176" s="600"/>
      <c r="SAP176" s="600"/>
      <c r="SAQ176" s="600"/>
      <c r="SAR176" s="600"/>
      <c r="SAS176" s="600"/>
      <c r="SAT176" s="600"/>
      <c r="SAU176" s="600"/>
      <c r="SAV176" s="600"/>
      <c r="SAW176" s="600"/>
      <c r="SAX176" s="600"/>
      <c r="SAY176" s="600"/>
      <c r="SAZ176" s="600"/>
      <c r="SBA176" s="600"/>
      <c r="SBB176" s="600"/>
      <c r="SBC176" s="600"/>
      <c r="SBD176" s="600"/>
      <c r="SBE176" s="600"/>
      <c r="SBF176" s="600"/>
      <c r="SBG176" s="600"/>
      <c r="SBH176" s="600"/>
      <c r="SBI176" s="600"/>
      <c r="SBJ176" s="600"/>
      <c r="SBK176" s="600"/>
      <c r="SBL176" s="600"/>
      <c r="SBM176" s="600"/>
      <c r="SBN176" s="600"/>
      <c r="SBO176" s="600"/>
      <c r="SBP176" s="600"/>
      <c r="SBQ176" s="600"/>
      <c r="SBR176" s="600"/>
      <c r="SBS176" s="600"/>
      <c r="SBT176" s="600"/>
      <c r="SBU176" s="600"/>
      <c r="SBV176" s="600"/>
      <c r="SBW176" s="600"/>
      <c r="SBX176" s="600"/>
      <c r="SBY176" s="600"/>
      <c r="SBZ176" s="600"/>
      <c r="SCA176" s="600"/>
      <c r="SCB176" s="600"/>
      <c r="SCC176" s="600"/>
      <c r="SCD176" s="600"/>
      <c r="SCE176" s="600"/>
      <c r="SCF176" s="600"/>
      <c r="SCG176" s="600"/>
      <c r="SCH176" s="600"/>
      <c r="SCI176" s="600"/>
      <c r="SCJ176" s="600"/>
      <c r="SCK176" s="600"/>
      <c r="SCL176" s="600"/>
      <c r="SCM176" s="600"/>
      <c r="SCN176" s="600"/>
      <c r="SCO176" s="600"/>
      <c r="SCP176" s="600"/>
      <c r="SCQ176" s="600"/>
      <c r="SCR176" s="600"/>
      <c r="SCS176" s="600"/>
      <c r="SCT176" s="600"/>
      <c r="SCU176" s="600"/>
      <c r="SCV176" s="600"/>
      <c r="SCW176" s="600"/>
      <c r="SCX176" s="600"/>
      <c r="SCY176" s="600"/>
      <c r="SCZ176" s="600"/>
      <c r="SDA176" s="600"/>
      <c r="SDB176" s="600"/>
      <c r="SDC176" s="600"/>
      <c r="SDD176" s="600"/>
      <c r="SDE176" s="600"/>
      <c r="SDF176" s="600"/>
      <c r="SDG176" s="600"/>
      <c r="SDH176" s="600"/>
      <c r="SDI176" s="600"/>
      <c r="SDJ176" s="600"/>
      <c r="SDK176" s="600"/>
      <c r="SDL176" s="600"/>
      <c r="SDM176" s="600"/>
      <c r="SDN176" s="600"/>
      <c r="SDO176" s="600"/>
      <c r="SDP176" s="600"/>
      <c r="SDQ176" s="600"/>
      <c r="SDR176" s="600"/>
      <c r="SDS176" s="600"/>
      <c r="SDT176" s="600"/>
      <c r="SDU176" s="600"/>
      <c r="SDV176" s="600"/>
      <c r="SDW176" s="600"/>
      <c r="SDX176" s="600"/>
      <c r="SDY176" s="600"/>
      <c r="SDZ176" s="600"/>
      <c r="SEA176" s="600"/>
      <c r="SEB176" s="600"/>
      <c r="SEC176" s="600"/>
      <c r="SED176" s="600"/>
      <c r="SEE176" s="600"/>
      <c r="SEF176" s="600"/>
      <c r="SEG176" s="600"/>
      <c r="SEH176" s="600"/>
      <c r="SEI176" s="600"/>
      <c r="SEJ176" s="600"/>
      <c r="SEK176" s="600"/>
      <c r="SEL176" s="600"/>
      <c r="SEM176" s="600"/>
      <c r="SEN176" s="600"/>
      <c r="SEO176" s="600"/>
      <c r="SEP176" s="600"/>
      <c r="SEQ176" s="600"/>
      <c r="SER176" s="600"/>
      <c r="SES176" s="600"/>
      <c r="SET176" s="600"/>
      <c r="SEU176" s="600"/>
      <c r="SEV176" s="600"/>
      <c r="SEW176" s="600"/>
      <c r="SEX176" s="600"/>
      <c r="SEY176" s="600"/>
      <c r="SEZ176" s="600"/>
      <c r="SFA176" s="600"/>
      <c r="SFB176" s="600"/>
      <c r="SFC176" s="600"/>
      <c r="SFD176" s="600"/>
      <c r="SFE176" s="600"/>
      <c r="SFF176" s="600"/>
      <c r="SFG176" s="600"/>
      <c r="SFH176" s="600"/>
      <c r="SFI176" s="600"/>
      <c r="SFJ176" s="600"/>
      <c r="SFK176" s="600"/>
      <c r="SFL176" s="600"/>
      <c r="SFM176" s="600"/>
      <c r="SFN176" s="600"/>
      <c r="SFO176" s="600"/>
      <c r="SFP176" s="600"/>
      <c r="SFQ176" s="600"/>
      <c r="SFR176" s="600"/>
      <c r="SFS176" s="600"/>
      <c r="SFT176" s="600"/>
      <c r="SFU176" s="600"/>
      <c r="SFV176" s="600"/>
      <c r="SFW176" s="600"/>
      <c r="SFX176" s="600"/>
      <c r="SFY176" s="600"/>
      <c r="SFZ176" s="600"/>
      <c r="SGA176" s="600"/>
      <c r="SGB176" s="600"/>
      <c r="SGC176" s="600"/>
      <c r="SGD176" s="600"/>
      <c r="SGE176" s="600"/>
      <c r="SGF176" s="600"/>
      <c r="SGG176" s="600"/>
      <c r="SGH176" s="600"/>
      <c r="SGI176" s="600"/>
      <c r="SGJ176" s="600"/>
      <c r="SGK176" s="600"/>
      <c r="SGL176" s="600"/>
      <c r="SGM176" s="600"/>
      <c r="SGN176" s="600"/>
      <c r="SGO176" s="600"/>
      <c r="SGP176" s="600"/>
      <c r="SGQ176" s="600"/>
      <c r="SGR176" s="600"/>
      <c r="SGS176" s="600"/>
      <c r="SGT176" s="600"/>
      <c r="SGU176" s="600"/>
      <c r="SGV176" s="600"/>
      <c r="SGW176" s="600"/>
      <c r="SGX176" s="600"/>
      <c r="SGY176" s="600"/>
      <c r="SGZ176" s="600"/>
      <c r="SHA176" s="600"/>
      <c r="SHB176" s="600"/>
      <c r="SHC176" s="600"/>
      <c r="SHD176" s="600"/>
      <c r="SHE176" s="600"/>
      <c r="SHF176" s="600"/>
      <c r="SHG176" s="600"/>
      <c r="SHH176" s="600"/>
      <c r="SHI176" s="600"/>
      <c r="SHJ176" s="600"/>
      <c r="SHK176" s="600"/>
      <c r="SHL176" s="600"/>
      <c r="SHM176" s="600"/>
      <c r="SHN176" s="600"/>
      <c r="SHO176" s="600"/>
      <c r="SHP176" s="600"/>
      <c r="SHQ176" s="600"/>
      <c r="SHR176" s="600"/>
      <c r="SHS176" s="600"/>
      <c r="SHT176" s="600"/>
      <c r="SHU176" s="600"/>
      <c r="SHV176" s="600"/>
      <c r="SHW176" s="600"/>
      <c r="SHX176" s="600"/>
      <c r="SHY176" s="600"/>
      <c r="SHZ176" s="600"/>
      <c r="SIA176" s="600"/>
      <c r="SIB176" s="600"/>
      <c r="SIC176" s="600"/>
      <c r="SID176" s="600"/>
      <c r="SIE176" s="600"/>
      <c r="SIF176" s="600"/>
      <c r="SIG176" s="600"/>
      <c r="SIH176" s="600"/>
      <c r="SII176" s="600"/>
      <c r="SIJ176" s="600"/>
      <c r="SIK176" s="600"/>
      <c r="SIL176" s="600"/>
      <c r="SIM176" s="600"/>
      <c r="SIN176" s="600"/>
      <c r="SIO176" s="600"/>
      <c r="SIP176" s="600"/>
      <c r="SIQ176" s="600"/>
      <c r="SIR176" s="600"/>
      <c r="SIS176" s="600"/>
      <c r="SIT176" s="600"/>
      <c r="SIU176" s="600"/>
      <c r="SIV176" s="600"/>
      <c r="SIW176" s="600"/>
      <c r="SIX176" s="600"/>
      <c r="SIY176" s="600"/>
      <c r="SIZ176" s="600"/>
      <c r="SJA176" s="600"/>
      <c r="SJB176" s="600"/>
      <c r="SJC176" s="600"/>
      <c r="SJD176" s="600"/>
      <c r="SJE176" s="600"/>
      <c r="SJF176" s="600"/>
      <c r="SJG176" s="600"/>
      <c r="SJH176" s="600"/>
      <c r="SJI176" s="600"/>
      <c r="SJJ176" s="600"/>
      <c r="SJK176" s="600"/>
      <c r="SJL176" s="600"/>
      <c r="SJM176" s="600"/>
      <c r="SJN176" s="600"/>
      <c r="SJO176" s="600"/>
      <c r="SJP176" s="600"/>
      <c r="SJQ176" s="600"/>
      <c r="SJR176" s="600"/>
      <c r="SJS176" s="600"/>
      <c r="SJT176" s="600"/>
      <c r="SJU176" s="600"/>
      <c r="SJV176" s="600"/>
      <c r="SJW176" s="600"/>
      <c r="SJX176" s="600"/>
      <c r="SJY176" s="600"/>
      <c r="SJZ176" s="600"/>
      <c r="SKA176" s="600"/>
      <c r="SKB176" s="600"/>
      <c r="SKC176" s="600"/>
      <c r="SKD176" s="600"/>
      <c r="SKE176" s="600"/>
      <c r="SKF176" s="600"/>
      <c r="SKG176" s="600"/>
      <c r="SKH176" s="600"/>
      <c r="SKI176" s="600"/>
      <c r="SKJ176" s="600"/>
      <c r="SKK176" s="600"/>
      <c r="SKL176" s="600"/>
      <c r="SKM176" s="600"/>
      <c r="SKN176" s="600"/>
      <c r="SKO176" s="600"/>
      <c r="SKP176" s="600"/>
      <c r="SKQ176" s="600"/>
      <c r="SKR176" s="600"/>
      <c r="SKS176" s="600"/>
      <c r="SKT176" s="600"/>
      <c r="SKU176" s="600"/>
      <c r="SKV176" s="600"/>
      <c r="SKW176" s="600"/>
      <c r="SKX176" s="600"/>
      <c r="SKY176" s="600"/>
      <c r="SKZ176" s="600"/>
      <c r="SLA176" s="600"/>
      <c r="SLB176" s="600"/>
      <c r="SLC176" s="600"/>
      <c r="SLD176" s="600"/>
      <c r="SLE176" s="600"/>
      <c r="SLF176" s="600"/>
      <c r="SLG176" s="600"/>
      <c r="SLH176" s="600"/>
      <c r="SLI176" s="600"/>
      <c r="SLJ176" s="600"/>
      <c r="SLK176" s="600"/>
      <c r="SLL176" s="600"/>
      <c r="SLM176" s="600"/>
      <c r="SLN176" s="600"/>
      <c r="SLO176" s="600"/>
      <c r="SLP176" s="600"/>
      <c r="SLQ176" s="600"/>
      <c r="SLR176" s="600"/>
      <c r="SLS176" s="600"/>
      <c r="SLT176" s="600"/>
      <c r="SLU176" s="600"/>
      <c r="SLV176" s="600"/>
      <c r="SLW176" s="600"/>
      <c r="SLX176" s="600"/>
      <c r="SLY176" s="600"/>
      <c r="SLZ176" s="600"/>
      <c r="SMA176" s="600"/>
      <c r="SMB176" s="600"/>
      <c r="SMC176" s="600"/>
      <c r="SMD176" s="600"/>
      <c r="SME176" s="600"/>
      <c r="SMF176" s="600"/>
      <c r="SMG176" s="600"/>
      <c r="SMH176" s="600"/>
      <c r="SMI176" s="600"/>
      <c r="SMJ176" s="600"/>
      <c r="SMK176" s="600"/>
      <c r="SML176" s="600"/>
      <c r="SMM176" s="600"/>
      <c r="SMN176" s="600"/>
      <c r="SMO176" s="600"/>
      <c r="SMP176" s="600"/>
      <c r="SMQ176" s="600"/>
      <c r="SMR176" s="600"/>
      <c r="SMS176" s="600"/>
      <c r="SMT176" s="600"/>
      <c r="SMU176" s="600"/>
      <c r="SMV176" s="600"/>
      <c r="SMW176" s="600"/>
      <c r="SMX176" s="600"/>
      <c r="SMY176" s="600"/>
      <c r="SMZ176" s="600"/>
      <c r="SNA176" s="600"/>
      <c r="SNB176" s="600"/>
      <c r="SNC176" s="600"/>
      <c r="SND176" s="600"/>
      <c r="SNE176" s="600"/>
      <c r="SNF176" s="600"/>
      <c r="SNG176" s="600"/>
      <c r="SNH176" s="600"/>
      <c r="SNI176" s="600"/>
      <c r="SNJ176" s="600"/>
      <c r="SNK176" s="600"/>
      <c r="SNL176" s="600"/>
      <c r="SNM176" s="600"/>
      <c r="SNN176" s="600"/>
      <c r="SNO176" s="600"/>
      <c r="SNP176" s="600"/>
      <c r="SNQ176" s="600"/>
      <c r="SNR176" s="600"/>
      <c r="SNS176" s="600"/>
      <c r="SNT176" s="600"/>
      <c r="SNU176" s="600"/>
      <c r="SNV176" s="600"/>
      <c r="SNW176" s="600"/>
      <c r="SNX176" s="600"/>
      <c r="SNY176" s="600"/>
      <c r="SNZ176" s="600"/>
      <c r="SOA176" s="600"/>
      <c r="SOB176" s="600"/>
      <c r="SOC176" s="600"/>
      <c r="SOD176" s="600"/>
      <c r="SOE176" s="600"/>
      <c r="SOF176" s="600"/>
      <c r="SOG176" s="600"/>
      <c r="SOH176" s="600"/>
      <c r="SOI176" s="600"/>
      <c r="SOJ176" s="600"/>
      <c r="SOK176" s="600"/>
      <c r="SOL176" s="600"/>
      <c r="SOM176" s="600"/>
      <c r="SON176" s="600"/>
      <c r="SOO176" s="600"/>
      <c r="SOP176" s="600"/>
      <c r="SOQ176" s="600"/>
      <c r="SOR176" s="600"/>
      <c r="SOS176" s="600"/>
      <c r="SOT176" s="600"/>
      <c r="SOU176" s="600"/>
      <c r="SOV176" s="600"/>
      <c r="SOW176" s="600"/>
      <c r="SOX176" s="600"/>
      <c r="SOY176" s="600"/>
      <c r="SOZ176" s="600"/>
      <c r="SPA176" s="600"/>
      <c r="SPB176" s="600"/>
      <c r="SPC176" s="600"/>
      <c r="SPD176" s="600"/>
      <c r="SPE176" s="600"/>
      <c r="SPF176" s="600"/>
      <c r="SPG176" s="600"/>
      <c r="SPH176" s="600"/>
      <c r="SPI176" s="600"/>
      <c r="SPJ176" s="600"/>
      <c r="SPK176" s="600"/>
      <c r="SPL176" s="600"/>
      <c r="SPM176" s="600"/>
      <c r="SPN176" s="600"/>
      <c r="SPO176" s="600"/>
      <c r="SPP176" s="600"/>
      <c r="SPQ176" s="600"/>
      <c r="SPR176" s="600"/>
      <c r="SPS176" s="600"/>
      <c r="SPT176" s="600"/>
      <c r="SPU176" s="600"/>
      <c r="SPV176" s="600"/>
      <c r="SPW176" s="600"/>
      <c r="SPX176" s="600"/>
      <c r="SPY176" s="600"/>
      <c r="SPZ176" s="600"/>
      <c r="SQA176" s="600"/>
      <c r="SQB176" s="600"/>
      <c r="SQC176" s="600"/>
      <c r="SQD176" s="600"/>
      <c r="SQE176" s="600"/>
      <c r="SQF176" s="600"/>
      <c r="SQG176" s="600"/>
      <c r="SQH176" s="600"/>
      <c r="SQI176" s="600"/>
      <c r="SQJ176" s="600"/>
      <c r="SQK176" s="600"/>
      <c r="SQL176" s="600"/>
      <c r="SQM176" s="600"/>
      <c r="SQN176" s="600"/>
      <c r="SQO176" s="600"/>
      <c r="SQP176" s="600"/>
      <c r="SQQ176" s="600"/>
      <c r="SQR176" s="600"/>
      <c r="SQS176" s="600"/>
      <c r="SQT176" s="600"/>
      <c r="SQU176" s="600"/>
      <c r="SQV176" s="600"/>
      <c r="SQW176" s="600"/>
      <c r="SQX176" s="600"/>
      <c r="SQY176" s="600"/>
      <c r="SQZ176" s="600"/>
      <c r="SRA176" s="600"/>
      <c r="SRB176" s="600"/>
      <c r="SRC176" s="600"/>
      <c r="SRD176" s="600"/>
      <c r="SRE176" s="600"/>
      <c r="SRF176" s="600"/>
      <c r="SRG176" s="600"/>
      <c r="SRH176" s="600"/>
      <c r="SRI176" s="600"/>
      <c r="SRJ176" s="600"/>
      <c r="SRK176" s="600"/>
      <c r="SRL176" s="600"/>
      <c r="SRM176" s="600"/>
      <c r="SRN176" s="600"/>
      <c r="SRO176" s="600"/>
      <c r="SRP176" s="600"/>
      <c r="SRQ176" s="600"/>
      <c r="SRR176" s="600"/>
      <c r="SRS176" s="600"/>
      <c r="SRT176" s="600"/>
      <c r="SRU176" s="600"/>
      <c r="SRV176" s="600"/>
      <c r="SRW176" s="600"/>
      <c r="SRX176" s="600"/>
      <c r="SRY176" s="600"/>
      <c r="SRZ176" s="600"/>
      <c r="SSA176" s="600"/>
      <c r="SSB176" s="600"/>
      <c r="SSC176" s="600"/>
      <c r="SSD176" s="600"/>
      <c r="SSE176" s="600"/>
      <c r="SSF176" s="600"/>
      <c r="SSG176" s="600"/>
      <c r="SSH176" s="600"/>
      <c r="SSI176" s="600"/>
      <c r="SSJ176" s="600"/>
      <c r="SSK176" s="600"/>
      <c r="SSL176" s="600"/>
      <c r="SSM176" s="600"/>
      <c r="SSN176" s="600"/>
      <c r="SSO176" s="600"/>
      <c r="SSP176" s="600"/>
      <c r="SSQ176" s="600"/>
      <c r="SSR176" s="600"/>
      <c r="SSS176" s="600"/>
      <c r="SST176" s="600"/>
      <c r="SSU176" s="600"/>
      <c r="SSV176" s="600"/>
      <c r="SSW176" s="600"/>
      <c r="SSX176" s="600"/>
      <c r="SSY176" s="600"/>
      <c r="SSZ176" s="600"/>
      <c r="STA176" s="600"/>
      <c r="STB176" s="600"/>
      <c r="STC176" s="600"/>
      <c r="STD176" s="600"/>
      <c r="STE176" s="600"/>
      <c r="STF176" s="600"/>
      <c r="STG176" s="600"/>
      <c r="STH176" s="600"/>
      <c r="STI176" s="600"/>
      <c r="STJ176" s="600"/>
      <c r="STK176" s="600"/>
      <c r="STL176" s="600"/>
      <c r="STM176" s="600"/>
      <c r="STN176" s="600"/>
      <c r="STO176" s="600"/>
      <c r="STP176" s="600"/>
      <c r="STQ176" s="600"/>
      <c r="STR176" s="600"/>
      <c r="STS176" s="600"/>
      <c r="STT176" s="600"/>
      <c r="STU176" s="600"/>
      <c r="STV176" s="600"/>
      <c r="STW176" s="600"/>
      <c r="STX176" s="600"/>
      <c r="STY176" s="600"/>
      <c r="STZ176" s="600"/>
      <c r="SUA176" s="600"/>
      <c r="SUB176" s="600"/>
      <c r="SUC176" s="600"/>
      <c r="SUD176" s="600"/>
      <c r="SUE176" s="600"/>
      <c r="SUF176" s="600"/>
      <c r="SUG176" s="600"/>
      <c r="SUH176" s="600"/>
      <c r="SUI176" s="600"/>
      <c r="SUJ176" s="600"/>
      <c r="SUK176" s="600"/>
      <c r="SUL176" s="600"/>
      <c r="SUM176" s="600"/>
      <c r="SUN176" s="600"/>
      <c r="SUO176" s="600"/>
      <c r="SUP176" s="600"/>
      <c r="SUQ176" s="600"/>
      <c r="SUR176" s="600"/>
      <c r="SUS176" s="600"/>
      <c r="SUT176" s="600"/>
      <c r="SUU176" s="600"/>
      <c r="SUV176" s="600"/>
      <c r="SUW176" s="600"/>
      <c r="SUX176" s="600"/>
      <c r="SUY176" s="600"/>
      <c r="SUZ176" s="600"/>
      <c r="SVA176" s="600"/>
      <c r="SVB176" s="600"/>
      <c r="SVC176" s="600"/>
      <c r="SVD176" s="600"/>
      <c r="SVE176" s="600"/>
      <c r="SVF176" s="600"/>
      <c r="SVG176" s="600"/>
      <c r="SVH176" s="600"/>
      <c r="SVI176" s="600"/>
      <c r="SVJ176" s="600"/>
      <c r="SVK176" s="600"/>
      <c r="SVL176" s="600"/>
      <c r="SVM176" s="600"/>
      <c r="SVN176" s="600"/>
      <c r="SVO176" s="600"/>
      <c r="SVP176" s="600"/>
      <c r="SVQ176" s="600"/>
      <c r="SVR176" s="600"/>
      <c r="SVS176" s="600"/>
      <c r="SVT176" s="600"/>
      <c r="SVU176" s="600"/>
      <c r="SVV176" s="600"/>
      <c r="SVW176" s="600"/>
      <c r="SVX176" s="600"/>
      <c r="SVY176" s="600"/>
      <c r="SVZ176" s="600"/>
      <c r="SWA176" s="600"/>
      <c r="SWB176" s="600"/>
      <c r="SWC176" s="600"/>
      <c r="SWD176" s="600"/>
      <c r="SWE176" s="600"/>
      <c r="SWF176" s="600"/>
      <c r="SWG176" s="600"/>
      <c r="SWH176" s="600"/>
      <c r="SWI176" s="600"/>
      <c r="SWJ176" s="600"/>
      <c r="SWK176" s="600"/>
      <c r="SWL176" s="600"/>
      <c r="SWM176" s="600"/>
      <c r="SWN176" s="600"/>
      <c r="SWO176" s="600"/>
      <c r="SWP176" s="600"/>
      <c r="SWQ176" s="600"/>
      <c r="SWR176" s="600"/>
      <c r="SWS176" s="600"/>
      <c r="SWT176" s="600"/>
      <c r="SWU176" s="600"/>
      <c r="SWV176" s="600"/>
      <c r="SWW176" s="600"/>
      <c r="SWX176" s="600"/>
      <c r="SWY176" s="600"/>
      <c r="SWZ176" s="600"/>
      <c r="SXA176" s="600"/>
      <c r="SXB176" s="600"/>
      <c r="SXC176" s="600"/>
      <c r="SXD176" s="600"/>
      <c r="SXE176" s="600"/>
      <c r="SXF176" s="600"/>
      <c r="SXG176" s="600"/>
      <c r="SXH176" s="600"/>
      <c r="SXI176" s="600"/>
      <c r="SXJ176" s="600"/>
      <c r="SXK176" s="600"/>
      <c r="SXL176" s="600"/>
      <c r="SXM176" s="600"/>
      <c r="SXN176" s="600"/>
      <c r="SXO176" s="600"/>
      <c r="SXP176" s="600"/>
      <c r="SXQ176" s="600"/>
      <c r="SXR176" s="600"/>
      <c r="SXS176" s="600"/>
      <c r="SXT176" s="600"/>
      <c r="SXU176" s="600"/>
      <c r="SXV176" s="600"/>
      <c r="SXW176" s="600"/>
      <c r="SXX176" s="600"/>
      <c r="SXY176" s="600"/>
      <c r="SXZ176" s="600"/>
      <c r="SYA176" s="600"/>
      <c r="SYB176" s="600"/>
      <c r="SYC176" s="600"/>
      <c r="SYD176" s="600"/>
      <c r="SYE176" s="600"/>
      <c r="SYF176" s="600"/>
      <c r="SYG176" s="600"/>
      <c r="SYH176" s="600"/>
      <c r="SYI176" s="600"/>
      <c r="SYJ176" s="600"/>
      <c r="SYK176" s="600"/>
      <c r="SYL176" s="600"/>
      <c r="SYM176" s="600"/>
      <c r="SYN176" s="600"/>
      <c r="SYO176" s="600"/>
      <c r="SYP176" s="600"/>
      <c r="SYQ176" s="600"/>
      <c r="SYR176" s="600"/>
      <c r="SYS176" s="600"/>
      <c r="SYT176" s="600"/>
      <c r="SYU176" s="600"/>
      <c r="SYV176" s="600"/>
      <c r="SYW176" s="600"/>
      <c r="SYX176" s="600"/>
      <c r="SYY176" s="600"/>
      <c r="SYZ176" s="600"/>
      <c r="SZA176" s="600"/>
      <c r="SZB176" s="600"/>
      <c r="SZC176" s="600"/>
      <c r="SZD176" s="600"/>
      <c r="SZE176" s="600"/>
      <c r="SZF176" s="600"/>
      <c r="SZG176" s="600"/>
      <c r="SZH176" s="600"/>
      <c r="SZI176" s="600"/>
      <c r="SZJ176" s="600"/>
      <c r="SZK176" s="600"/>
      <c r="SZL176" s="600"/>
      <c r="SZM176" s="600"/>
      <c r="SZN176" s="600"/>
      <c r="SZO176" s="600"/>
      <c r="SZP176" s="600"/>
      <c r="SZQ176" s="600"/>
      <c r="SZR176" s="600"/>
      <c r="SZS176" s="600"/>
      <c r="SZT176" s="600"/>
      <c r="SZU176" s="600"/>
      <c r="SZV176" s="600"/>
      <c r="SZW176" s="600"/>
      <c r="SZX176" s="600"/>
      <c r="SZY176" s="600"/>
      <c r="SZZ176" s="600"/>
      <c r="TAA176" s="600"/>
      <c r="TAB176" s="600"/>
      <c r="TAC176" s="600"/>
      <c r="TAD176" s="600"/>
      <c r="TAE176" s="600"/>
      <c r="TAF176" s="600"/>
      <c r="TAG176" s="600"/>
      <c r="TAH176" s="600"/>
      <c r="TAI176" s="600"/>
      <c r="TAJ176" s="600"/>
      <c r="TAK176" s="600"/>
      <c r="TAL176" s="600"/>
      <c r="TAM176" s="600"/>
      <c r="TAN176" s="600"/>
      <c r="TAO176" s="600"/>
      <c r="TAP176" s="600"/>
      <c r="TAQ176" s="600"/>
      <c r="TAR176" s="600"/>
      <c r="TAS176" s="600"/>
      <c r="TAT176" s="600"/>
      <c r="TAU176" s="600"/>
      <c r="TAV176" s="600"/>
      <c r="TAW176" s="600"/>
      <c r="TAX176" s="600"/>
      <c r="TAY176" s="600"/>
      <c r="TAZ176" s="600"/>
      <c r="TBA176" s="600"/>
      <c r="TBB176" s="600"/>
      <c r="TBC176" s="600"/>
      <c r="TBD176" s="600"/>
      <c r="TBE176" s="600"/>
      <c r="TBF176" s="600"/>
      <c r="TBG176" s="600"/>
      <c r="TBH176" s="600"/>
      <c r="TBI176" s="600"/>
      <c r="TBJ176" s="600"/>
      <c r="TBK176" s="600"/>
      <c r="TBL176" s="600"/>
      <c r="TBM176" s="600"/>
      <c r="TBN176" s="600"/>
      <c r="TBO176" s="600"/>
      <c r="TBP176" s="600"/>
      <c r="TBQ176" s="600"/>
      <c r="TBR176" s="600"/>
      <c r="TBS176" s="600"/>
      <c r="TBT176" s="600"/>
      <c r="TBU176" s="600"/>
      <c r="TBV176" s="600"/>
      <c r="TBW176" s="600"/>
      <c r="TBX176" s="600"/>
      <c r="TBY176" s="600"/>
      <c r="TBZ176" s="600"/>
      <c r="TCA176" s="600"/>
      <c r="TCB176" s="600"/>
      <c r="TCC176" s="600"/>
      <c r="TCD176" s="600"/>
      <c r="TCE176" s="600"/>
      <c r="TCF176" s="600"/>
      <c r="TCG176" s="600"/>
      <c r="TCH176" s="600"/>
      <c r="TCI176" s="600"/>
      <c r="TCJ176" s="600"/>
      <c r="TCK176" s="600"/>
      <c r="TCL176" s="600"/>
      <c r="TCM176" s="600"/>
      <c r="TCN176" s="600"/>
      <c r="TCO176" s="600"/>
      <c r="TCP176" s="600"/>
      <c r="TCQ176" s="600"/>
      <c r="TCR176" s="600"/>
      <c r="TCS176" s="600"/>
      <c r="TCT176" s="600"/>
      <c r="TCU176" s="600"/>
      <c r="TCV176" s="600"/>
      <c r="TCW176" s="600"/>
      <c r="TCX176" s="600"/>
      <c r="TCY176" s="600"/>
      <c r="TCZ176" s="600"/>
      <c r="TDA176" s="600"/>
      <c r="TDB176" s="600"/>
      <c r="TDC176" s="600"/>
      <c r="TDD176" s="600"/>
      <c r="TDE176" s="600"/>
      <c r="TDF176" s="600"/>
      <c r="TDG176" s="600"/>
      <c r="TDH176" s="600"/>
      <c r="TDI176" s="600"/>
      <c r="TDJ176" s="600"/>
      <c r="TDK176" s="600"/>
      <c r="TDL176" s="600"/>
      <c r="TDM176" s="600"/>
      <c r="TDN176" s="600"/>
      <c r="TDO176" s="600"/>
      <c r="TDP176" s="600"/>
      <c r="TDQ176" s="600"/>
      <c r="TDR176" s="600"/>
      <c r="TDS176" s="600"/>
      <c r="TDT176" s="600"/>
      <c r="TDU176" s="600"/>
      <c r="TDV176" s="600"/>
      <c r="TDW176" s="600"/>
      <c r="TDX176" s="600"/>
      <c r="TDY176" s="600"/>
      <c r="TDZ176" s="600"/>
      <c r="TEA176" s="600"/>
      <c r="TEB176" s="600"/>
      <c r="TEC176" s="600"/>
      <c r="TED176" s="600"/>
      <c r="TEE176" s="600"/>
      <c r="TEF176" s="600"/>
      <c r="TEG176" s="600"/>
      <c r="TEH176" s="600"/>
      <c r="TEI176" s="600"/>
      <c r="TEJ176" s="600"/>
      <c r="TEK176" s="600"/>
      <c r="TEL176" s="600"/>
      <c r="TEM176" s="600"/>
      <c r="TEN176" s="600"/>
      <c r="TEO176" s="600"/>
      <c r="TEP176" s="600"/>
      <c r="TEQ176" s="600"/>
      <c r="TER176" s="600"/>
      <c r="TES176" s="600"/>
      <c r="TET176" s="600"/>
      <c r="TEU176" s="600"/>
      <c r="TEV176" s="600"/>
      <c r="TEW176" s="600"/>
      <c r="TEX176" s="600"/>
      <c r="TEY176" s="600"/>
      <c r="TEZ176" s="600"/>
      <c r="TFA176" s="600"/>
      <c r="TFB176" s="600"/>
      <c r="TFC176" s="600"/>
      <c r="TFD176" s="600"/>
      <c r="TFE176" s="600"/>
      <c r="TFF176" s="600"/>
      <c r="TFG176" s="600"/>
      <c r="TFH176" s="600"/>
      <c r="TFI176" s="600"/>
      <c r="TFJ176" s="600"/>
      <c r="TFK176" s="600"/>
      <c r="TFL176" s="600"/>
      <c r="TFM176" s="600"/>
      <c r="TFN176" s="600"/>
      <c r="TFO176" s="600"/>
      <c r="TFP176" s="600"/>
      <c r="TFQ176" s="600"/>
      <c r="TFR176" s="600"/>
      <c r="TFS176" s="600"/>
      <c r="TFT176" s="600"/>
      <c r="TFU176" s="600"/>
      <c r="TFV176" s="600"/>
      <c r="TFW176" s="600"/>
      <c r="TFX176" s="600"/>
      <c r="TFY176" s="600"/>
      <c r="TFZ176" s="600"/>
      <c r="TGA176" s="600"/>
      <c r="TGB176" s="600"/>
      <c r="TGC176" s="600"/>
      <c r="TGD176" s="600"/>
      <c r="TGE176" s="600"/>
      <c r="TGF176" s="600"/>
      <c r="TGG176" s="600"/>
      <c r="TGH176" s="600"/>
      <c r="TGI176" s="600"/>
      <c r="TGJ176" s="600"/>
      <c r="TGK176" s="600"/>
      <c r="TGL176" s="600"/>
      <c r="TGM176" s="600"/>
      <c r="TGN176" s="600"/>
      <c r="TGO176" s="600"/>
      <c r="TGP176" s="600"/>
      <c r="TGQ176" s="600"/>
      <c r="TGR176" s="600"/>
      <c r="TGS176" s="600"/>
      <c r="TGT176" s="600"/>
      <c r="TGU176" s="600"/>
      <c r="TGV176" s="600"/>
      <c r="TGW176" s="600"/>
      <c r="TGX176" s="600"/>
      <c r="TGY176" s="600"/>
      <c r="TGZ176" s="600"/>
      <c r="THA176" s="600"/>
      <c r="THB176" s="600"/>
      <c r="THC176" s="600"/>
      <c r="THD176" s="600"/>
      <c r="THE176" s="600"/>
      <c r="THF176" s="600"/>
      <c r="THG176" s="600"/>
      <c r="THH176" s="600"/>
      <c r="THI176" s="600"/>
      <c r="THJ176" s="600"/>
      <c r="THK176" s="600"/>
      <c r="THL176" s="600"/>
      <c r="THM176" s="600"/>
      <c r="THN176" s="600"/>
      <c r="THO176" s="600"/>
      <c r="THP176" s="600"/>
      <c r="THQ176" s="600"/>
      <c r="THR176" s="600"/>
      <c r="THS176" s="600"/>
      <c r="THT176" s="600"/>
      <c r="THU176" s="600"/>
      <c r="THV176" s="600"/>
      <c r="THW176" s="600"/>
      <c r="THX176" s="600"/>
      <c r="THY176" s="600"/>
      <c r="THZ176" s="600"/>
      <c r="TIA176" s="600"/>
      <c r="TIB176" s="600"/>
      <c r="TIC176" s="600"/>
      <c r="TID176" s="600"/>
      <c r="TIE176" s="600"/>
      <c r="TIF176" s="600"/>
      <c r="TIG176" s="600"/>
      <c r="TIH176" s="600"/>
      <c r="TII176" s="600"/>
      <c r="TIJ176" s="600"/>
      <c r="TIK176" s="600"/>
      <c r="TIL176" s="600"/>
      <c r="TIM176" s="600"/>
      <c r="TIN176" s="600"/>
      <c r="TIO176" s="600"/>
      <c r="TIP176" s="600"/>
      <c r="TIQ176" s="600"/>
      <c r="TIR176" s="600"/>
      <c r="TIS176" s="600"/>
      <c r="TIT176" s="600"/>
      <c r="TIU176" s="600"/>
      <c r="TIV176" s="600"/>
      <c r="TIW176" s="600"/>
      <c r="TIX176" s="600"/>
      <c r="TIY176" s="600"/>
      <c r="TIZ176" s="600"/>
      <c r="TJA176" s="600"/>
      <c r="TJB176" s="600"/>
      <c r="TJC176" s="600"/>
      <c r="TJD176" s="600"/>
      <c r="TJE176" s="600"/>
      <c r="TJF176" s="600"/>
      <c r="TJG176" s="600"/>
      <c r="TJH176" s="600"/>
      <c r="TJI176" s="600"/>
      <c r="TJJ176" s="600"/>
      <c r="TJK176" s="600"/>
      <c r="TJL176" s="600"/>
      <c r="TJM176" s="600"/>
      <c r="TJN176" s="600"/>
      <c r="TJO176" s="600"/>
      <c r="TJP176" s="600"/>
      <c r="TJQ176" s="600"/>
      <c r="TJR176" s="600"/>
      <c r="TJS176" s="600"/>
      <c r="TJT176" s="600"/>
      <c r="TJU176" s="600"/>
      <c r="TJV176" s="600"/>
      <c r="TJW176" s="600"/>
      <c r="TJX176" s="600"/>
      <c r="TJY176" s="600"/>
      <c r="TJZ176" s="600"/>
      <c r="TKA176" s="600"/>
      <c r="TKB176" s="600"/>
      <c r="TKC176" s="600"/>
      <c r="TKD176" s="600"/>
      <c r="TKE176" s="600"/>
      <c r="TKF176" s="600"/>
      <c r="TKG176" s="600"/>
      <c r="TKH176" s="600"/>
      <c r="TKI176" s="600"/>
      <c r="TKJ176" s="600"/>
      <c r="TKK176" s="600"/>
      <c r="TKL176" s="600"/>
      <c r="TKM176" s="600"/>
      <c r="TKN176" s="600"/>
      <c r="TKO176" s="600"/>
      <c r="TKP176" s="600"/>
      <c r="TKQ176" s="600"/>
      <c r="TKR176" s="600"/>
      <c r="TKS176" s="600"/>
      <c r="TKT176" s="600"/>
      <c r="TKU176" s="600"/>
      <c r="TKV176" s="600"/>
      <c r="TKW176" s="600"/>
      <c r="TKX176" s="600"/>
      <c r="TKY176" s="600"/>
      <c r="TKZ176" s="600"/>
      <c r="TLA176" s="600"/>
      <c r="TLB176" s="600"/>
      <c r="TLC176" s="600"/>
      <c r="TLD176" s="600"/>
      <c r="TLE176" s="600"/>
      <c r="TLF176" s="600"/>
      <c r="TLG176" s="600"/>
      <c r="TLH176" s="600"/>
      <c r="TLI176" s="600"/>
      <c r="TLJ176" s="600"/>
      <c r="TLK176" s="600"/>
      <c r="TLL176" s="600"/>
      <c r="TLM176" s="600"/>
      <c r="TLN176" s="600"/>
      <c r="TLO176" s="600"/>
      <c r="TLP176" s="600"/>
      <c r="TLQ176" s="600"/>
      <c r="TLR176" s="600"/>
      <c r="TLS176" s="600"/>
      <c r="TLT176" s="600"/>
      <c r="TLU176" s="600"/>
      <c r="TLV176" s="600"/>
      <c r="TLW176" s="600"/>
      <c r="TLX176" s="600"/>
      <c r="TLY176" s="600"/>
      <c r="TLZ176" s="600"/>
      <c r="TMA176" s="600"/>
      <c r="TMB176" s="600"/>
      <c r="TMC176" s="600"/>
      <c r="TMD176" s="600"/>
      <c r="TME176" s="600"/>
      <c r="TMF176" s="600"/>
      <c r="TMG176" s="600"/>
      <c r="TMH176" s="600"/>
      <c r="TMI176" s="600"/>
      <c r="TMJ176" s="600"/>
      <c r="TMK176" s="600"/>
      <c r="TML176" s="600"/>
      <c r="TMM176" s="600"/>
      <c r="TMN176" s="600"/>
      <c r="TMO176" s="600"/>
      <c r="TMP176" s="600"/>
      <c r="TMQ176" s="600"/>
      <c r="TMR176" s="600"/>
      <c r="TMS176" s="600"/>
      <c r="TMT176" s="600"/>
      <c r="TMU176" s="600"/>
      <c r="TMV176" s="600"/>
      <c r="TMW176" s="600"/>
      <c r="TMX176" s="600"/>
      <c r="TMY176" s="600"/>
      <c r="TMZ176" s="600"/>
      <c r="TNA176" s="600"/>
      <c r="TNB176" s="600"/>
      <c r="TNC176" s="600"/>
      <c r="TND176" s="600"/>
      <c r="TNE176" s="600"/>
      <c r="TNF176" s="600"/>
      <c r="TNG176" s="600"/>
      <c r="TNH176" s="600"/>
      <c r="TNI176" s="600"/>
      <c r="TNJ176" s="600"/>
      <c r="TNK176" s="600"/>
      <c r="TNL176" s="600"/>
      <c r="TNM176" s="600"/>
      <c r="TNN176" s="600"/>
      <c r="TNO176" s="600"/>
      <c r="TNP176" s="600"/>
      <c r="TNQ176" s="600"/>
      <c r="TNR176" s="600"/>
      <c r="TNS176" s="600"/>
      <c r="TNT176" s="600"/>
      <c r="TNU176" s="600"/>
      <c r="TNV176" s="600"/>
      <c r="TNW176" s="600"/>
      <c r="TNX176" s="600"/>
      <c r="TNY176" s="600"/>
      <c r="TNZ176" s="600"/>
      <c r="TOA176" s="600"/>
      <c r="TOB176" s="600"/>
      <c r="TOC176" s="600"/>
      <c r="TOD176" s="600"/>
      <c r="TOE176" s="600"/>
      <c r="TOF176" s="600"/>
      <c r="TOG176" s="600"/>
      <c r="TOH176" s="600"/>
      <c r="TOI176" s="600"/>
      <c r="TOJ176" s="600"/>
      <c r="TOK176" s="600"/>
      <c r="TOL176" s="600"/>
      <c r="TOM176" s="600"/>
      <c r="TON176" s="600"/>
      <c r="TOO176" s="600"/>
      <c r="TOP176" s="600"/>
      <c r="TOQ176" s="600"/>
      <c r="TOR176" s="600"/>
      <c r="TOS176" s="600"/>
      <c r="TOT176" s="600"/>
      <c r="TOU176" s="600"/>
      <c r="TOV176" s="600"/>
      <c r="TOW176" s="600"/>
      <c r="TOX176" s="600"/>
      <c r="TOY176" s="600"/>
      <c r="TOZ176" s="600"/>
      <c r="TPA176" s="600"/>
      <c r="TPB176" s="600"/>
      <c r="TPC176" s="600"/>
      <c r="TPD176" s="600"/>
      <c r="TPE176" s="600"/>
      <c r="TPF176" s="600"/>
      <c r="TPG176" s="600"/>
      <c r="TPH176" s="600"/>
      <c r="TPI176" s="600"/>
      <c r="TPJ176" s="600"/>
      <c r="TPK176" s="600"/>
      <c r="TPL176" s="600"/>
      <c r="TPM176" s="600"/>
      <c r="TPN176" s="600"/>
      <c r="TPO176" s="600"/>
      <c r="TPP176" s="600"/>
      <c r="TPQ176" s="600"/>
      <c r="TPR176" s="600"/>
      <c r="TPS176" s="600"/>
      <c r="TPT176" s="600"/>
      <c r="TPU176" s="600"/>
      <c r="TPV176" s="600"/>
      <c r="TPW176" s="600"/>
      <c r="TPX176" s="600"/>
      <c r="TPY176" s="600"/>
      <c r="TPZ176" s="600"/>
      <c r="TQA176" s="600"/>
      <c r="TQB176" s="600"/>
      <c r="TQC176" s="600"/>
      <c r="TQD176" s="600"/>
      <c r="TQE176" s="600"/>
      <c r="TQF176" s="600"/>
      <c r="TQG176" s="600"/>
      <c r="TQH176" s="600"/>
      <c r="TQI176" s="600"/>
      <c r="TQJ176" s="600"/>
      <c r="TQK176" s="600"/>
      <c r="TQL176" s="600"/>
      <c r="TQM176" s="600"/>
      <c r="TQN176" s="600"/>
      <c r="TQO176" s="600"/>
      <c r="TQP176" s="600"/>
      <c r="TQQ176" s="600"/>
      <c r="TQR176" s="600"/>
      <c r="TQS176" s="600"/>
      <c r="TQT176" s="600"/>
      <c r="TQU176" s="600"/>
      <c r="TQV176" s="600"/>
      <c r="TQW176" s="600"/>
      <c r="TQX176" s="600"/>
      <c r="TQY176" s="600"/>
      <c r="TQZ176" s="600"/>
      <c r="TRA176" s="600"/>
      <c r="TRB176" s="600"/>
      <c r="TRC176" s="600"/>
      <c r="TRD176" s="600"/>
      <c r="TRE176" s="600"/>
      <c r="TRF176" s="600"/>
      <c r="TRG176" s="600"/>
      <c r="TRH176" s="600"/>
      <c r="TRI176" s="600"/>
      <c r="TRJ176" s="600"/>
      <c r="TRK176" s="600"/>
      <c r="TRL176" s="600"/>
      <c r="TRM176" s="600"/>
      <c r="TRN176" s="600"/>
      <c r="TRO176" s="600"/>
      <c r="TRP176" s="600"/>
      <c r="TRQ176" s="600"/>
      <c r="TRR176" s="600"/>
      <c r="TRS176" s="600"/>
      <c r="TRT176" s="600"/>
      <c r="TRU176" s="600"/>
      <c r="TRV176" s="600"/>
      <c r="TRW176" s="600"/>
      <c r="TRX176" s="600"/>
      <c r="TRY176" s="600"/>
      <c r="TRZ176" s="600"/>
      <c r="TSA176" s="600"/>
      <c r="TSB176" s="600"/>
      <c r="TSC176" s="600"/>
      <c r="TSD176" s="600"/>
      <c r="TSE176" s="600"/>
      <c r="TSF176" s="600"/>
      <c r="TSG176" s="600"/>
      <c r="TSH176" s="600"/>
      <c r="TSI176" s="600"/>
      <c r="TSJ176" s="600"/>
      <c r="TSK176" s="600"/>
      <c r="TSL176" s="600"/>
      <c r="TSM176" s="600"/>
      <c r="TSN176" s="600"/>
      <c r="TSO176" s="600"/>
      <c r="TSP176" s="600"/>
      <c r="TSQ176" s="600"/>
      <c r="TSR176" s="600"/>
      <c r="TSS176" s="600"/>
      <c r="TST176" s="600"/>
      <c r="TSU176" s="600"/>
      <c r="TSV176" s="600"/>
      <c r="TSW176" s="600"/>
      <c r="TSX176" s="600"/>
      <c r="TSY176" s="600"/>
      <c r="TSZ176" s="600"/>
      <c r="TTA176" s="600"/>
      <c r="TTB176" s="600"/>
      <c r="TTC176" s="600"/>
      <c r="TTD176" s="600"/>
      <c r="TTE176" s="600"/>
      <c r="TTF176" s="600"/>
      <c r="TTG176" s="600"/>
      <c r="TTH176" s="600"/>
      <c r="TTI176" s="600"/>
      <c r="TTJ176" s="600"/>
      <c r="TTK176" s="600"/>
      <c r="TTL176" s="600"/>
      <c r="TTM176" s="600"/>
      <c r="TTN176" s="600"/>
      <c r="TTO176" s="600"/>
      <c r="TTP176" s="600"/>
      <c r="TTQ176" s="600"/>
      <c r="TTR176" s="600"/>
      <c r="TTS176" s="600"/>
      <c r="TTT176" s="600"/>
      <c r="TTU176" s="600"/>
      <c r="TTV176" s="600"/>
      <c r="TTW176" s="600"/>
      <c r="TTX176" s="600"/>
      <c r="TTY176" s="600"/>
      <c r="TTZ176" s="600"/>
      <c r="TUA176" s="600"/>
      <c r="TUB176" s="600"/>
      <c r="TUC176" s="600"/>
      <c r="TUD176" s="600"/>
      <c r="TUE176" s="600"/>
      <c r="TUF176" s="600"/>
      <c r="TUG176" s="600"/>
      <c r="TUH176" s="600"/>
      <c r="TUI176" s="600"/>
      <c r="TUJ176" s="600"/>
      <c r="TUK176" s="600"/>
      <c r="TUL176" s="600"/>
      <c r="TUM176" s="600"/>
      <c r="TUN176" s="600"/>
      <c r="TUO176" s="600"/>
      <c r="TUP176" s="600"/>
      <c r="TUQ176" s="600"/>
      <c r="TUR176" s="600"/>
      <c r="TUS176" s="600"/>
      <c r="TUT176" s="600"/>
      <c r="TUU176" s="600"/>
      <c r="TUV176" s="600"/>
      <c r="TUW176" s="600"/>
      <c r="TUX176" s="600"/>
      <c r="TUY176" s="600"/>
      <c r="TUZ176" s="600"/>
      <c r="TVA176" s="600"/>
      <c r="TVB176" s="600"/>
      <c r="TVC176" s="600"/>
      <c r="TVD176" s="600"/>
      <c r="TVE176" s="600"/>
      <c r="TVF176" s="600"/>
      <c r="TVG176" s="600"/>
      <c r="TVH176" s="600"/>
      <c r="TVI176" s="600"/>
      <c r="TVJ176" s="600"/>
      <c r="TVK176" s="600"/>
      <c r="TVL176" s="600"/>
      <c r="TVM176" s="600"/>
      <c r="TVN176" s="600"/>
      <c r="TVO176" s="600"/>
      <c r="TVP176" s="600"/>
      <c r="TVQ176" s="600"/>
      <c r="TVR176" s="600"/>
      <c r="TVS176" s="600"/>
      <c r="TVT176" s="600"/>
      <c r="TVU176" s="600"/>
      <c r="TVV176" s="600"/>
      <c r="TVW176" s="600"/>
      <c r="TVX176" s="600"/>
      <c r="TVY176" s="600"/>
      <c r="TVZ176" s="600"/>
      <c r="TWA176" s="600"/>
      <c r="TWB176" s="600"/>
      <c r="TWC176" s="600"/>
      <c r="TWD176" s="600"/>
      <c r="TWE176" s="600"/>
      <c r="TWF176" s="600"/>
      <c r="TWG176" s="600"/>
      <c r="TWH176" s="600"/>
      <c r="TWI176" s="600"/>
      <c r="TWJ176" s="600"/>
      <c r="TWK176" s="600"/>
      <c r="TWL176" s="600"/>
      <c r="TWM176" s="600"/>
      <c r="TWN176" s="600"/>
      <c r="TWO176" s="600"/>
      <c r="TWP176" s="600"/>
      <c r="TWQ176" s="600"/>
      <c r="TWR176" s="600"/>
      <c r="TWS176" s="600"/>
      <c r="TWT176" s="600"/>
      <c r="TWU176" s="600"/>
      <c r="TWV176" s="600"/>
      <c r="TWW176" s="600"/>
      <c r="TWX176" s="600"/>
      <c r="TWY176" s="600"/>
      <c r="TWZ176" s="600"/>
      <c r="TXA176" s="600"/>
      <c r="TXB176" s="600"/>
      <c r="TXC176" s="600"/>
      <c r="TXD176" s="600"/>
      <c r="TXE176" s="600"/>
      <c r="TXF176" s="600"/>
      <c r="TXG176" s="600"/>
      <c r="TXH176" s="600"/>
      <c r="TXI176" s="600"/>
      <c r="TXJ176" s="600"/>
      <c r="TXK176" s="600"/>
      <c r="TXL176" s="600"/>
      <c r="TXM176" s="600"/>
      <c r="TXN176" s="600"/>
      <c r="TXO176" s="600"/>
      <c r="TXP176" s="600"/>
      <c r="TXQ176" s="600"/>
      <c r="TXR176" s="600"/>
      <c r="TXS176" s="600"/>
      <c r="TXT176" s="600"/>
      <c r="TXU176" s="600"/>
      <c r="TXV176" s="600"/>
      <c r="TXW176" s="600"/>
      <c r="TXX176" s="600"/>
      <c r="TXY176" s="600"/>
      <c r="TXZ176" s="600"/>
      <c r="TYA176" s="600"/>
      <c r="TYB176" s="600"/>
      <c r="TYC176" s="600"/>
      <c r="TYD176" s="600"/>
      <c r="TYE176" s="600"/>
      <c r="TYF176" s="600"/>
      <c r="TYG176" s="600"/>
      <c r="TYH176" s="600"/>
      <c r="TYI176" s="600"/>
      <c r="TYJ176" s="600"/>
      <c r="TYK176" s="600"/>
      <c r="TYL176" s="600"/>
      <c r="TYM176" s="600"/>
      <c r="TYN176" s="600"/>
      <c r="TYO176" s="600"/>
      <c r="TYP176" s="600"/>
      <c r="TYQ176" s="600"/>
      <c r="TYR176" s="600"/>
      <c r="TYS176" s="600"/>
      <c r="TYT176" s="600"/>
      <c r="TYU176" s="600"/>
      <c r="TYV176" s="600"/>
      <c r="TYW176" s="600"/>
      <c r="TYX176" s="600"/>
      <c r="TYY176" s="600"/>
      <c r="TYZ176" s="600"/>
      <c r="TZA176" s="600"/>
      <c r="TZB176" s="600"/>
      <c r="TZC176" s="600"/>
      <c r="TZD176" s="600"/>
      <c r="TZE176" s="600"/>
      <c r="TZF176" s="600"/>
      <c r="TZG176" s="600"/>
      <c r="TZH176" s="600"/>
      <c r="TZI176" s="600"/>
      <c r="TZJ176" s="600"/>
      <c r="TZK176" s="600"/>
      <c r="TZL176" s="600"/>
      <c r="TZM176" s="600"/>
      <c r="TZN176" s="600"/>
      <c r="TZO176" s="600"/>
      <c r="TZP176" s="600"/>
      <c r="TZQ176" s="600"/>
      <c r="TZR176" s="600"/>
      <c r="TZS176" s="600"/>
      <c r="TZT176" s="600"/>
      <c r="TZU176" s="600"/>
      <c r="TZV176" s="600"/>
      <c r="TZW176" s="600"/>
      <c r="TZX176" s="600"/>
      <c r="TZY176" s="600"/>
      <c r="TZZ176" s="600"/>
      <c r="UAA176" s="600"/>
      <c r="UAB176" s="600"/>
      <c r="UAC176" s="600"/>
      <c r="UAD176" s="600"/>
      <c r="UAE176" s="600"/>
      <c r="UAF176" s="600"/>
      <c r="UAG176" s="600"/>
      <c r="UAH176" s="600"/>
      <c r="UAI176" s="600"/>
      <c r="UAJ176" s="600"/>
      <c r="UAK176" s="600"/>
      <c r="UAL176" s="600"/>
      <c r="UAM176" s="600"/>
      <c r="UAN176" s="600"/>
      <c r="UAO176" s="600"/>
      <c r="UAP176" s="600"/>
      <c r="UAQ176" s="600"/>
      <c r="UAR176" s="600"/>
      <c r="UAS176" s="600"/>
      <c r="UAT176" s="600"/>
      <c r="UAU176" s="600"/>
      <c r="UAV176" s="600"/>
      <c r="UAW176" s="600"/>
      <c r="UAX176" s="600"/>
      <c r="UAY176" s="600"/>
      <c r="UAZ176" s="600"/>
      <c r="UBA176" s="600"/>
      <c r="UBB176" s="600"/>
      <c r="UBC176" s="600"/>
      <c r="UBD176" s="600"/>
      <c r="UBE176" s="600"/>
      <c r="UBF176" s="600"/>
      <c r="UBG176" s="600"/>
      <c r="UBH176" s="600"/>
      <c r="UBI176" s="600"/>
      <c r="UBJ176" s="600"/>
      <c r="UBK176" s="600"/>
      <c r="UBL176" s="600"/>
      <c r="UBM176" s="600"/>
      <c r="UBN176" s="600"/>
      <c r="UBO176" s="600"/>
      <c r="UBP176" s="600"/>
      <c r="UBQ176" s="600"/>
      <c r="UBR176" s="600"/>
      <c r="UBS176" s="600"/>
      <c r="UBT176" s="600"/>
      <c r="UBU176" s="600"/>
      <c r="UBV176" s="600"/>
      <c r="UBW176" s="600"/>
      <c r="UBX176" s="600"/>
      <c r="UBY176" s="600"/>
      <c r="UBZ176" s="600"/>
      <c r="UCA176" s="600"/>
      <c r="UCB176" s="600"/>
      <c r="UCC176" s="600"/>
      <c r="UCD176" s="600"/>
      <c r="UCE176" s="600"/>
      <c r="UCF176" s="600"/>
      <c r="UCG176" s="600"/>
      <c r="UCH176" s="600"/>
      <c r="UCI176" s="600"/>
      <c r="UCJ176" s="600"/>
      <c r="UCK176" s="600"/>
      <c r="UCL176" s="600"/>
      <c r="UCM176" s="600"/>
      <c r="UCN176" s="600"/>
      <c r="UCO176" s="600"/>
      <c r="UCP176" s="600"/>
      <c r="UCQ176" s="600"/>
      <c r="UCR176" s="600"/>
      <c r="UCS176" s="600"/>
      <c r="UCT176" s="600"/>
      <c r="UCU176" s="600"/>
      <c r="UCV176" s="600"/>
      <c r="UCW176" s="600"/>
      <c r="UCX176" s="600"/>
      <c r="UCY176" s="600"/>
      <c r="UCZ176" s="600"/>
      <c r="UDA176" s="600"/>
      <c r="UDB176" s="600"/>
      <c r="UDC176" s="600"/>
      <c r="UDD176" s="600"/>
      <c r="UDE176" s="600"/>
      <c r="UDF176" s="600"/>
      <c r="UDG176" s="600"/>
      <c r="UDH176" s="600"/>
      <c r="UDI176" s="600"/>
      <c r="UDJ176" s="600"/>
      <c r="UDK176" s="600"/>
      <c r="UDL176" s="600"/>
      <c r="UDM176" s="600"/>
      <c r="UDN176" s="600"/>
      <c r="UDO176" s="600"/>
      <c r="UDP176" s="600"/>
      <c r="UDQ176" s="600"/>
      <c r="UDR176" s="600"/>
      <c r="UDS176" s="600"/>
      <c r="UDT176" s="600"/>
      <c r="UDU176" s="600"/>
      <c r="UDV176" s="600"/>
      <c r="UDW176" s="600"/>
      <c r="UDX176" s="600"/>
      <c r="UDY176" s="600"/>
      <c r="UDZ176" s="600"/>
      <c r="UEA176" s="600"/>
      <c r="UEB176" s="600"/>
      <c r="UEC176" s="600"/>
      <c r="UED176" s="600"/>
      <c r="UEE176" s="600"/>
      <c r="UEF176" s="600"/>
      <c r="UEG176" s="600"/>
      <c r="UEH176" s="600"/>
      <c r="UEI176" s="600"/>
      <c r="UEJ176" s="600"/>
      <c r="UEK176" s="600"/>
      <c r="UEL176" s="600"/>
      <c r="UEM176" s="600"/>
      <c r="UEN176" s="600"/>
      <c r="UEO176" s="600"/>
      <c r="UEP176" s="600"/>
      <c r="UEQ176" s="600"/>
      <c r="UER176" s="600"/>
      <c r="UES176" s="600"/>
      <c r="UET176" s="600"/>
      <c r="UEU176" s="600"/>
      <c r="UEV176" s="600"/>
      <c r="UEW176" s="600"/>
      <c r="UEX176" s="600"/>
      <c r="UEY176" s="600"/>
      <c r="UEZ176" s="600"/>
      <c r="UFA176" s="600"/>
      <c r="UFB176" s="600"/>
      <c r="UFC176" s="600"/>
      <c r="UFD176" s="600"/>
      <c r="UFE176" s="600"/>
      <c r="UFF176" s="600"/>
      <c r="UFG176" s="600"/>
      <c r="UFH176" s="600"/>
      <c r="UFI176" s="600"/>
      <c r="UFJ176" s="600"/>
      <c r="UFK176" s="600"/>
      <c r="UFL176" s="600"/>
      <c r="UFM176" s="600"/>
      <c r="UFN176" s="600"/>
      <c r="UFO176" s="600"/>
      <c r="UFP176" s="600"/>
      <c r="UFQ176" s="600"/>
      <c r="UFR176" s="600"/>
      <c r="UFS176" s="600"/>
      <c r="UFT176" s="600"/>
      <c r="UFU176" s="600"/>
      <c r="UFV176" s="600"/>
      <c r="UFW176" s="600"/>
      <c r="UFX176" s="600"/>
      <c r="UFY176" s="600"/>
      <c r="UFZ176" s="600"/>
      <c r="UGA176" s="600"/>
      <c r="UGB176" s="600"/>
      <c r="UGC176" s="600"/>
      <c r="UGD176" s="600"/>
      <c r="UGE176" s="600"/>
      <c r="UGF176" s="600"/>
      <c r="UGG176" s="600"/>
      <c r="UGH176" s="600"/>
      <c r="UGI176" s="600"/>
      <c r="UGJ176" s="600"/>
      <c r="UGK176" s="600"/>
      <c r="UGL176" s="600"/>
      <c r="UGM176" s="600"/>
      <c r="UGN176" s="600"/>
      <c r="UGO176" s="600"/>
      <c r="UGP176" s="600"/>
      <c r="UGQ176" s="600"/>
      <c r="UGR176" s="600"/>
      <c r="UGS176" s="600"/>
      <c r="UGT176" s="600"/>
      <c r="UGU176" s="600"/>
      <c r="UGV176" s="600"/>
      <c r="UGW176" s="600"/>
      <c r="UGX176" s="600"/>
      <c r="UGY176" s="600"/>
      <c r="UGZ176" s="600"/>
      <c r="UHA176" s="600"/>
      <c r="UHB176" s="600"/>
      <c r="UHC176" s="600"/>
      <c r="UHD176" s="600"/>
      <c r="UHE176" s="600"/>
      <c r="UHF176" s="600"/>
      <c r="UHG176" s="600"/>
      <c r="UHH176" s="600"/>
      <c r="UHI176" s="600"/>
      <c r="UHJ176" s="600"/>
      <c r="UHK176" s="600"/>
      <c r="UHL176" s="600"/>
      <c r="UHM176" s="600"/>
      <c r="UHN176" s="600"/>
      <c r="UHO176" s="600"/>
      <c r="UHP176" s="600"/>
      <c r="UHQ176" s="600"/>
      <c r="UHR176" s="600"/>
      <c r="UHS176" s="600"/>
      <c r="UHT176" s="600"/>
      <c r="UHU176" s="600"/>
      <c r="UHV176" s="600"/>
      <c r="UHW176" s="600"/>
      <c r="UHX176" s="600"/>
      <c r="UHY176" s="600"/>
      <c r="UHZ176" s="600"/>
      <c r="UIA176" s="600"/>
      <c r="UIB176" s="600"/>
      <c r="UIC176" s="600"/>
      <c r="UID176" s="600"/>
      <c r="UIE176" s="600"/>
      <c r="UIF176" s="600"/>
      <c r="UIG176" s="600"/>
      <c r="UIH176" s="600"/>
      <c r="UII176" s="600"/>
      <c r="UIJ176" s="600"/>
      <c r="UIK176" s="600"/>
      <c r="UIL176" s="600"/>
      <c r="UIM176" s="600"/>
      <c r="UIN176" s="600"/>
      <c r="UIO176" s="600"/>
      <c r="UIP176" s="600"/>
      <c r="UIQ176" s="600"/>
      <c r="UIR176" s="600"/>
      <c r="UIS176" s="600"/>
      <c r="UIT176" s="600"/>
      <c r="UIU176" s="600"/>
      <c r="UIV176" s="600"/>
      <c r="UIW176" s="600"/>
      <c r="UIX176" s="600"/>
      <c r="UIY176" s="600"/>
      <c r="UIZ176" s="600"/>
      <c r="UJA176" s="600"/>
      <c r="UJB176" s="600"/>
      <c r="UJC176" s="600"/>
      <c r="UJD176" s="600"/>
      <c r="UJE176" s="600"/>
      <c r="UJF176" s="600"/>
      <c r="UJG176" s="600"/>
      <c r="UJH176" s="600"/>
      <c r="UJI176" s="600"/>
      <c r="UJJ176" s="600"/>
      <c r="UJK176" s="600"/>
      <c r="UJL176" s="600"/>
      <c r="UJM176" s="600"/>
      <c r="UJN176" s="600"/>
      <c r="UJO176" s="600"/>
      <c r="UJP176" s="600"/>
      <c r="UJQ176" s="600"/>
      <c r="UJR176" s="600"/>
      <c r="UJS176" s="600"/>
      <c r="UJT176" s="600"/>
      <c r="UJU176" s="600"/>
      <c r="UJV176" s="600"/>
      <c r="UJW176" s="600"/>
      <c r="UJX176" s="600"/>
      <c r="UJY176" s="600"/>
      <c r="UJZ176" s="600"/>
      <c r="UKA176" s="600"/>
      <c r="UKB176" s="600"/>
      <c r="UKC176" s="600"/>
      <c r="UKD176" s="600"/>
      <c r="UKE176" s="600"/>
      <c r="UKF176" s="600"/>
      <c r="UKG176" s="600"/>
      <c r="UKH176" s="600"/>
      <c r="UKI176" s="600"/>
      <c r="UKJ176" s="600"/>
      <c r="UKK176" s="600"/>
      <c r="UKL176" s="600"/>
      <c r="UKM176" s="600"/>
      <c r="UKN176" s="600"/>
      <c r="UKO176" s="600"/>
      <c r="UKP176" s="600"/>
      <c r="UKQ176" s="600"/>
      <c r="UKR176" s="600"/>
      <c r="UKS176" s="600"/>
      <c r="UKT176" s="600"/>
      <c r="UKU176" s="600"/>
      <c r="UKV176" s="600"/>
      <c r="UKW176" s="600"/>
      <c r="UKX176" s="600"/>
      <c r="UKY176" s="600"/>
      <c r="UKZ176" s="600"/>
      <c r="ULA176" s="600"/>
      <c r="ULB176" s="600"/>
      <c r="ULC176" s="600"/>
      <c r="ULD176" s="600"/>
      <c r="ULE176" s="600"/>
      <c r="ULF176" s="600"/>
      <c r="ULG176" s="600"/>
      <c r="ULH176" s="600"/>
      <c r="ULI176" s="600"/>
      <c r="ULJ176" s="600"/>
      <c r="ULK176" s="600"/>
      <c r="ULL176" s="600"/>
      <c r="ULM176" s="600"/>
      <c r="ULN176" s="600"/>
      <c r="ULO176" s="600"/>
      <c r="ULP176" s="600"/>
      <c r="ULQ176" s="600"/>
      <c r="ULR176" s="600"/>
      <c r="ULS176" s="600"/>
      <c r="ULT176" s="600"/>
      <c r="ULU176" s="600"/>
      <c r="ULV176" s="600"/>
      <c r="ULW176" s="600"/>
      <c r="ULX176" s="600"/>
      <c r="ULY176" s="600"/>
      <c r="ULZ176" s="600"/>
      <c r="UMA176" s="600"/>
      <c r="UMB176" s="600"/>
      <c r="UMC176" s="600"/>
      <c r="UMD176" s="600"/>
      <c r="UME176" s="600"/>
      <c r="UMF176" s="600"/>
      <c r="UMG176" s="600"/>
      <c r="UMH176" s="600"/>
      <c r="UMI176" s="600"/>
      <c r="UMJ176" s="600"/>
      <c r="UMK176" s="600"/>
      <c r="UML176" s="600"/>
      <c r="UMM176" s="600"/>
      <c r="UMN176" s="600"/>
      <c r="UMO176" s="600"/>
      <c r="UMP176" s="600"/>
      <c r="UMQ176" s="600"/>
      <c r="UMR176" s="600"/>
      <c r="UMS176" s="600"/>
      <c r="UMT176" s="600"/>
      <c r="UMU176" s="600"/>
      <c r="UMV176" s="600"/>
      <c r="UMW176" s="600"/>
      <c r="UMX176" s="600"/>
      <c r="UMY176" s="600"/>
      <c r="UMZ176" s="600"/>
      <c r="UNA176" s="600"/>
      <c r="UNB176" s="600"/>
      <c r="UNC176" s="600"/>
      <c r="UND176" s="600"/>
      <c r="UNE176" s="600"/>
      <c r="UNF176" s="600"/>
      <c r="UNG176" s="600"/>
      <c r="UNH176" s="600"/>
      <c r="UNI176" s="600"/>
      <c r="UNJ176" s="600"/>
      <c r="UNK176" s="600"/>
      <c r="UNL176" s="600"/>
      <c r="UNM176" s="600"/>
      <c r="UNN176" s="600"/>
      <c r="UNO176" s="600"/>
      <c r="UNP176" s="600"/>
      <c r="UNQ176" s="600"/>
      <c r="UNR176" s="600"/>
      <c r="UNS176" s="600"/>
      <c r="UNT176" s="600"/>
      <c r="UNU176" s="600"/>
      <c r="UNV176" s="600"/>
      <c r="UNW176" s="600"/>
      <c r="UNX176" s="600"/>
      <c r="UNY176" s="600"/>
      <c r="UNZ176" s="600"/>
      <c r="UOA176" s="600"/>
      <c r="UOB176" s="600"/>
      <c r="UOC176" s="600"/>
      <c r="UOD176" s="600"/>
      <c r="UOE176" s="600"/>
      <c r="UOF176" s="600"/>
      <c r="UOG176" s="600"/>
      <c r="UOH176" s="600"/>
      <c r="UOI176" s="600"/>
      <c r="UOJ176" s="600"/>
      <c r="UOK176" s="600"/>
      <c r="UOL176" s="600"/>
      <c r="UOM176" s="600"/>
      <c r="UON176" s="600"/>
      <c r="UOO176" s="600"/>
      <c r="UOP176" s="600"/>
      <c r="UOQ176" s="600"/>
      <c r="UOR176" s="600"/>
      <c r="UOS176" s="600"/>
      <c r="UOT176" s="600"/>
      <c r="UOU176" s="600"/>
      <c r="UOV176" s="600"/>
      <c r="UOW176" s="600"/>
      <c r="UOX176" s="600"/>
      <c r="UOY176" s="600"/>
      <c r="UOZ176" s="600"/>
      <c r="UPA176" s="600"/>
      <c r="UPB176" s="600"/>
      <c r="UPC176" s="600"/>
      <c r="UPD176" s="600"/>
      <c r="UPE176" s="600"/>
      <c r="UPF176" s="600"/>
      <c r="UPG176" s="600"/>
      <c r="UPH176" s="600"/>
      <c r="UPI176" s="600"/>
      <c r="UPJ176" s="600"/>
      <c r="UPK176" s="600"/>
      <c r="UPL176" s="600"/>
      <c r="UPM176" s="600"/>
      <c r="UPN176" s="600"/>
      <c r="UPO176" s="600"/>
      <c r="UPP176" s="600"/>
      <c r="UPQ176" s="600"/>
      <c r="UPR176" s="600"/>
      <c r="UPS176" s="600"/>
      <c r="UPT176" s="600"/>
      <c r="UPU176" s="600"/>
      <c r="UPV176" s="600"/>
      <c r="UPW176" s="600"/>
      <c r="UPX176" s="600"/>
      <c r="UPY176" s="600"/>
      <c r="UPZ176" s="600"/>
      <c r="UQA176" s="600"/>
      <c r="UQB176" s="600"/>
      <c r="UQC176" s="600"/>
      <c r="UQD176" s="600"/>
      <c r="UQE176" s="600"/>
      <c r="UQF176" s="600"/>
      <c r="UQG176" s="600"/>
      <c r="UQH176" s="600"/>
      <c r="UQI176" s="600"/>
      <c r="UQJ176" s="600"/>
      <c r="UQK176" s="600"/>
      <c r="UQL176" s="600"/>
      <c r="UQM176" s="600"/>
      <c r="UQN176" s="600"/>
      <c r="UQO176" s="600"/>
      <c r="UQP176" s="600"/>
      <c r="UQQ176" s="600"/>
      <c r="UQR176" s="600"/>
      <c r="UQS176" s="600"/>
      <c r="UQT176" s="600"/>
      <c r="UQU176" s="600"/>
      <c r="UQV176" s="600"/>
      <c r="UQW176" s="600"/>
      <c r="UQX176" s="600"/>
      <c r="UQY176" s="600"/>
      <c r="UQZ176" s="600"/>
      <c r="URA176" s="600"/>
      <c r="URB176" s="600"/>
      <c r="URC176" s="600"/>
      <c r="URD176" s="600"/>
      <c r="URE176" s="600"/>
      <c r="URF176" s="600"/>
      <c r="URG176" s="600"/>
      <c r="URH176" s="600"/>
      <c r="URI176" s="600"/>
      <c r="URJ176" s="600"/>
      <c r="URK176" s="600"/>
      <c r="URL176" s="600"/>
      <c r="URM176" s="600"/>
      <c r="URN176" s="600"/>
      <c r="URO176" s="600"/>
      <c r="URP176" s="600"/>
      <c r="URQ176" s="600"/>
      <c r="URR176" s="600"/>
      <c r="URS176" s="600"/>
      <c r="URT176" s="600"/>
      <c r="URU176" s="600"/>
      <c r="URV176" s="600"/>
      <c r="URW176" s="600"/>
      <c r="URX176" s="600"/>
      <c r="URY176" s="600"/>
      <c r="URZ176" s="600"/>
      <c r="USA176" s="600"/>
      <c r="USB176" s="600"/>
      <c r="USC176" s="600"/>
      <c r="USD176" s="600"/>
      <c r="USE176" s="600"/>
      <c r="USF176" s="600"/>
      <c r="USG176" s="600"/>
      <c r="USH176" s="600"/>
      <c r="USI176" s="600"/>
      <c r="USJ176" s="600"/>
      <c r="USK176" s="600"/>
      <c r="USL176" s="600"/>
      <c r="USM176" s="600"/>
      <c r="USN176" s="600"/>
      <c r="USO176" s="600"/>
      <c r="USP176" s="600"/>
      <c r="USQ176" s="600"/>
      <c r="USR176" s="600"/>
      <c r="USS176" s="600"/>
      <c r="UST176" s="600"/>
      <c r="USU176" s="600"/>
      <c r="USV176" s="600"/>
      <c r="USW176" s="600"/>
      <c r="USX176" s="600"/>
      <c r="USY176" s="600"/>
      <c r="USZ176" s="600"/>
      <c r="UTA176" s="600"/>
      <c r="UTB176" s="600"/>
      <c r="UTC176" s="600"/>
      <c r="UTD176" s="600"/>
      <c r="UTE176" s="600"/>
      <c r="UTF176" s="600"/>
      <c r="UTG176" s="600"/>
      <c r="UTH176" s="600"/>
      <c r="UTI176" s="600"/>
      <c r="UTJ176" s="600"/>
      <c r="UTK176" s="600"/>
      <c r="UTL176" s="600"/>
      <c r="UTM176" s="600"/>
      <c r="UTN176" s="600"/>
      <c r="UTO176" s="600"/>
      <c r="UTP176" s="600"/>
      <c r="UTQ176" s="600"/>
      <c r="UTR176" s="600"/>
      <c r="UTS176" s="600"/>
      <c r="UTT176" s="600"/>
      <c r="UTU176" s="600"/>
      <c r="UTV176" s="600"/>
      <c r="UTW176" s="600"/>
      <c r="UTX176" s="600"/>
      <c r="UTY176" s="600"/>
      <c r="UTZ176" s="600"/>
      <c r="UUA176" s="600"/>
      <c r="UUB176" s="600"/>
      <c r="UUC176" s="600"/>
      <c r="UUD176" s="600"/>
      <c r="UUE176" s="600"/>
      <c r="UUF176" s="600"/>
      <c r="UUG176" s="600"/>
      <c r="UUH176" s="600"/>
      <c r="UUI176" s="600"/>
      <c r="UUJ176" s="600"/>
      <c r="UUK176" s="600"/>
      <c r="UUL176" s="600"/>
      <c r="UUM176" s="600"/>
      <c r="UUN176" s="600"/>
      <c r="UUO176" s="600"/>
      <c r="UUP176" s="600"/>
      <c r="UUQ176" s="600"/>
      <c r="UUR176" s="600"/>
      <c r="UUS176" s="600"/>
      <c r="UUT176" s="600"/>
      <c r="UUU176" s="600"/>
      <c r="UUV176" s="600"/>
      <c r="UUW176" s="600"/>
      <c r="UUX176" s="600"/>
      <c r="UUY176" s="600"/>
      <c r="UUZ176" s="600"/>
      <c r="UVA176" s="600"/>
      <c r="UVB176" s="600"/>
      <c r="UVC176" s="600"/>
      <c r="UVD176" s="600"/>
      <c r="UVE176" s="600"/>
      <c r="UVF176" s="600"/>
      <c r="UVG176" s="600"/>
      <c r="UVH176" s="600"/>
      <c r="UVI176" s="600"/>
      <c r="UVJ176" s="600"/>
      <c r="UVK176" s="600"/>
      <c r="UVL176" s="600"/>
      <c r="UVM176" s="600"/>
      <c r="UVN176" s="600"/>
      <c r="UVO176" s="600"/>
      <c r="UVP176" s="600"/>
      <c r="UVQ176" s="600"/>
      <c r="UVR176" s="600"/>
      <c r="UVS176" s="600"/>
      <c r="UVT176" s="600"/>
      <c r="UVU176" s="600"/>
      <c r="UVV176" s="600"/>
      <c r="UVW176" s="600"/>
      <c r="UVX176" s="600"/>
      <c r="UVY176" s="600"/>
      <c r="UVZ176" s="600"/>
      <c r="UWA176" s="600"/>
      <c r="UWB176" s="600"/>
      <c r="UWC176" s="600"/>
      <c r="UWD176" s="600"/>
      <c r="UWE176" s="600"/>
      <c r="UWF176" s="600"/>
      <c r="UWG176" s="600"/>
      <c r="UWH176" s="600"/>
      <c r="UWI176" s="600"/>
      <c r="UWJ176" s="600"/>
      <c r="UWK176" s="600"/>
      <c r="UWL176" s="600"/>
      <c r="UWM176" s="600"/>
      <c r="UWN176" s="600"/>
      <c r="UWO176" s="600"/>
      <c r="UWP176" s="600"/>
      <c r="UWQ176" s="600"/>
      <c r="UWR176" s="600"/>
      <c r="UWS176" s="600"/>
      <c r="UWT176" s="600"/>
      <c r="UWU176" s="600"/>
      <c r="UWV176" s="600"/>
      <c r="UWW176" s="600"/>
      <c r="UWX176" s="600"/>
      <c r="UWY176" s="600"/>
      <c r="UWZ176" s="600"/>
      <c r="UXA176" s="600"/>
      <c r="UXB176" s="600"/>
      <c r="UXC176" s="600"/>
      <c r="UXD176" s="600"/>
      <c r="UXE176" s="600"/>
      <c r="UXF176" s="600"/>
      <c r="UXG176" s="600"/>
      <c r="UXH176" s="600"/>
      <c r="UXI176" s="600"/>
      <c r="UXJ176" s="600"/>
      <c r="UXK176" s="600"/>
      <c r="UXL176" s="600"/>
      <c r="UXM176" s="600"/>
      <c r="UXN176" s="600"/>
      <c r="UXO176" s="600"/>
      <c r="UXP176" s="600"/>
      <c r="UXQ176" s="600"/>
      <c r="UXR176" s="600"/>
      <c r="UXS176" s="600"/>
      <c r="UXT176" s="600"/>
      <c r="UXU176" s="600"/>
      <c r="UXV176" s="600"/>
      <c r="UXW176" s="600"/>
      <c r="UXX176" s="600"/>
      <c r="UXY176" s="600"/>
      <c r="UXZ176" s="600"/>
      <c r="UYA176" s="600"/>
      <c r="UYB176" s="600"/>
      <c r="UYC176" s="600"/>
      <c r="UYD176" s="600"/>
      <c r="UYE176" s="600"/>
      <c r="UYF176" s="600"/>
      <c r="UYG176" s="600"/>
      <c r="UYH176" s="600"/>
      <c r="UYI176" s="600"/>
      <c r="UYJ176" s="600"/>
      <c r="UYK176" s="600"/>
      <c r="UYL176" s="600"/>
      <c r="UYM176" s="600"/>
      <c r="UYN176" s="600"/>
      <c r="UYO176" s="600"/>
      <c r="UYP176" s="600"/>
      <c r="UYQ176" s="600"/>
      <c r="UYR176" s="600"/>
      <c r="UYS176" s="600"/>
      <c r="UYT176" s="600"/>
      <c r="UYU176" s="600"/>
      <c r="UYV176" s="600"/>
      <c r="UYW176" s="600"/>
      <c r="UYX176" s="600"/>
      <c r="UYY176" s="600"/>
      <c r="UYZ176" s="600"/>
      <c r="UZA176" s="600"/>
      <c r="UZB176" s="600"/>
      <c r="UZC176" s="600"/>
      <c r="UZD176" s="600"/>
      <c r="UZE176" s="600"/>
      <c r="UZF176" s="600"/>
      <c r="UZG176" s="600"/>
      <c r="UZH176" s="600"/>
      <c r="UZI176" s="600"/>
      <c r="UZJ176" s="600"/>
      <c r="UZK176" s="600"/>
      <c r="UZL176" s="600"/>
      <c r="UZM176" s="600"/>
      <c r="UZN176" s="600"/>
      <c r="UZO176" s="600"/>
      <c r="UZP176" s="600"/>
      <c r="UZQ176" s="600"/>
      <c r="UZR176" s="600"/>
      <c r="UZS176" s="600"/>
      <c r="UZT176" s="600"/>
      <c r="UZU176" s="600"/>
      <c r="UZV176" s="600"/>
      <c r="UZW176" s="600"/>
      <c r="UZX176" s="600"/>
      <c r="UZY176" s="600"/>
      <c r="UZZ176" s="600"/>
      <c r="VAA176" s="600"/>
      <c r="VAB176" s="600"/>
      <c r="VAC176" s="600"/>
      <c r="VAD176" s="600"/>
      <c r="VAE176" s="600"/>
      <c r="VAF176" s="600"/>
      <c r="VAG176" s="600"/>
      <c r="VAH176" s="600"/>
      <c r="VAI176" s="600"/>
      <c r="VAJ176" s="600"/>
      <c r="VAK176" s="600"/>
      <c r="VAL176" s="600"/>
      <c r="VAM176" s="600"/>
      <c r="VAN176" s="600"/>
      <c r="VAO176" s="600"/>
      <c r="VAP176" s="600"/>
      <c r="VAQ176" s="600"/>
      <c r="VAR176" s="600"/>
      <c r="VAS176" s="600"/>
      <c r="VAT176" s="600"/>
      <c r="VAU176" s="600"/>
      <c r="VAV176" s="600"/>
      <c r="VAW176" s="600"/>
      <c r="VAX176" s="600"/>
      <c r="VAY176" s="600"/>
      <c r="VAZ176" s="600"/>
      <c r="VBA176" s="600"/>
      <c r="VBB176" s="600"/>
      <c r="VBC176" s="600"/>
      <c r="VBD176" s="600"/>
      <c r="VBE176" s="600"/>
      <c r="VBF176" s="600"/>
      <c r="VBG176" s="600"/>
      <c r="VBH176" s="600"/>
      <c r="VBI176" s="600"/>
      <c r="VBJ176" s="600"/>
      <c r="VBK176" s="600"/>
      <c r="VBL176" s="600"/>
      <c r="VBM176" s="600"/>
      <c r="VBN176" s="600"/>
      <c r="VBO176" s="600"/>
      <c r="VBP176" s="600"/>
      <c r="VBQ176" s="600"/>
      <c r="VBR176" s="600"/>
      <c r="VBS176" s="600"/>
      <c r="VBT176" s="600"/>
      <c r="VBU176" s="600"/>
      <c r="VBV176" s="600"/>
      <c r="VBW176" s="600"/>
      <c r="VBX176" s="600"/>
      <c r="VBY176" s="600"/>
      <c r="VBZ176" s="600"/>
      <c r="VCA176" s="600"/>
      <c r="VCB176" s="600"/>
      <c r="VCC176" s="600"/>
      <c r="VCD176" s="600"/>
      <c r="VCE176" s="600"/>
      <c r="VCF176" s="600"/>
      <c r="VCG176" s="600"/>
      <c r="VCH176" s="600"/>
      <c r="VCI176" s="600"/>
      <c r="VCJ176" s="600"/>
      <c r="VCK176" s="600"/>
      <c r="VCL176" s="600"/>
      <c r="VCM176" s="600"/>
      <c r="VCN176" s="600"/>
      <c r="VCO176" s="600"/>
      <c r="VCP176" s="600"/>
      <c r="VCQ176" s="600"/>
      <c r="VCR176" s="600"/>
      <c r="VCS176" s="600"/>
      <c r="VCT176" s="600"/>
      <c r="VCU176" s="600"/>
      <c r="VCV176" s="600"/>
      <c r="VCW176" s="600"/>
      <c r="VCX176" s="600"/>
      <c r="VCY176" s="600"/>
      <c r="VCZ176" s="600"/>
      <c r="VDA176" s="600"/>
      <c r="VDB176" s="600"/>
      <c r="VDC176" s="600"/>
      <c r="VDD176" s="600"/>
      <c r="VDE176" s="600"/>
      <c r="VDF176" s="600"/>
      <c r="VDG176" s="600"/>
      <c r="VDH176" s="600"/>
      <c r="VDI176" s="600"/>
      <c r="VDJ176" s="600"/>
      <c r="VDK176" s="600"/>
      <c r="VDL176" s="600"/>
      <c r="VDM176" s="600"/>
      <c r="VDN176" s="600"/>
      <c r="VDO176" s="600"/>
      <c r="VDP176" s="600"/>
      <c r="VDQ176" s="600"/>
      <c r="VDR176" s="600"/>
      <c r="VDS176" s="600"/>
      <c r="VDT176" s="600"/>
      <c r="VDU176" s="600"/>
      <c r="VDV176" s="600"/>
      <c r="VDW176" s="600"/>
      <c r="VDX176" s="600"/>
      <c r="VDY176" s="600"/>
      <c r="VDZ176" s="600"/>
      <c r="VEA176" s="600"/>
      <c r="VEB176" s="600"/>
      <c r="VEC176" s="600"/>
      <c r="VED176" s="600"/>
      <c r="VEE176" s="600"/>
      <c r="VEF176" s="600"/>
      <c r="VEG176" s="600"/>
      <c r="VEH176" s="600"/>
      <c r="VEI176" s="600"/>
      <c r="VEJ176" s="600"/>
      <c r="VEK176" s="600"/>
      <c r="VEL176" s="600"/>
      <c r="VEM176" s="600"/>
      <c r="VEN176" s="600"/>
      <c r="VEO176" s="600"/>
      <c r="VEP176" s="600"/>
      <c r="VEQ176" s="600"/>
      <c r="VER176" s="600"/>
      <c r="VES176" s="600"/>
      <c r="VET176" s="600"/>
      <c r="VEU176" s="600"/>
      <c r="VEV176" s="600"/>
      <c r="VEW176" s="600"/>
      <c r="VEX176" s="600"/>
      <c r="VEY176" s="600"/>
      <c r="VEZ176" s="600"/>
      <c r="VFA176" s="600"/>
      <c r="VFB176" s="600"/>
      <c r="VFC176" s="600"/>
      <c r="VFD176" s="600"/>
      <c r="VFE176" s="600"/>
      <c r="VFF176" s="600"/>
      <c r="VFG176" s="600"/>
      <c r="VFH176" s="600"/>
      <c r="VFI176" s="600"/>
      <c r="VFJ176" s="600"/>
      <c r="VFK176" s="600"/>
      <c r="VFL176" s="600"/>
      <c r="VFM176" s="600"/>
      <c r="VFN176" s="600"/>
      <c r="VFO176" s="600"/>
      <c r="VFP176" s="600"/>
      <c r="VFQ176" s="600"/>
      <c r="VFR176" s="600"/>
      <c r="VFS176" s="600"/>
      <c r="VFT176" s="600"/>
      <c r="VFU176" s="600"/>
      <c r="VFV176" s="600"/>
      <c r="VFW176" s="600"/>
      <c r="VFX176" s="600"/>
      <c r="VFY176" s="600"/>
      <c r="VFZ176" s="600"/>
      <c r="VGA176" s="600"/>
      <c r="VGB176" s="600"/>
      <c r="VGC176" s="600"/>
      <c r="VGD176" s="600"/>
      <c r="VGE176" s="600"/>
      <c r="VGF176" s="600"/>
      <c r="VGG176" s="600"/>
      <c r="VGH176" s="600"/>
      <c r="VGI176" s="600"/>
      <c r="VGJ176" s="600"/>
      <c r="VGK176" s="600"/>
      <c r="VGL176" s="600"/>
      <c r="VGM176" s="600"/>
      <c r="VGN176" s="600"/>
      <c r="VGO176" s="600"/>
      <c r="VGP176" s="600"/>
      <c r="VGQ176" s="600"/>
      <c r="VGR176" s="600"/>
      <c r="VGS176" s="600"/>
      <c r="VGT176" s="600"/>
      <c r="VGU176" s="600"/>
      <c r="VGV176" s="600"/>
      <c r="VGW176" s="600"/>
      <c r="VGX176" s="600"/>
      <c r="VGY176" s="600"/>
      <c r="VGZ176" s="600"/>
      <c r="VHA176" s="600"/>
      <c r="VHB176" s="600"/>
      <c r="VHC176" s="600"/>
      <c r="VHD176" s="600"/>
      <c r="VHE176" s="600"/>
      <c r="VHF176" s="600"/>
      <c r="VHG176" s="600"/>
      <c r="VHH176" s="600"/>
      <c r="VHI176" s="600"/>
      <c r="VHJ176" s="600"/>
      <c r="VHK176" s="600"/>
      <c r="VHL176" s="600"/>
      <c r="VHM176" s="600"/>
      <c r="VHN176" s="600"/>
      <c r="VHO176" s="600"/>
      <c r="VHP176" s="600"/>
      <c r="VHQ176" s="600"/>
      <c r="VHR176" s="600"/>
      <c r="VHS176" s="600"/>
      <c r="VHT176" s="600"/>
      <c r="VHU176" s="600"/>
      <c r="VHV176" s="600"/>
      <c r="VHW176" s="600"/>
      <c r="VHX176" s="600"/>
      <c r="VHY176" s="600"/>
      <c r="VHZ176" s="600"/>
      <c r="VIA176" s="600"/>
      <c r="VIB176" s="600"/>
      <c r="VIC176" s="600"/>
      <c r="VID176" s="600"/>
      <c r="VIE176" s="600"/>
      <c r="VIF176" s="600"/>
      <c r="VIG176" s="600"/>
      <c r="VIH176" s="600"/>
      <c r="VII176" s="600"/>
      <c r="VIJ176" s="600"/>
      <c r="VIK176" s="600"/>
      <c r="VIL176" s="600"/>
      <c r="VIM176" s="600"/>
      <c r="VIN176" s="600"/>
      <c r="VIO176" s="600"/>
      <c r="VIP176" s="600"/>
      <c r="VIQ176" s="600"/>
      <c r="VIR176" s="600"/>
      <c r="VIS176" s="600"/>
      <c r="VIT176" s="600"/>
      <c r="VIU176" s="600"/>
      <c r="VIV176" s="600"/>
      <c r="VIW176" s="600"/>
      <c r="VIX176" s="600"/>
      <c r="VIY176" s="600"/>
      <c r="VIZ176" s="600"/>
      <c r="VJA176" s="600"/>
      <c r="VJB176" s="600"/>
      <c r="VJC176" s="600"/>
      <c r="VJD176" s="600"/>
      <c r="VJE176" s="600"/>
      <c r="VJF176" s="600"/>
      <c r="VJG176" s="600"/>
      <c r="VJH176" s="600"/>
      <c r="VJI176" s="600"/>
      <c r="VJJ176" s="600"/>
      <c r="VJK176" s="600"/>
      <c r="VJL176" s="600"/>
      <c r="VJM176" s="600"/>
      <c r="VJN176" s="600"/>
      <c r="VJO176" s="600"/>
      <c r="VJP176" s="600"/>
      <c r="VJQ176" s="600"/>
      <c r="VJR176" s="600"/>
      <c r="VJS176" s="600"/>
      <c r="VJT176" s="600"/>
      <c r="VJU176" s="600"/>
      <c r="VJV176" s="600"/>
      <c r="VJW176" s="600"/>
      <c r="VJX176" s="600"/>
      <c r="VJY176" s="600"/>
      <c r="VJZ176" s="600"/>
      <c r="VKA176" s="600"/>
      <c r="VKB176" s="600"/>
      <c r="VKC176" s="600"/>
      <c r="VKD176" s="600"/>
      <c r="VKE176" s="600"/>
      <c r="VKF176" s="600"/>
      <c r="VKG176" s="600"/>
      <c r="VKH176" s="600"/>
      <c r="VKI176" s="600"/>
      <c r="VKJ176" s="600"/>
      <c r="VKK176" s="600"/>
      <c r="VKL176" s="600"/>
      <c r="VKM176" s="600"/>
      <c r="VKN176" s="600"/>
      <c r="VKO176" s="600"/>
      <c r="VKP176" s="600"/>
      <c r="VKQ176" s="600"/>
      <c r="VKR176" s="600"/>
      <c r="VKS176" s="600"/>
      <c r="VKT176" s="600"/>
      <c r="VKU176" s="600"/>
      <c r="VKV176" s="600"/>
      <c r="VKW176" s="600"/>
      <c r="VKX176" s="600"/>
      <c r="VKY176" s="600"/>
      <c r="VKZ176" s="600"/>
      <c r="VLA176" s="600"/>
      <c r="VLB176" s="600"/>
      <c r="VLC176" s="600"/>
      <c r="VLD176" s="600"/>
      <c r="VLE176" s="600"/>
      <c r="VLF176" s="600"/>
      <c r="VLG176" s="600"/>
      <c r="VLH176" s="600"/>
      <c r="VLI176" s="600"/>
      <c r="VLJ176" s="600"/>
      <c r="VLK176" s="600"/>
      <c r="VLL176" s="600"/>
      <c r="VLM176" s="600"/>
      <c r="VLN176" s="600"/>
      <c r="VLO176" s="600"/>
      <c r="VLP176" s="600"/>
      <c r="VLQ176" s="600"/>
      <c r="VLR176" s="600"/>
      <c r="VLS176" s="600"/>
      <c r="VLT176" s="600"/>
      <c r="VLU176" s="600"/>
      <c r="VLV176" s="600"/>
      <c r="VLW176" s="600"/>
      <c r="VLX176" s="600"/>
      <c r="VLY176" s="600"/>
      <c r="VLZ176" s="600"/>
      <c r="VMA176" s="600"/>
      <c r="VMB176" s="600"/>
      <c r="VMC176" s="600"/>
      <c r="VMD176" s="600"/>
      <c r="VME176" s="600"/>
      <c r="VMF176" s="600"/>
      <c r="VMG176" s="600"/>
      <c r="VMH176" s="600"/>
      <c r="VMI176" s="600"/>
      <c r="VMJ176" s="600"/>
      <c r="VMK176" s="600"/>
      <c r="VML176" s="600"/>
      <c r="VMM176" s="600"/>
      <c r="VMN176" s="600"/>
      <c r="VMO176" s="600"/>
      <c r="VMP176" s="600"/>
      <c r="VMQ176" s="600"/>
      <c r="VMR176" s="600"/>
      <c r="VMS176" s="600"/>
      <c r="VMT176" s="600"/>
      <c r="VMU176" s="600"/>
      <c r="VMV176" s="600"/>
      <c r="VMW176" s="600"/>
      <c r="VMX176" s="600"/>
      <c r="VMY176" s="600"/>
      <c r="VMZ176" s="600"/>
      <c r="VNA176" s="600"/>
      <c r="VNB176" s="600"/>
      <c r="VNC176" s="600"/>
      <c r="VND176" s="600"/>
      <c r="VNE176" s="600"/>
      <c r="VNF176" s="600"/>
      <c r="VNG176" s="600"/>
      <c r="VNH176" s="600"/>
      <c r="VNI176" s="600"/>
      <c r="VNJ176" s="600"/>
      <c r="VNK176" s="600"/>
      <c r="VNL176" s="600"/>
      <c r="VNM176" s="600"/>
      <c r="VNN176" s="600"/>
      <c r="VNO176" s="600"/>
      <c r="VNP176" s="600"/>
      <c r="VNQ176" s="600"/>
      <c r="VNR176" s="600"/>
      <c r="VNS176" s="600"/>
      <c r="VNT176" s="600"/>
      <c r="VNU176" s="600"/>
      <c r="VNV176" s="600"/>
      <c r="VNW176" s="600"/>
      <c r="VNX176" s="600"/>
      <c r="VNY176" s="600"/>
      <c r="VNZ176" s="600"/>
      <c r="VOA176" s="600"/>
      <c r="VOB176" s="600"/>
      <c r="VOC176" s="600"/>
      <c r="VOD176" s="600"/>
      <c r="VOE176" s="600"/>
      <c r="VOF176" s="600"/>
      <c r="VOG176" s="600"/>
      <c r="VOH176" s="600"/>
      <c r="VOI176" s="600"/>
      <c r="VOJ176" s="600"/>
      <c r="VOK176" s="600"/>
      <c r="VOL176" s="600"/>
      <c r="VOM176" s="600"/>
      <c r="VON176" s="600"/>
      <c r="VOO176" s="600"/>
      <c r="VOP176" s="600"/>
      <c r="VOQ176" s="600"/>
      <c r="VOR176" s="600"/>
      <c r="VOS176" s="600"/>
      <c r="VOT176" s="600"/>
      <c r="VOU176" s="600"/>
      <c r="VOV176" s="600"/>
      <c r="VOW176" s="600"/>
      <c r="VOX176" s="600"/>
      <c r="VOY176" s="600"/>
      <c r="VOZ176" s="600"/>
      <c r="VPA176" s="600"/>
      <c r="VPB176" s="600"/>
      <c r="VPC176" s="600"/>
      <c r="VPD176" s="600"/>
      <c r="VPE176" s="600"/>
      <c r="VPF176" s="600"/>
      <c r="VPG176" s="600"/>
      <c r="VPH176" s="600"/>
      <c r="VPI176" s="600"/>
      <c r="VPJ176" s="600"/>
      <c r="VPK176" s="600"/>
      <c r="VPL176" s="600"/>
      <c r="VPM176" s="600"/>
      <c r="VPN176" s="600"/>
      <c r="VPO176" s="600"/>
      <c r="VPP176" s="600"/>
      <c r="VPQ176" s="600"/>
      <c r="VPR176" s="600"/>
      <c r="VPS176" s="600"/>
      <c r="VPT176" s="600"/>
      <c r="VPU176" s="600"/>
      <c r="VPV176" s="600"/>
      <c r="VPW176" s="600"/>
      <c r="VPX176" s="600"/>
      <c r="VPY176" s="600"/>
      <c r="VPZ176" s="600"/>
      <c r="VQA176" s="600"/>
      <c r="VQB176" s="600"/>
      <c r="VQC176" s="600"/>
      <c r="VQD176" s="600"/>
      <c r="VQE176" s="600"/>
      <c r="VQF176" s="600"/>
      <c r="VQG176" s="600"/>
      <c r="VQH176" s="600"/>
      <c r="VQI176" s="600"/>
      <c r="VQJ176" s="600"/>
      <c r="VQK176" s="600"/>
      <c r="VQL176" s="600"/>
      <c r="VQM176" s="600"/>
      <c r="VQN176" s="600"/>
      <c r="VQO176" s="600"/>
      <c r="VQP176" s="600"/>
      <c r="VQQ176" s="600"/>
      <c r="VQR176" s="600"/>
      <c r="VQS176" s="600"/>
      <c r="VQT176" s="600"/>
      <c r="VQU176" s="600"/>
      <c r="VQV176" s="600"/>
      <c r="VQW176" s="600"/>
      <c r="VQX176" s="600"/>
      <c r="VQY176" s="600"/>
      <c r="VQZ176" s="600"/>
      <c r="VRA176" s="600"/>
      <c r="VRB176" s="600"/>
      <c r="VRC176" s="600"/>
      <c r="VRD176" s="600"/>
      <c r="VRE176" s="600"/>
      <c r="VRF176" s="600"/>
      <c r="VRG176" s="600"/>
      <c r="VRH176" s="600"/>
      <c r="VRI176" s="600"/>
      <c r="VRJ176" s="600"/>
      <c r="VRK176" s="600"/>
      <c r="VRL176" s="600"/>
      <c r="VRM176" s="600"/>
      <c r="VRN176" s="600"/>
      <c r="VRO176" s="600"/>
      <c r="VRP176" s="600"/>
      <c r="VRQ176" s="600"/>
      <c r="VRR176" s="600"/>
      <c r="VRS176" s="600"/>
      <c r="VRT176" s="600"/>
      <c r="VRU176" s="600"/>
      <c r="VRV176" s="600"/>
      <c r="VRW176" s="600"/>
      <c r="VRX176" s="600"/>
      <c r="VRY176" s="600"/>
      <c r="VRZ176" s="600"/>
      <c r="VSA176" s="600"/>
      <c r="VSB176" s="600"/>
      <c r="VSC176" s="600"/>
      <c r="VSD176" s="600"/>
      <c r="VSE176" s="600"/>
      <c r="VSF176" s="600"/>
      <c r="VSG176" s="600"/>
      <c r="VSH176" s="600"/>
      <c r="VSI176" s="600"/>
      <c r="VSJ176" s="600"/>
      <c r="VSK176" s="600"/>
      <c r="VSL176" s="600"/>
      <c r="VSM176" s="600"/>
      <c r="VSN176" s="600"/>
      <c r="VSO176" s="600"/>
      <c r="VSP176" s="600"/>
      <c r="VSQ176" s="600"/>
      <c r="VSR176" s="600"/>
      <c r="VSS176" s="600"/>
      <c r="VST176" s="600"/>
      <c r="VSU176" s="600"/>
      <c r="VSV176" s="600"/>
      <c r="VSW176" s="600"/>
      <c r="VSX176" s="600"/>
      <c r="VSY176" s="600"/>
      <c r="VSZ176" s="600"/>
      <c r="VTA176" s="600"/>
      <c r="VTB176" s="600"/>
      <c r="VTC176" s="600"/>
      <c r="VTD176" s="600"/>
      <c r="VTE176" s="600"/>
      <c r="VTF176" s="600"/>
      <c r="VTG176" s="600"/>
      <c r="VTH176" s="600"/>
      <c r="VTI176" s="600"/>
      <c r="VTJ176" s="600"/>
      <c r="VTK176" s="600"/>
      <c r="VTL176" s="600"/>
      <c r="VTM176" s="600"/>
      <c r="VTN176" s="600"/>
      <c r="VTO176" s="600"/>
      <c r="VTP176" s="600"/>
      <c r="VTQ176" s="600"/>
      <c r="VTR176" s="600"/>
      <c r="VTS176" s="600"/>
      <c r="VTT176" s="600"/>
      <c r="VTU176" s="600"/>
      <c r="VTV176" s="600"/>
      <c r="VTW176" s="600"/>
      <c r="VTX176" s="600"/>
      <c r="VTY176" s="600"/>
      <c r="VTZ176" s="600"/>
      <c r="VUA176" s="600"/>
      <c r="VUB176" s="600"/>
      <c r="VUC176" s="600"/>
      <c r="VUD176" s="600"/>
      <c r="VUE176" s="600"/>
      <c r="VUF176" s="600"/>
      <c r="VUG176" s="600"/>
      <c r="VUH176" s="600"/>
      <c r="VUI176" s="600"/>
      <c r="VUJ176" s="600"/>
      <c r="VUK176" s="600"/>
      <c r="VUL176" s="600"/>
      <c r="VUM176" s="600"/>
      <c r="VUN176" s="600"/>
      <c r="VUO176" s="600"/>
      <c r="VUP176" s="600"/>
      <c r="VUQ176" s="600"/>
      <c r="VUR176" s="600"/>
      <c r="VUS176" s="600"/>
      <c r="VUT176" s="600"/>
      <c r="VUU176" s="600"/>
      <c r="VUV176" s="600"/>
      <c r="VUW176" s="600"/>
      <c r="VUX176" s="600"/>
      <c r="VUY176" s="600"/>
      <c r="VUZ176" s="600"/>
      <c r="VVA176" s="600"/>
      <c r="VVB176" s="600"/>
      <c r="VVC176" s="600"/>
      <c r="VVD176" s="600"/>
      <c r="VVE176" s="600"/>
      <c r="VVF176" s="600"/>
      <c r="VVG176" s="600"/>
      <c r="VVH176" s="600"/>
      <c r="VVI176" s="600"/>
      <c r="VVJ176" s="600"/>
      <c r="VVK176" s="600"/>
      <c r="VVL176" s="600"/>
      <c r="VVM176" s="600"/>
      <c r="VVN176" s="600"/>
      <c r="VVO176" s="600"/>
      <c r="VVP176" s="600"/>
      <c r="VVQ176" s="600"/>
      <c r="VVR176" s="600"/>
      <c r="VVS176" s="600"/>
      <c r="VVT176" s="600"/>
      <c r="VVU176" s="600"/>
      <c r="VVV176" s="600"/>
      <c r="VVW176" s="600"/>
      <c r="VVX176" s="600"/>
      <c r="VVY176" s="600"/>
      <c r="VVZ176" s="600"/>
      <c r="VWA176" s="600"/>
      <c r="VWB176" s="600"/>
      <c r="VWC176" s="600"/>
      <c r="VWD176" s="600"/>
      <c r="VWE176" s="600"/>
      <c r="VWF176" s="600"/>
      <c r="VWG176" s="600"/>
      <c r="VWH176" s="600"/>
      <c r="VWI176" s="600"/>
      <c r="VWJ176" s="600"/>
      <c r="VWK176" s="600"/>
      <c r="VWL176" s="600"/>
      <c r="VWM176" s="600"/>
      <c r="VWN176" s="600"/>
      <c r="VWO176" s="600"/>
      <c r="VWP176" s="600"/>
      <c r="VWQ176" s="600"/>
      <c r="VWR176" s="600"/>
      <c r="VWS176" s="600"/>
      <c r="VWT176" s="600"/>
      <c r="VWU176" s="600"/>
      <c r="VWV176" s="600"/>
      <c r="VWW176" s="600"/>
      <c r="VWX176" s="600"/>
      <c r="VWY176" s="600"/>
      <c r="VWZ176" s="600"/>
      <c r="VXA176" s="600"/>
      <c r="VXB176" s="600"/>
      <c r="VXC176" s="600"/>
      <c r="VXD176" s="600"/>
      <c r="VXE176" s="600"/>
      <c r="VXF176" s="600"/>
      <c r="VXG176" s="600"/>
      <c r="VXH176" s="600"/>
      <c r="VXI176" s="600"/>
      <c r="VXJ176" s="600"/>
      <c r="VXK176" s="600"/>
      <c r="VXL176" s="600"/>
      <c r="VXM176" s="600"/>
      <c r="VXN176" s="600"/>
      <c r="VXO176" s="600"/>
      <c r="VXP176" s="600"/>
      <c r="VXQ176" s="600"/>
      <c r="VXR176" s="600"/>
      <c r="VXS176" s="600"/>
      <c r="VXT176" s="600"/>
      <c r="VXU176" s="600"/>
      <c r="VXV176" s="600"/>
      <c r="VXW176" s="600"/>
      <c r="VXX176" s="600"/>
      <c r="VXY176" s="600"/>
      <c r="VXZ176" s="600"/>
      <c r="VYA176" s="600"/>
      <c r="VYB176" s="600"/>
      <c r="VYC176" s="600"/>
      <c r="VYD176" s="600"/>
      <c r="VYE176" s="600"/>
      <c r="VYF176" s="600"/>
      <c r="VYG176" s="600"/>
      <c r="VYH176" s="600"/>
      <c r="VYI176" s="600"/>
      <c r="VYJ176" s="600"/>
      <c r="VYK176" s="600"/>
      <c r="VYL176" s="600"/>
      <c r="VYM176" s="600"/>
      <c r="VYN176" s="600"/>
      <c r="VYO176" s="600"/>
      <c r="VYP176" s="600"/>
      <c r="VYQ176" s="600"/>
      <c r="VYR176" s="600"/>
      <c r="VYS176" s="600"/>
      <c r="VYT176" s="600"/>
      <c r="VYU176" s="600"/>
      <c r="VYV176" s="600"/>
      <c r="VYW176" s="600"/>
      <c r="VYX176" s="600"/>
      <c r="VYY176" s="600"/>
      <c r="VYZ176" s="600"/>
      <c r="VZA176" s="600"/>
      <c r="VZB176" s="600"/>
      <c r="VZC176" s="600"/>
      <c r="VZD176" s="600"/>
      <c r="VZE176" s="600"/>
      <c r="VZF176" s="600"/>
      <c r="VZG176" s="600"/>
      <c r="VZH176" s="600"/>
      <c r="VZI176" s="600"/>
      <c r="VZJ176" s="600"/>
      <c r="VZK176" s="600"/>
      <c r="VZL176" s="600"/>
      <c r="VZM176" s="600"/>
      <c r="VZN176" s="600"/>
      <c r="VZO176" s="600"/>
      <c r="VZP176" s="600"/>
      <c r="VZQ176" s="600"/>
      <c r="VZR176" s="600"/>
      <c r="VZS176" s="600"/>
      <c r="VZT176" s="600"/>
      <c r="VZU176" s="600"/>
      <c r="VZV176" s="600"/>
      <c r="VZW176" s="600"/>
      <c r="VZX176" s="600"/>
      <c r="VZY176" s="600"/>
      <c r="VZZ176" s="600"/>
      <c r="WAA176" s="600"/>
      <c r="WAB176" s="600"/>
      <c r="WAC176" s="600"/>
      <c r="WAD176" s="600"/>
      <c r="WAE176" s="600"/>
      <c r="WAF176" s="600"/>
      <c r="WAG176" s="600"/>
      <c r="WAH176" s="600"/>
      <c r="WAI176" s="600"/>
      <c r="WAJ176" s="600"/>
      <c r="WAK176" s="600"/>
      <c r="WAL176" s="600"/>
      <c r="WAM176" s="600"/>
      <c r="WAN176" s="600"/>
      <c r="WAO176" s="600"/>
      <c r="WAP176" s="600"/>
      <c r="WAQ176" s="600"/>
      <c r="WAR176" s="600"/>
      <c r="WAS176" s="600"/>
      <c r="WAT176" s="600"/>
      <c r="WAU176" s="600"/>
      <c r="WAV176" s="600"/>
      <c r="WAW176" s="600"/>
      <c r="WAX176" s="600"/>
      <c r="WAY176" s="600"/>
      <c r="WAZ176" s="600"/>
      <c r="WBA176" s="600"/>
      <c r="WBB176" s="600"/>
      <c r="WBC176" s="600"/>
      <c r="WBD176" s="600"/>
      <c r="WBE176" s="600"/>
      <c r="WBF176" s="600"/>
      <c r="WBG176" s="600"/>
      <c r="WBH176" s="600"/>
      <c r="WBI176" s="600"/>
      <c r="WBJ176" s="600"/>
      <c r="WBK176" s="600"/>
      <c r="WBL176" s="600"/>
      <c r="WBM176" s="600"/>
      <c r="WBN176" s="600"/>
      <c r="WBO176" s="600"/>
      <c r="WBP176" s="600"/>
      <c r="WBQ176" s="600"/>
      <c r="WBR176" s="600"/>
      <c r="WBS176" s="600"/>
      <c r="WBT176" s="600"/>
      <c r="WBU176" s="600"/>
      <c r="WBV176" s="600"/>
      <c r="WBW176" s="600"/>
      <c r="WBX176" s="600"/>
      <c r="WBY176" s="600"/>
      <c r="WBZ176" s="600"/>
      <c r="WCA176" s="600"/>
      <c r="WCB176" s="600"/>
      <c r="WCC176" s="600"/>
      <c r="WCD176" s="600"/>
      <c r="WCE176" s="600"/>
      <c r="WCF176" s="600"/>
      <c r="WCG176" s="600"/>
      <c r="WCH176" s="600"/>
      <c r="WCI176" s="600"/>
      <c r="WCJ176" s="600"/>
      <c r="WCK176" s="600"/>
      <c r="WCL176" s="600"/>
      <c r="WCM176" s="600"/>
      <c r="WCN176" s="600"/>
      <c r="WCO176" s="600"/>
      <c r="WCP176" s="600"/>
      <c r="WCQ176" s="600"/>
      <c r="WCR176" s="600"/>
      <c r="WCS176" s="600"/>
      <c r="WCT176" s="600"/>
      <c r="WCU176" s="600"/>
      <c r="WCV176" s="600"/>
      <c r="WCW176" s="600"/>
      <c r="WCX176" s="600"/>
      <c r="WCY176" s="600"/>
      <c r="WCZ176" s="600"/>
      <c r="WDA176" s="600"/>
      <c r="WDB176" s="600"/>
      <c r="WDC176" s="600"/>
      <c r="WDD176" s="600"/>
      <c r="WDE176" s="600"/>
      <c r="WDF176" s="600"/>
      <c r="WDG176" s="600"/>
      <c r="WDH176" s="600"/>
      <c r="WDI176" s="600"/>
      <c r="WDJ176" s="600"/>
      <c r="WDK176" s="600"/>
      <c r="WDL176" s="600"/>
      <c r="WDM176" s="600"/>
      <c r="WDN176" s="600"/>
      <c r="WDO176" s="600"/>
      <c r="WDP176" s="600"/>
      <c r="WDQ176" s="600"/>
      <c r="WDR176" s="600"/>
      <c r="WDS176" s="600"/>
      <c r="WDT176" s="600"/>
      <c r="WDU176" s="600"/>
      <c r="WDV176" s="600"/>
      <c r="WDW176" s="600"/>
      <c r="WDX176" s="600"/>
      <c r="WDY176" s="600"/>
      <c r="WDZ176" s="600"/>
      <c r="WEA176" s="600"/>
      <c r="WEB176" s="600"/>
      <c r="WEC176" s="600"/>
      <c r="WED176" s="600"/>
      <c r="WEE176" s="600"/>
      <c r="WEF176" s="600"/>
      <c r="WEG176" s="600"/>
      <c r="WEH176" s="600"/>
      <c r="WEI176" s="600"/>
      <c r="WEJ176" s="600"/>
      <c r="WEK176" s="600"/>
      <c r="WEL176" s="600"/>
      <c r="WEM176" s="600"/>
      <c r="WEN176" s="600"/>
      <c r="WEO176" s="600"/>
      <c r="WEP176" s="600"/>
      <c r="WEQ176" s="600"/>
      <c r="WER176" s="600"/>
      <c r="WES176" s="600"/>
      <c r="WET176" s="600"/>
      <c r="WEU176" s="600"/>
      <c r="WEV176" s="600"/>
      <c r="WEW176" s="600"/>
      <c r="WEX176" s="600"/>
      <c r="WEY176" s="600"/>
      <c r="WEZ176" s="600"/>
      <c r="WFA176" s="600"/>
      <c r="WFB176" s="600"/>
      <c r="WFC176" s="600"/>
      <c r="WFD176" s="600"/>
      <c r="WFE176" s="600"/>
      <c r="WFF176" s="600"/>
      <c r="WFG176" s="600"/>
      <c r="WFH176" s="600"/>
      <c r="WFI176" s="600"/>
      <c r="WFJ176" s="600"/>
      <c r="WFK176" s="600"/>
      <c r="WFL176" s="600"/>
      <c r="WFM176" s="600"/>
      <c r="WFN176" s="600"/>
      <c r="WFO176" s="600"/>
      <c r="WFP176" s="600"/>
      <c r="WFQ176" s="600"/>
      <c r="WFR176" s="600"/>
      <c r="WFS176" s="600"/>
      <c r="WFT176" s="600"/>
      <c r="WFU176" s="600"/>
      <c r="WFV176" s="600"/>
      <c r="WFW176" s="600"/>
      <c r="WFX176" s="600"/>
      <c r="WFY176" s="600"/>
      <c r="WFZ176" s="600"/>
      <c r="WGA176" s="600"/>
      <c r="WGB176" s="600"/>
      <c r="WGC176" s="600"/>
      <c r="WGD176" s="600"/>
      <c r="WGE176" s="600"/>
      <c r="WGF176" s="600"/>
      <c r="WGG176" s="600"/>
      <c r="WGH176" s="600"/>
      <c r="WGI176" s="600"/>
      <c r="WGJ176" s="600"/>
      <c r="WGK176" s="600"/>
      <c r="WGL176" s="600"/>
      <c r="WGM176" s="600"/>
      <c r="WGN176" s="600"/>
      <c r="WGO176" s="600"/>
      <c r="WGP176" s="600"/>
      <c r="WGQ176" s="600"/>
      <c r="WGR176" s="600"/>
      <c r="WGS176" s="600"/>
      <c r="WGT176" s="600"/>
      <c r="WGU176" s="600"/>
      <c r="WGV176" s="600"/>
      <c r="WGW176" s="600"/>
      <c r="WGX176" s="600"/>
      <c r="WGY176" s="600"/>
      <c r="WGZ176" s="600"/>
      <c r="WHA176" s="600"/>
      <c r="WHB176" s="600"/>
      <c r="WHC176" s="600"/>
      <c r="WHD176" s="600"/>
      <c r="WHE176" s="600"/>
      <c r="WHF176" s="600"/>
      <c r="WHG176" s="600"/>
      <c r="WHH176" s="600"/>
      <c r="WHI176" s="600"/>
      <c r="WHJ176" s="600"/>
      <c r="WHK176" s="600"/>
      <c r="WHL176" s="600"/>
      <c r="WHM176" s="600"/>
      <c r="WHN176" s="600"/>
      <c r="WHO176" s="600"/>
      <c r="WHP176" s="600"/>
      <c r="WHQ176" s="600"/>
      <c r="WHR176" s="600"/>
      <c r="WHS176" s="600"/>
      <c r="WHT176" s="600"/>
      <c r="WHU176" s="600"/>
      <c r="WHV176" s="600"/>
      <c r="WHW176" s="600"/>
      <c r="WHX176" s="600"/>
      <c r="WHY176" s="600"/>
      <c r="WHZ176" s="600"/>
      <c r="WIA176" s="600"/>
      <c r="WIB176" s="600"/>
      <c r="WIC176" s="600"/>
      <c r="WID176" s="600"/>
      <c r="WIE176" s="600"/>
      <c r="WIF176" s="600"/>
      <c r="WIG176" s="600"/>
      <c r="WIH176" s="600"/>
      <c r="WII176" s="600"/>
      <c r="WIJ176" s="600"/>
      <c r="WIK176" s="600"/>
      <c r="WIL176" s="600"/>
      <c r="WIM176" s="600"/>
      <c r="WIN176" s="600"/>
      <c r="WIO176" s="600"/>
      <c r="WIP176" s="600"/>
      <c r="WIQ176" s="600"/>
      <c r="WIR176" s="600"/>
      <c r="WIS176" s="600"/>
      <c r="WIT176" s="600"/>
      <c r="WIU176" s="600"/>
      <c r="WIV176" s="600"/>
      <c r="WIW176" s="600"/>
      <c r="WIX176" s="600"/>
      <c r="WIY176" s="600"/>
      <c r="WIZ176" s="600"/>
      <c r="WJA176" s="600"/>
      <c r="WJB176" s="600"/>
      <c r="WJC176" s="600"/>
      <c r="WJD176" s="600"/>
      <c r="WJE176" s="600"/>
      <c r="WJF176" s="600"/>
      <c r="WJG176" s="600"/>
      <c r="WJH176" s="600"/>
      <c r="WJI176" s="600"/>
      <c r="WJJ176" s="600"/>
      <c r="WJK176" s="600"/>
      <c r="WJL176" s="600"/>
      <c r="WJM176" s="600"/>
      <c r="WJN176" s="600"/>
      <c r="WJO176" s="600"/>
      <c r="WJP176" s="600"/>
      <c r="WJQ176" s="600"/>
      <c r="WJR176" s="600"/>
      <c r="WJS176" s="600"/>
      <c r="WJT176" s="600"/>
      <c r="WJU176" s="600"/>
      <c r="WJV176" s="600"/>
      <c r="WJW176" s="600"/>
      <c r="WJX176" s="600"/>
      <c r="WJY176" s="600"/>
      <c r="WJZ176" s="600"/>
      <c r="WKA176" s="600"/>
      <c r="WKB176" s="600"/>
      <c r="WKC176" s="600"/>
      <c r="WKD176" s="600"/>
      <c r="WKE176" s="600"/>
      <c r="WKF176" s="600"/>
      <c r="WKG176" s="600"/>
      <c r="WKH176" s="600"/>
      <c r="WKI176" s="600"/>
      <c r="WKJ176" s="600"/>
      <c r="WKK176" s="600"/>
      <c r="WKL176" s="600"/>
      <c r="WKM176" s="600"/>
      <c r="WKN176" s="600"/>
      <c r="WKO176" s="600"/>
      <c r="WKP176" s="600"/>
      <c r="WKQ176" s="600"/>
      <c r="WKR176" s="600"/>
      <c r="WKS176" s="600"/>
      <c r="WKT176" s="600"/>
      <c r="WKU176" s="600"/>
      <c r="WKV176" s="600"/>
      <c r="WKW176" s="600"/>
      <c r="WKX176" s="600"/>
      <c r="WKY176" s="600"/>
      <c r="WKZ176" s="600"/>
      <c r="WLA176" s="600"/>
      <c r="WLB176" s="600"/>
      <c r="WLC176" s="600"/>
      <c r="WLD176" s="600"/>
      <c r="WLE176" s="600"/>
      <c r="WLF176" s="600"/>
      <c r="WLG176" s="600"/>
      <c r="WLH176" s="600"/>
      <c r="WLI176" s="600"/>
      <c r="WLJ176" s="600"/>
      <c r="WLK176" s="600"/>
      <c r="WLL176" s="600"/>
      <c r="WLM176" s="600"/>
      <c r="WLN176" s="600"/>
      <c r="WLO176" s="600"/>
      <c r="WLP176" s="600"/>
      <c r="WLQ176" s="600"/>
      <c r="WLR176" s="600"/>
      <c r="WLS176" s="600"/>
      <c r="WLT176" s="600"/>
      <c r="WLU176" s="600"/>
      <c r="WLV176" s="600"/>
      <c r="WLW176" s="600"/>
      <c r="WLX176" s="600"/>
      <c r="WLY176" s="600"/>
      <c r="WLZ176" s="600"/>
      <c r="WMA176" s="600"/>
      <c r="WMB176" s="600"/>
      <c r="WMC176" s="600"/>
      <c r="WMD176" s="600"/>
      <c r="WME176" s="600"/>
      <c r="WMF176" s="600"/>
      <c r="WMG176" s="600"/>
      <c r="WMH176" s="600"/>
      <c r="WMI176" s="600"/>
      <c r="WMJ176" s="600"/>
      <c r="WMK176" s="600"/>
      <c r="WML176" s="600"/>
      <c r="WMM176" s="600"/>
      <c r="WMN176" s="600"/>
      <c r="WMO176" s="600"/>
      <c r="WMP176" s="600"/>
      <c r="WMQ176" s="600"/>
      <c r="WMR176" s="600"/>
      <c r="WMS176" s="600"/>
      <c r="WMT176" s="600"/>
      <c r="WMU176" s="600"/>
      <c r="WMV176" s="600"/>
      <c r="WMW176" s="600"/>
      <c r="WMX176" s="600"/>
      <c r="WMY176" s="600"/>
      <c r="WMZ176" s="600"/>
      <c r="WNA176" s="600"/>
      <c r="WNB176" s="600"/>
      <c r="WNC176" s="600"/>
      <c r="WND176" s="600"/>
      <c r="WNE176" s="600"/>
      <c r="WNF176" s="600"/>
      <c r="WNG176" s="600"/>
      <c r="WNH176" s="600"/>
      <c r="WNI176" s="600"/>
      <c r="WNJ176" s="600"/>
      <c r="WNK176" s="600"/>
      <c r="WNL176" s="600"/>
      <c r="WNM176" s="600"/>
      <c r="WNN176" s="600"/>
      <c r="WNO176" s="600"/>
      <c r="WNP176" s="600"/>
      <c r="WNQ176" s="600"/>
      <c r="WNR176" s="600"/>
      <c r="WNS176" s="600"/>
      <c r="WNT176" s="600"/>
      <c r="WNU176" s="600"/>
      <c r="WNV176" s="600"/>
      <c r="WNW176" s="600"/>
      <c r="WNX176" s="600"/>
      <c r="WNY176" s="600"/>
      <c r="WNZ176" s="600"/>
      <c r="WOA176" s="600"/>
      <c r="WOB176" s="600"/>
      <c r="WOC176" s="600"/>
      <c r="WOD176" s="600"/>
      <c r="WOE176" s="600"/>
      <c r="WOF176" s="600"/>
      <c r="WOG176" s="600"/>
      <c r="WOH176" s="600"/>
      <c r="WOI176" s="600"/>
      <c r="WOJ176" s="600"/>
      <c r="WOK176" s="600"/>
      <c r="WOL176" s="600"/>
      <c r="WOM176" s="600"/>
      <c r="WON176" s="600"/>
      <c r="WOO176" s="600"/>
      <c r="WOP176" s="600"/>
      <c r="WOQ176" s="600"/>
      <c r="WOR176" s="600"/>
      <c r="WOS176" s="600"/>
      <c r="WOT176" s="600"/>
      <c r="WOU176" s="600"/>
      <c r="WOV176" s="600"/>
      <c r="WOW176" s="600"/>
      <c r="WOX176" s="600"/>
      <c r="WOY176" s="600"/>
      <c r="WOZ176" s="600"/>
      <c r="WPA176" s="600"/>
      <c r="WPB176" s="600"/>
      <c r="WPC176" s="600"/>
      <c r="WPD176" s="600"/>
      <c r="WPE176" s="600"/>
      <c r="WPF176" s="600"/>
      <c r="WPG176" s="600"/>
      <c r="WPH176" s="600"/>
      <c r="WPI176" s="600"/>
      <c r="WPJ176" s="600"/>
      <c r="WPK176" s="600"/>
      <c r="WPL176" s="600"/>
      <c r="WPM176" s="600"/>
      <c r="WPN176" s="600"/>
      <c r="WPO176" s="600"/>
      <c r="WPP176" s="600"/>
      <c r="WPQ176" s="600"/>
      <c r="WPR176" s="600"/>
      <c r="WPS176" s="600"/>
      <c r="WPT176" s="600"/>
      <c r="WPU176" s="600"/>
      <c r="WPV176" s="600"/>
      <c r="WPW176" s="600"/>
      <c r="WPX176" s="600"/>
      <c r="WPY176" s="600"/>
      <c r="WPZ176" s="600"/>
      <c r="WQA176" s="600"/>
      <c r="WQB176" s="600"/>
      <c r="WQC176" s="600"/>
      <c r="WQD176" s="600"/>
      <c r="WQE176" s="600"/>
      <c r="WQF176" s="600"/>
      <c r="WQG176" s="600"/>
      <c r="WQH176" s="600"/>
      <c r="WQI176" s="600"/>
      <c r="WQJ176" s="600"/>
      <c r="WQK176" s="600"/>
      <c r="WQL176" s="600"/>
      <c r="WQM176" s="600"/>
      <c r="WQN176" s="600"/>
      <c r="WQO176" s="600"/>
      <c r="WQP176" s="600"/>
      <c r="WQQ176" s="600"/>
      <c r="WQR176" s="600"/>
      <c r="WQS176" s="600"/>
      <c r="WQT176" s="600"/>
      <c r="WQU176" s="600"/>
      <c r="WQV176" s="600"/>
      <c r="WQW176" s="600"/>
      <c r="WQX176" s="600"/>
      <c r="WQY176" s="600"/>
      <c r="WQZ176" s="600"/>
      <c r="WRA176" s="600"/>
      <c r="WRB176" s="600"/>
      <c r="WRC176" s="600"/>
      <c r="WRD176" s="600"/>
      <c r="WRE176" s="600"/>
      <c r="WRF176" s="600"/>
      <c r="WRG176" s="600"/>
      <c r="WRH176" s="600"/>
      <c r="WRI176" s="600"/>
      <c r="WRJ176" s="600"/>
      <c r="WRK176" s="600"/>
      <c r="WRL176" s="600"/>
      <c r="WRM176" s="600"/>
      <c r="WRN176" s="600"/>
      <c r="WRO176" s="600"/>
      <c r="WRP176" s="600"/>
      <c r="WRQ176" s="600"/>
      <c r="WRR176" s="600"/>
      <c r="WRS176" s="600"/>
      <c r="WRT176" s="600"/>
      <c r="WRU176" s="600"/>
      <c r="WRV176" s="600"/>
      <c r="WRW176" s="600"/>
      <c r="WRX176" s="600"/>
      <c r="WRY176" s="600"/>
      <c r="WRZ176" s="600"/>
      <c r="WSA176" s="600"/>
      <c r="WSB176" s="600"/>
      <c r="WSC176" s="600"/>
      <c r="WSD176" s="600"/>
      <c r="WSE176" s="600"/>
      <c r="WSF176" s="600"/>
      <c r="WSG176" s="600"/>
      <c r="WSH176" s="600"/>
      <c r="WSI176" s="600"/>
      <c r="WSJ176" s="600"/>
      <c r="WSK176" s="600"/>
      <c r="WSL176" s="600"/>
      <c r="WSM176" s="600"/>
      <c r="WSN176" s="600"/>
      <c r="WSO176" s="600"/>
      <c r="WSP176" s="600"/>
      <c r="WSQ176" s="600"/>
      <c r="WSR176" s="600"/>
      <c r="WSS176" s="600"/>
      <c r="WST176" s="600"/>
      <c r="WSU176" s="600"/>
      <c r="WSV176" s="600"/>
      <c r="WSW176" s="600"/>
      <c r="WSX176" s="600"/>
      <c r="WSY176" s="600"/>
      <c r="WSZ176" s="600"/>
      <c r="WTA176" s="600"/>
      <c r="WTB176" s="600"/>
      <c r="WTC176" s="600"/>
      <c r="WTD176" s="600"/>
      <c r="WTE176" s="600"/>
      <c r="WTF176" s="600"/>
      <c r="WTG176" s="600"/>
      <c r="WTH176" s="600"/>
      <c r="WTI176" s="600"/>
      <c r="WTJ176" s="600"/>
      <c r="WTK176" s="600"/>
      <c r="WTL176" s="600"/>
      <c r="WTM176" s="600"/>
      <c r="WTN176" s="600"/>
      <c r="WTO176" s="600"/>
      <c r="WTP176" s="600"/>
      <c r="WTQ176" s="600"/>
      <c r="WTR176" s="600"/>
      <c r="WTS176" s="600"/>
      <c r="WTT176" s="600"/>
      <c r="WTU176" s="600"/>
      <c r="WTV176" s="600"/>
      <c r="WTW176" s="600"/>
      <c r="WTX176" s="600"/>
      <c r="WTY176" s="600"/>
      <c r="WTZ176" s="600"/>
      <c r="WUA176" s="600"/>
      <c r="WUB176" s="600"/>
      <c r="WUC176" s="600"/>
      <c r="WUD176" s="600"/>
      <c r="WUE176" s="600"/>
      <c r="WUF176" s="600"/>
      <c r="WUG176" s="600"/>
      <c r="WUH176" s="600"/>
      <c r="WUI176" s="600"/>
      <c r="WUJ176" s="600"/>
      <c r="WUK176" s="600"/>
      <c r="WUL176" s="600"/>
      <c r="WUM176" s="600"/>
      <c r="WUN176" s="600"/>
      <c r="WUO176" s="600"/>
      <c r="WUP176" s="600"/>
      <c r="WUQ176" s="600"/>
      <c r="WUR176" s="600"/>
      <c r="WUS176" s="600"/>
      <c r="WUT176" s="600"/>
      <c r="WUU176" s="600"/>
      <c r="WUV176" s="600"/>
      <c r="WUW176" s="600"/>
      <c r="WUX176" s="600"/>
      <c r="WUY176" s="600"/>
      <c r="WUZ176" s="600"/>
      <c r="WVA176" s="600"/>
      <c r="WVB176" s="600"/>
      <c r="WVC176" s="600"/>
      <c r="WVD176" s="600"/>
      <c r="WVE176" s="600"/>
      <c r="WVF176" s="600"/>
      <c r="WVG176" s="600"/>
      <c r="WVH176" s="600"/>
      <c r="WVI176" s="600"/>
      <c r="WVJ176" s="600"/>
      <c r="WVK176" s="600"/>
      <c r="WVL176" s="600"/>
      <c r="WVM176" s="600"/>
      <c r="WVN176" s="600"/>
      <c r="WVO176" s="600"/>
    </row>
    <row r="177" spans="1:16135" customFormat="1" x14ac:dyDescent="0.25">
      <c r="A177" s="600"/>
      <c r="B177" s="600"/>
      <c r="C177" s="600"/>
      <c r="D177" s="600"/>
      <c r="E177" s="600"/>
      <c r="G177" s="16"/>
      <c r="I177" s="261"/>
      <c r="BY177" s="600"/>
      <c r="BZ177" s="600"/>
      <c r="CA177" s="600"/>
      <c r="CB177" s="600"/>
      <c r="CC177" s="600"/>
      <c r="CD177" s="600"/>
      <c r="CE177" s="600"/>
      <c r="CF177" s="600"/>
      <c r="CG177" s="600"/>
      <c r="CH177" s="600"/>
      <c r="CI177" s="600"/>
      <c r="CJ177" s="600"/>
      <c r="CK177" s="600"/>
      <c r="CL177" s="600"/>
      <c r="CM177" s="600"/>
      <c r="CN177" s="600"/>
      <c r="CO177" s="600"/>
      <c r="CP177" s="600"/>
      <c r="CQ177" s="600"/>
      <c r="CR177" s="600"/>
      <c r="CS177" s="600"/>
      <c r="CT177" s="600"/>
      <c r="CU177" s="600"/>
      <c r="CV177" s="600"/>
      <c r="CW177" s="600"/>
      <c r="CX177" s="600"/>
      <c r="CY177" s="600"/>
      <c r="CZ177" s="600"/>
      <c r="DA177" s="600"/>
      <c r="DB177" s="600"/>
      <c r="DC177" s="600"/>
      <c r="DD177" s="600"/>
      <c r="DE177" s="600"/>
      <c r="DF177" s="600"/>
      <c r="DG177" s="600"/>
      <c r="DH177" s="600"/>
      <c r="DI177" s="600"/>
      <c r="DJ177" s="600"/>
      <c r="DK177" s="600"/>
      <c r="DL177" s="600"/>
      <c r="DM177" s="600"/>
      <c r="DN177" s="600"/>
      <c r="DO177" s="600"/>
      <c r="DP177" s="600"/>
      <c r="DQ177" s="600"/>
      <c r="DR177" s="600"/>
      <c r="DS177" s="600"/>
      <c r="DT177" s="600"/>
      <c r="DU177" s="600"/>
      <c r="DV177" s="600"/>
      <c r="DW177" s="600"/>
      <c r="DX177" s="600"/>
      <c r="DY177" s="600"/>
      <c r="DZ177" s="600"/>
      <c r="EA177" s="600"/>
      <c r="EB177" s="600"/>
      <c r="EC177" s="600"/>
      <c r="ED177" s="600"/>
      <c r="EE177" s="600"/>
      <c r="EF177" s="600"/>
      <c r="EG177" s="600"/>
      <c r="EH177" s="600"/>
      <c r="EI177" s="600"/>
      <c r="EJ177" s="600"/>
      <c r="EK177" s="600"/>
      <c r="EL177" s="600"/>
      <c r="EM177" s="600"/>
      <c r="EN177" s="600"/>
      <c r="EO177" s="600"/>
      <c r="EP177" s="600"/>
      <c r="EQ177" s="600"/>
      <c r="ER177" s="600"/>
      <c r="ES177" s="600"/>
      <c r="ET177" s="600"/>
      <c r="EU177" s="600"/>
      <c r="EV177" s="600"/>
      <c r="EW177" s="600"/>
      <c r="EX177" s="600"/>
      <c r="EY177" s="600"/>
      <c r="EZ177" s="600"/>
      <c r="FA177" s="600"/>
      <c r="FB177" s="600"/>
      <c r="FC177" s="600"/>
      <c r="FD177" s="600"/>
      <c r="FE177" s="600"/>
      <c r="FF177" s="600"/>
      <c r="FG177" s="600"/>
      <c r="FH177" s="600"/>
      <c r="FI177" s="600"/>
      <c r="FJ177" s="600"/>
      <c r="FK177" s="600"/>
      <c r="FL177" s="600"/>
      <c r="FM177" s="600"/>
      <c r="FN177" s="600"/>
      <c r="FO177" s="600"/>
      <c r="FP177" s="600"/>
      <c r="FQ177" s="600"/>
      <c r="FR177" s="600"/>
      <c r="FS177" s="600"/>
      <c r="FT177" s="600"/>
      <c r="FU177" s="600"/>
      <c r="FV177" s="600"/>
      <c r="FW177" s="600"/>
      <c r="FX177" s="600"/>
      <c r="FY177" s="600"/>
      <c r="FZ177" s="600"/>
      <c r="GA177" s="600"/>
      <c r="GB177" s="600"/>
      <c r="GC177" s="600"/>
      <c r="GD177" s="600"/>
      <c r="GE177" s="600"/>
      <c r="GF177" s="600"/>
      <c r="GG177" s="600"/>
      <c r="GH177" s="600"/>
      <c r="GI177" s="600"/>
      <c r="GJ177" s="600"/>
      <c r="GK177" s="600"/>
      <c r="GL177" s="600"/>
      <c r="GM177" s="600"/>
      <c r="GN177" s="600"/>
      <c r="GO177" s="600"/>
      <c r="GP177" s="600"/>
      <c r="GQ177" s="600"/>
      <c r="GR177" s="600"/>
      <c r="GS177" s="600"/>
      <c r="GT177" s="600"/>
      <c r="GU177" s="600"/>
      <c r="GV177" s="600"/>
      <c r="GW177" s="600"/>
      <c r="GX177" s="600"/>
      <c r="GY177" s="600"/>
      <c r="GZ177" s="600"/>
      <c r="HA177" s="600"/>
      <c r="HB177" s="600"/>
      <c r="HC177" s="600"/>
      <c r="HD177" s="600"/>
      <c r="HE177" s="600"/>
      <c r="HF177" s="600"/>
      <c r="HG177" s="600"/>
      <c r="HH177" s="600"/>
      <c r="HI177" s="600"/>
      <c r="HJ177" s="600"/>
      <c r="HK177" s="600"/>
      <c r="HL177" s="600"/>
      <c r="HM177" s="600"/>
      <c r="HN177" s="600"/>
      <c r="HO177" s="600"/>
      <c r="HP177" s="600"/>
      <c r="HQ177" s="600"/>
      <c r="HR177" s="600"/>
      <c r="HS177" s="600"/>
      <c r="HT177" s="600"/>
      <c r="HU177" s="600"/>
      <c r="HV177" s="600"/>
      <c r="HW177" s="600"/>
      <c r="HX177" s="600"/>
      <c r="HY177" s="600"/>
      <c r="HZ177" s="600"/>
      <c r="IA177" s="600"/>
      <c r="IB177" s="600"/>
      <c r="IC177" s="600"/>
      <c r="ID177" s="600"/>
      <c r="IE177" s="600"/>
      <c r="IF177" s="600"/>
      <c r="IG177" s="600"/>
      <c r="IH177" s="600"/>
      <c r="II177" s="600"/>
      <c r="IJ177" s="600"/>
      <c r="IK177" s="600"/>
      <c r="IL177" s="600"/>
      <c r="IM177" s="600"/>
      <c r="IN177" s="600"/>
      <c r="IO177" s="600"/>
      <c r="IP177" s="600"/>
      <c r="IQ177" s="600"/>
      <c r="IR177" s="600"/>
      <c r="IS177" s="600"/>
      <c r="IT177" s="600"/>
      <c r="IU177" s="600"/>
      <c r="IV177" s="600"/>
      <c r="IW177" s="600"/>
      <c r="IX177" s="600"/>
      <c r="IY177" s="600"/>
      <c r="IZ177" s="600"/>
      <c r="JA177" s="600"/>
      <c r="JB177" s="600"/>
      <c r="JC177" s="600"/>
      <c r="JD177" s="600"/>
      <c r="JE177" s="600"/>
      <c r="JF177" s="600"/>
      <c r="JG177" s="600"/>
      <c r="JH177" s="600"/>
      <c r="JI177" s="600"/>
      <c r="JJ177" s="600"/>
      <c r="JK177" s="600"/>
      <c r="JL177" s="600"/>
      <c r="JM177" s="600"/>
      <c r="JN177" s="600"/>
      <c r="JO177" s="600"/>
      <c r="JP177" s="600"/>
      <c r="JQ177" s="600"/>
      <c r="JR177" s="600"/>
      <c r="JS177" s="600"/>
      <c r="JT177" s="600"/>
      <c r="JU177" s="600"/>
      <c r="JV177" s="600"/>
      <c r="JW177" s="600"/>
      <c r="JX177" s="600"/>
      <c r="JY177" s="600"/>
      <c r="JZ177" s="600"/>
      <c r="KA177" s="600"/>
      <c r="KB177" s="600"/>
      <c r="KC177" s="600"/>
      <c r="KD177" s="600"/>
      <c r="KE177" s="600"/>
      <c r="KF177" s="600"/>
      <c r="KG177" s="600"/>
      <c r="KH177" s="600"/>
      <c r="KI177" s="600"/>
      <c r="KJ177" s="600"/>
      <c r="KK177" s="600"/>
      <c r="KL177" s="600"/>
      <c r="KM177" s="600"/>
      <c r="KN177" s="600"/>
      <c r="KO177" s="600"/>
      <c r="KP177" s="600"/>
      <c r="KQ177" s="600"/>
      <c r="KR177" s="600"/>
      <c r="KS177" s="600"/>
      <c r="KT177" s="600"/>
      <c r="KU177" s="600"/>
      <c r="KV177" s="600"/>
      <c r="KW177" s="600"/>
      <c r="KX177" s="600"/>
      <c r="KY177" s="600"/>
      <c r="KZ177" s="600"/>
      <c r="LA177" s="600"/>
      <c r="LB177" s="600"/>
      <c r="LC177" s="600"/>
      <c r="LD177" s="600"/>
      <c r="LE177" s="600"/>
      <c r="LF177" s="600"/>
      <c r="LG177" s="600"/>
      <c r="LH177" s="600"/>
      <c r="LI177" s="600"/>
      <c r="LJ177" s="600"/>
      <c r="LK177" s="600"/>
      <c r="LL177" s="600"/>
      <c r="LM177" s="600"/>
      <c r="LN177" s="600"/>
      <c r="LO177" s="600"/>
      <c r="LP177" s="600"/>
      <c r="LQ177" s="600"/>
      <c r="LR177" s="600"/>
      <c r="LS177" s="600"/>
      <c r="LT177" s="600"/>
      <c r="LU177" s="600"/>
      <c r="LV177" s="600"/>
      <c r="LW177" s="600"/>
      <c r="LX177" s="600"/>
      <c r="LY177" s="600"/>
      <c r="LZ177" s="600"/>
      <c r="MA177" s="600"/>
      <c r="MB177" s="600"/>
      <c r="MC177" s="600"/>
      <c r="MD177" s="600"/>
      <c r="ME177" s="600"/>
      <c r="MF177" s="600"/>
      <c r="MG177" s="600"/>
      <c r="MH177" s="600"/>
      <c r="MI177" s="600"/>
      <c r="MJ177" s="600"/>
      <c r="MK177" s="600"/>
      <c r="ML177" s="600"/>
      <c r="MM177" s="600"/>
      <c r="MN177" s="600"/>
      <c r="MO177" s="600"/>
      <c r="MP177" s="600"/>
      <c r="MQ177" s="600"/>
      <c r="MR177" s="600"/>
      <c r="MS177" s="600"/>
      <c r="MT177" s="600"/>
      <c r="MU177" s="600"/>
      <c r="MV177" s="600"/>
      <c r="MW177" s="600"/>
      <c r="MX177" s="600"/>
      <c r="MY177" s="600"/>
      <c r="MZ177" s="600"/>
      <c r="NA177" s="600"/>
      <c r="NB177" s="600"/>
      <c r="NC177" s="600"/>
      <c r="ND177" s="600"/>
      <c r="NE177" s="600"/>
      <c r="NF177" s="600"/>
      <c r="NG177" s="600"/>
      <c r="NH177" s="600"/>
      <c r="NI177" s="600"/>
      <c r="NJ177" s="600"/>
      <c r="NK177" s="600"/>
      <c r="NL177" s="600"/>
      <c r="NM177" s="600"/>
      <c r="NN177" s="600"/>
      <c r="NO177" s="600"/>
      <c r="NP177" s="600"/>
      <c r="NQ177" s="600"/>
      <c r="NR177" s="600"/>
      <c r="NS177" s="600"/>
      <c r="NT177" s="600"/>
      <c r="NU177" s="600"/>
      <c r="NV177" s="600"/>
      <c r="NW177" s="600"/>
      <c r="NX177" s="600"/>
      <c r="NY177" s="600"/>
      <c r="NZ177" s="600"/>
      <c r="OA177" s="600"/>
      <c r="OB177" s="600"/>
      <c r="OC177" s="600"/>
      <c r="OD177" s="600"/>
      <c r="OE177" s="600"/>
      <c r="OF177" s="600"/>
      <c r="OG177" s="600"/>
      <c r="OH177" s="600"/>
      <c r="OI177" s="600"/>
      <c r="OJ177" s="600"/>
      <c r="OK177" s="600"/>
      <c r="OL177" s="600"/>
      <c r="OM177" s="600"/>
      <c r="ON177" s="600"/>
      <c r="OO177" s="600"/>
      <c r="OP177" s="600"/>
      <c r="OQ177" s="600"/>
      <c r="OR177" s="600"/>
      <c r="OS177" s="600"/>
      <c r="OT177" s="600"/>
      <c r="OU177" s="600"/>
      <c r="OV177" s="600"/>
      <c r="OW177" s="600"/>
      <c r="OX177" s="600"/>
      <c r="OY177" s="600"/>
      <c r="OZ177" s="600"/>
      <c r="PA177" s="600"/>
      <c r="PB177" s="600"/>
      <c r="PC177" s="600"/>
      <c r="PD177" s="600"/>
      <c r="PE177" s="600"/>
      <c r="PF177" s="600"/>
      <c r="PG177" s="600"/>
      <c r="PH177" s="600"/>
      <c r="PI177" s="600"/>
      <c r="PJ177" s="600"/>
      <c r="PK177" s="600"/>
      <c r="PL177" s="600"/>
      <c r="PM177" s="600"/>
      <c r="PN177" s="600"/>
      <c r="PO177" s="600"/>
      <c r="PP177" s="600"/>
      <c r="PQ177" s="600"/>
      <c r="PR177" s="600"/>
      <c r="PS177" s="600"/>
      <c r="PT177" s="600"/>
      <c r="PU177" s="600"/>
      <c r="PV177" s="600"/>
      <c r="PW177" s="600"/>
      <c r="PX177" s="600"/>
      <c r="PY177" s="600"/>
      <c r="PZ177" s="600"/>
      <c r="QA177" s="600"/>
      <c r="QB177" s="600"/>
      <c r="QC177" s="600"/>
      <c r="QD177" s="600"/>
      <c r="QE177" s="600"/>
      <c r="QF177" s="600"/>
      <c r="QG177" s="600"/>
      <c r="QH177" s="600"/>
      <c r="QI177" s="600"/>
      <c r="QJ177" s="600"/>
      <c r="QK177" s="600"/>
      <c r="QL177" s="600"/>
      <c r="QM177" s="600"/>
      <c r="QN177" s="600"/>
      <c r="QO177" s="600"/>
      <c r="QP177" s="600"/>
      <c r="QQ177" s="600"/>
      <c r="QR177" s="600"/>
      <c r="QS177" s="600"/>
      <c r="QT177" s="600"/>
      <c r="QU177" s="600"/>
      <c r="QV177" s="600"/>
      <c r="QW177" s="600"/>
      <c r="QX177" s="600"/>
      <c r="QY177" s="600"/>
      <c r="QZ177" s="600"/>
      <c r="RA177" s="600"/>
      <c r="RB177" s="600"/>
      <c r="RC177" s="600"/>
      <c r="RD177" s="600"/>
      <c r="RE177" s="600"/>
      <c r="RF177" s="600"/>
      <c r="RG177" s="600"/>
      <c r="RH177" s="600"/>
      <c r="RI177" s="600"/>
      <c r="RJ177" s="600"/>
      <c r="RK177" s="600"/>
      <c r="RL177" s="600"/>
      <c r="RM177" s="600"/>
      <c r="RN177" s="600"/>
      <c r="RO177" s="600"/>
      <c r="RP177" s="600"/>
      <c r="RQ177" s="600"/>
      <c r="RR177" s="600"/>
      <c r="RS177" s="600"/>
      <c r="RT177" s="600"/>
      <c r="RU177" s="600"/>
      <c r="RV177" s="600"/>
      <c r="RW177" s="600"/>
      <c r="RX177" s="600"/>
      <c r="RY177" s="600"/>
      <c r="RZ177" s="600"/>
      <c r="SA177" s="600"/>
      <c r="SB177" s="600"/>
      <c r="SC177" s="600"/>
      <c r="SD177" s="600"/>
      <c r="SE177" s="600"/>
      <c r="SF177" s="600"/>
      <c r="SG177" s="600"/>
      <c r="SH177" s="600"/>
      <c r="SI177" s="600"/>
      <c r="SJ177" s="600"/>
      <c r="SK177" s="600"/>
      <c r="SL177" s="600"/>
      <c r="SM177" s="600"/>
      <c r="SN177" s="600"/>
      <c r="SO177" s="600"/>
      <c r="SP177" s="600"/>
      <c r="SQ177" s="600"/>
      <c r="SR177" s="600"/>
      <c r="SS177" s="600"/>
      <c r="ST177" s="600"/>
      <c r="SU177" s="600"/>
      <c r="SV177" s="600"/>
      <c r="SW177" s="600"/>
      <c r="SX177" s="600"/>
      <c r="SY177" s="600"/>
      <c r="SZ177" s="600"/>
      <c r="TA177" s="600"/>
      <c r="TB177" s="600"/>
      <c r="TC177" s="600"/>
      <c r="TD177" s="600"/>
      <c r="TE177" s="600"/>
      <c r="TF177" s="600"/>
      <c r="TG177" s="600"/>
      <c r="TH177" s="600"/>
      <c r="TI177" s="600"/>
      <c r="TJ177" s="600"/>
      <c r="TK177" s="600"/>
      <c r="TL177" s="600"/>
      <c r="TM177" s="600"/>
      <c r="TN177" s="600"/>
      <c r="TO177" s="600"/>
      <c r="TP177" s="600"/>
      <c r="TQ177" s="600"/>
      <c r="TR177" s="600"/>
      <c r="TS177" s="600"/>
      <c r="TT177" s="600"/>
      <c r="TU177" s="600"/>
      <c r="TV177" s="600"/>
      <c r="TW177" s="600"/>
      <c r="TX177" s="600"/>
      <c r="TY177" s="600"/>
      <c r="TZ177" s="600"/>
      <c r="UA177" s="600"/>
      <c r="UB177" s="600"/>
      <c r="UC177" s="600"/>
      <c r="UD177" s="600"/>
      <c r="UE177" s="600"/>
      <c r="UF177" s="600"/>
      <c r="UG177" s="600"/>
      <c r="UH177" s="600"/>
      <c r="UI177" s="600"/>
      <c r="UJ177" s="600"/>
      <c r="UK177" s="600"/>
      <c r="UL177" s="600"/>
      <c r="UM177" s="600"/>
      <c r="UN177" s="600"/>
      <c r="UO177" s="600"/>
      <c r="UP177" s="600"/>
      <c r="UQ177" s="600"/>
      <c r="UR177" s="600"/>
      <c r="US177" s="600"/>
      <c r="UT177" s="600"/>
      <c r="UU177" s="600"/>
      <c r="UV177" s="600"/>
      <c r="UW177" s="600"/>
      <c r="UX177" s="600"/>
      <c r="UY177" s="600"/>
      <c r="UZ177" s="600"/>
      <c r="VA177" s="600"/>
      <c r="VB177" s="600"/>
      <c r="VC177" s="600"/>
      <c r="VD177" s="600"/>
      <c r="VE177" s="600"/>
      <c r="VF177" s="600"/>
      <c r="VG177" s="600"/>
      <c r="VH177" s="600"/>
      <c r="VI177" s="600"/>
      <c r="VJ177" s="600"/>
      <c r="VK177" s="600"/>
      <c r="VL177" s="600"/>
      <c r="VM177" s="600"/>
      <c r="VN177" s="600"/>
      <c r="VO177" s="600"/>
      <c r="VP177" s="600"/>
      <c r="VQ177" s="600"/>
      <c r="VR177" s="600"/>
      <c r="VS177" s="600"/>
      <c r="VT177" s="600"/>
      <c r="VU177" s="600"/>
      <c r="VV177" s="600"/>
      <c r="VW177" s="600"/>
      <c r="VX177" s="600"/>
      <c r="VY177" s="600"/>
      <c r="VZ177" s="600"/>
      <c r="WA177" s="600"/>
      <c r="WB177" s="600"/>
      <c r="WC177" s="600"/>
      <c r="WD177" s="600"/>
      <c r="WE177" s="600"/>
      <c r="WF177" s="600"/>
      <c r="WG177" s="600"/>
      <c r="WH177" s="600"/>
      <c r="WI177" s="600"/>
      <c r="WJ177" s="600"/>
      <c r="WK177" s="600"/>
      <c r="WL177" s="600"/>
      <c r="WM177" s="600"/>
      <c r="WN177" s="600"/>
      <c r="WO177" s="600"/>
      <c r="WP177" s="600"/>
      <c r="WQ177" s="600"/>
      <c r="WR177" s="600"/>
      <c r="WS177" s="600"/>
      <c r="WT177" s="600"/>
      <c r="WU177" s="600"/>
      <c r="WV177" s="600"/>
      <c r="WW177" s="600"/>
      <c r="WX177" s="600"/>
      <c r="WY177" s="600"/>
      <c r="WZ177" s="600"/>
      <c r="XA177" s="600"/>
      <c r="XB177" s="600"/>
      <c r="XC177" s="600"/>
      <c r="XD177" s="600"/>
      <c r="XE177" s="600"/>
      <c r="XF177" s="600"/>
      <c r="XG177" s="600"/>
      <c r="XH177" s="600"/>
      <c r="XI177" s="600"/>
      <c r="XJ177" s="600"/>
      <c r="XK177" s="600"/>
      <c r="XL177" s="600"/>
      <c r="XM177" s="600"/>
      <c r="XN177" s="600"/>
      <c r="XO177" s="600"/>
      <c r="XP177" s="600"/>
      <c r="XQ177" s="600"/>
      <c r="XR177" s="600"/>
      <c r="XS177" s="600"/>
      <c r="XT177" s="600"/>
      <c r="XU177" s="600"/>
      <c r="XV177" s="600"/>
      <c r="XW177" s="600"/>
      <c r="XX177" s="600"/>
      <c r="XY177" s="600"/>
      <c r="XZ177" s="600"/>
      <c r="YA177" s="600"/>
      <c r="YB177" s="600"/>
      <c r="YC177" s="600"/>
      <c r="YD177" s="600"/>
      <c r="YE177" s="600"/>
      <c r="YF177" s="600"/>
      <c r="YG177" s="600"/>
      <c r="YH177" s="600"/>
      <c r="YI177" s="600"/>
      <c r="YJ177" s="600"/>
      <c r="YK177" s="600"/>
      <c r="YL177" s="600"/>
      <c r="YM177" s="600"/>
      <c r="YN177" s="600"/>
      <c r="YO177" s="600"/>
      <c r="YP177" s="600"/>
      <c r="YQ177" s="600"/>
      <c r="YR177" s="600"/>
      <c r="YS177" s="600"/>
      <c r="YT177" s="600"/>
      <c r="YU177" s="600"/>
      <c r="YV177" s="600"/>
      <c r="YW177" s="600"/>
      <c r="YX177" s="600"/>
      <c r="YY177" s="600"/>
      <c r="YZ177" s="600"/>
      <c r="ZA177" s="600"/>
      <c r="ZB177" s="600"/>
      <c r="ZC177" s="600"/>
      <c r="ZD177" s="600"/>
      <c r="ZE177" s="600"/>
      <c r="ZF177" s="600"/>
      <c r="ZG177" s="600"/>
      <c r="ZH177" s="600"/>
      <c r="ZI177" s="600"/>
      <c r="ZJ177" s="600"/>
      <c r="ZK177" s="600"/>
      <c r="ZL177" s="600"/>
      <c r="ZM177" s="600"/>
      <c r="ZN177" s="600"/>
      <c r="ZO177" s="600"/>
      <c r="ZP177" s="600"/>
      <c r="ZQ177" s="600"/>
      <c r="ZR177" s="600"/>
      <c r="ZS177" s="600"/>
      <c r="ZT177" s="600"/>
      <c r="ZU177" s="600"/>
      <c r="ZV177" s="600"/>
      <c r="ZW177" s="600"/>
      <c r="ZX177" s="600"/>
      <c r="ZY177" s="600"/>
      <c r="ZZ177" s="600"/>
      <c r="AAA177" s="600"/>
      <c r="AAB177" s="600"/>
      <c r="AAC177" s="600"/>
      <c r="AAD177" s="600"/>
      <c r="AAE177" s="600"/>
      <c r="AAF177" s="600"/>
      <c r="AAG177" s="600"/>
      <c r="AAH177" s="600"/>
      <c r="AAI177" s="600"/>
      <c r="AAJ177" s="600"/>
      <c r="AAK177" s="600"/>
      <c r="AAL177" s="600"/>
      <c r="AAM177" s="600"/>
      <c r="AAN177" s="600"/>
      <c r="AAO177" s="600"/>
      <c r="AAP177" s="600"/>
      <c r="AAQ177" s="600"/>
      <c r="AAR177" s="600"/>
      <c r="AAS177" s="600"/>
      <c r="AAT177" s="600"/>
      <c r="AAU177" s="600"/>
      <c r="AAV177" s="600"/>
      <c r="AAW177" s="600"/>
      <c r="AAX177" s="600"/>
      <c r="AAY177" s="600"/>
      <c r="AAZ177" s="600"/>
      <c r="ABA177" s="600"/>
      <c r="ABB177" s="600"/>
      <c r="ABC177" s="600"/>
      <c r="ABD177" s="600"/>
      <c r="ABE177" s="600"/>
      <c r="ABF177" s="600"/>
      <c r="ABG177" s="600"/>
      <c r="ABH177" s="600"/>
      <c r="ABI177" s="600"/>
      <c r="ABJ177" s="600"/>
      <c r="ABK177" s="600"/>
      <c r="ABL177" s="600"/>
      <c r="ABM177" s="600"/>
      <c r="ABN177" s="600"/>
      <c r="ABO177" s="600"/>
      <c r="ABP177" s="600"/>
      <c r="ABQ177" s="600"/>
      <c r="ABR177" s="600"/>
      <c r="ABS177" s="600"/>
      <c r="ABT177" s="600"/>
      <c r="ABU177" s="600"/>
      <c r="ABV177" s="600"/>
      <c r="ABW177" s="600"/>
      <c r="ABX177" s="600"/>
      <c r="ABY177" s="600"/>
      <c r="ABZ177" s="600"/>
      <c r="ACA177" s="600"/>
      <c r="ACB177" s="600"/>
      <c r="ACC177" s="600"/>
      <c r="ACD177" s="600"/>
      <c r="ACE177" s="600"/>
      <c r="ACF177" s="600"/>
      <c r="ACG177" s="600"/>
      <c r="ACH177" s="600"/>
      <c r="ACI177" s="600"/>
      <c r="ACJ177" s="600"/>
      <c r="ACK177" s="600"/>
      <c r="ACL177" s="600"/>
      <c r="ACM177" s="600"/>
      <c r="ACN177" s="600"/>
      <c r="ACO177" s="600"/>
      <c r="ACP177" s="600"/>
      <c r="ACQ177" s="600"/>
      <c r="ACR177" s="600"/>
      <c r="ACS177" s="600"/>
      <c r="ACT177" s="600"/>
      <c r="ACU177" s="600"/>
      <c r="ACV177" s="600"/>
      <c r="ACW177" s="600"/>
      <c r="ACX177" s="600"/>
      <c r="ACY177" s="600"/>
      <c r="ACZ177" s="600"/>
      <c r="ADA177" s="600"/>
      <c r="ADB177" s="600"/>
      <c r="ADC177" s="600"/>
      <c r="ADD177" s="600"/>
      <c r="ADE177" s="600"/>
      <c r="ADF177" s="600"/>
      <c r="ADG177" s="600"/>
      <c r="ADH177" s="600"/>
      <c r="ADI177" s="600"/>
      <c r="ADJ177" s="600"/>
      <c r="ADK177" s="600"/>
      <c r="ADL177" s="600"/>
      <c r="ADM177" s="600"/>
      <c r="ADN177" s="600"/>
      <c r="ADO177" s="600"/>
      <c r="ADP177" s="600"/>
      <c r="ADQ177" s="600"/>
      <c r="ADR177" s="600"/>
      <c r="ADS177" s="600"/>
      <c r="ADT177" s="600"/>
      <c r="ADU177" s="600"/>
      <c r="ADV177" s="600"/>
      <c r="ADW177" s="600"/>
      <c r="ADX177" s="600"/>
      <c r="ADY177" s="600"/>
      <c r="ADZ177" s="600"/>
      <c r="AEA177" s="600"/>
      <c r="AEB177" s="600"/>
      <c r="AEC177" s="600"/>
      <c r="AED177" s="600"/>
      <c r="AEE177" s="600"/>
      <c r="AEF177" s="600"/>
      <c r="AEG177" s="600"/>
      <c r="AEH177" s="600"/>
      <c r="AEI177" s="600"/>
      <c r="AEJ177" s="600"/>
      <c r="AEK177" s="600"/>
      <c r="AEL177" s="600"/>
      <c r="AEM177" s="600"/>
      <c r="AEN177" s="600"/>
      <c r="AEO177" s="600"/>
      <c r="AEP177" s="600"/>
      <c r="AEQ177" s="600"/>
      <c r="AER177" s="600"/>
      <c r="AES177" s="600"/>
      <c r="AET177" s="600"/>
      <c r="AEU177" s="600"/>
      <c r="AEV177" s="600"/>
      <c r="AEW177" s="600"/>
      <c r="AEX177" s="600"/>
      <c r="AEY177" s="600"/>
      <c r="AEZ177" s="600"/>
      <c r="AFA177" s="600"/>
      <c r="AFB177" s="600"/>
      <c r="AFC177" s="600"/>
      <c r="AFD177" s="600"/>
      <c r="AFE177" s="600"/>
      <c r="AFF177" s="600"/>
      <c r="AFG177" s="600"/>
      <c r="AFH177" s="600"/>
      <c r="AFI177" s="600"/>
      <c r="AFJ177" s="600"/>
      <c r="AFK177" s="600"/>
      <c r="AFL177" s="600"/>
      <c r="AFM177" s="600"/>
      <c r="AFN177" s="600"/>
      <c r="AFO177" s="600"/>
      <c r="AFP177" s="600"/>
      <c r="AFQ177" s="600"/>
      <c r="AFR177" s="600"/>
      <c r="AFS177" s="600"/>
      <c r="AFT177" s="600"/>
      <c r="AFU177" s="600"/>
      <c r="AFV177" s="600"/>
      <c r="AFW177" s="600"/>
      <c r="AFX177" s="600"/>
      <c r="AFY177" s="600"/>
      <c r="AFZ177" s="600"/>
      <c r="AGA177" s="600"/>
      <c r="AGB177" s="600"/>
      <c r="AGC177" s="600"/>
      <c r="AGD177" s="600"/>
      <c r="AGE177" s="600"/>
      <c r="AGF177" s="600"/>
      <c r="AGG177" s="600"/>
      <c r="AGH177" s="600"/>
      <c r="AGI177" s="600"/>
      <c r="AGJ177" s="600"/>
      <c r="AGK177" s="600"/>
      <c r="AGL177" s="600"/>
      <c r="AGM177" s="600"/>
      <c r="AGN177" s="600"/>
      <c r="AGO177" s="600"/>
      <c r="AGP177" s="600"/>
      <c r="AGQ177" s="600"/>
      <c r="AGR177" s="600"/>
      <c r="AGS177" s="600"/>
      <c r="AGT177" s="600"/>
      <c r="AGU177" s="600"/>
      <c r="AGV177" s="600"/>
      <c r="AGW177" s="600"/>
      <c r="AGX177" s="600"/>
      <c r="AGY177" s="600"/>
      <c r="AGZ177" s="600"/>
      <c r="AHA177" s="600"/>
      <c r="AHB177" s="600"/>
      <c r="AHC177" s="600"/>
      <c r="AHD177" s="600"/>
      <c r="AHE177" s="600"/>
      <c r="AHF177" s="600"/>
      <c r="AHG177" s="600"/>
      <c r="AHH177" s="600"/>
      <c r="AHI177" s="600"/>
      <c r="AHJ177" s="600"/>
      <c r="AHK177" s="600"/>
      <c r="AHL177" s="600"/>
      <c r="AHM177" s="600"/>
      <c r="AHN177" s="600"/>
      <c r="AHO177" s="600"/>
      <c r="AHP177" s="600"/>
      <c r="AHQ177" s="600"/>
      <c r="AHR177" s="600"/>
      <c r="AHS177" s="600"/>
      <c r="AHT177" s="600"/>
      <c r="AHU177" s="600"/>
      <c r="AHV177" s="600"/>
      <c r="AHW177" s="600"/>
      <c r="AHX177" s="600"/>
      <c r="AHY177" s="600"/>
      <c r="AHZ177" s="600"/>
      <c r="AIA177" s="600"/>
      <c r="AIB177" s="600"/>
      <c r="AIC177" s="600"/>
      <c r="AID177" s="600"/>
      <c r="AIE177" s="600"/>
      <c r="AIF177" s="600"/>
      <c r="AIG177" s="600"/>
      <c r="AIH177" s="600"/>
      <c r="AII177" s="600"/>
      <c r="AIJ177" s="600"/>
      <c r="AIK177" s="600"/>
      <c r="AIL177" s="600"/>
      <c r="AIM177" s="600"/>
      <c r="AIN177" s="600"/>
      <c r="AIO177" s="600"/>
      <c r="AIP177" s="600"/>
      <c r="AIQ177" s="600"/>
      <c r="AIR177" s="600"/>
      <c r="AIS177" s="600"/>
      <c r="AIT177" s="600"/>
      <c r="AIU177" s="600"/>
      <c r="AIV177" s="600"/>
      <c r="AIW177" s="600"/>
      <c r="AIX177" s="600"/>
      <c r="AIY177" s="600"/>
      <c r="AIZ177" s="600"/>
      <c r="AJA177" s="600"/>
      <c r="AJB177" s="600"/>
      <c r="AJC177" s="600"/>
      <c r="AJD177" s="600"/>
      <c r="AJE177" s="600"/>
      <c r="AJF177" s="600"/>
      <c r="AJG177" s="600"/>
      <c r="AJH177" s="600"/>
      <c r="AJI177" s="600"/>
      <c r="AJJ177" s="600"/>
      <c r="AJK177" s="600"/>
      <c r="AJL177" s="600"/>
      <c r="AJM177" s="600"/>
      <c r="AJN177" s="600"/>
      <c r="AJO177" s="600"/>
      <c r="AJP177" s="600"/>
      <c r="AJQ177" s="600"/>
      <c r="AJR177" s="600"/>
      <c r="AJS177" s="600"/>
      <c r="AJT177" s="600"/>
      <c r="AJU177" s="600"/>
      <c r="AJV177" s="600"/>
      <c r="AJW177" s="600"/>
      <c r="AJX177" s="600"/>
      <c r="AJY177" s="600"/>
      <c r="AJZ177" s="600"/>
      <c r="AKA177" s="600"/>
      <c r="AKB177" s="600"/>
      <c r="AKC177" s="600"/>
      <c r="AKD177" s="600"/>
      <c r="AKE177" s="600"/>
      <c r="AKF177" s="600"/>
      <c r="AKG177" s="600"/>
      <c r="AKH177" s="600"/>
      <c r="AKI177" s="600"/>
      <c r="AKJ177" s="600"/>
      <c r="AKK177" s="600"/>
      <c r="AKL177" s="600"/>
      <c r="AKM177" s="600"/>
      <c r="AKN177" s="600"/>
      <c r="AKO177" s="600"/>
      <c r="AKP177" s="600"/>
      <c r="AKQ177" s="600"/>
      <c r="AKR177" s="600"/>
      <c r="AKS177" s="600"/>
      <c r="AKT177" s="600"/>
      <c r="AKU177" s="600"/>
      <c r="AKV177" s="600"/>
      <c r="AKW177" s="600"/>
      <c r="AKX177" s="600"/>
      <c r="AKY177" s="600"/>
      <c r="AKZ177" s="600"/>
      <c r="ALA177" s="600"/>
      <c r="ALB177" s="600"/>
      <c r="ALC177" s="600"/>
      <c r="ALD177" s="600"/>
      <c r="ALE177" s="600"/>
      <c r="ALF177" s="600"/>
      <c r="ALG177" s="600"/>
      <c r="ALH177" s="600"/>
      <c r="ALI177" s="600"/>
      <c r="ALJ177" s="600"/>
      <c r="ALK177" s="600"/>
      <c r="ALL177" s="600"/>
      <c r="ALM177" s="600"/>
      <c r="ALN177" s="600"/>
      <c r="ALO177" s="600"/>
      <c r="ALP177" s="600"/>
      <c r="ALQ177" s="600"/>
      <c r="ALR177" s="600"/>
      <c r="ALS177" s="600"/>
      <c r="ALT177" s="600"/>
      <c r="ALU177" s="600"/>
      <c r="ALV177" s="600"/>
      <c r="ALW177" s="600"/>
      <c r="ALX177" s="600"/>
      <c r="ALY177" s="600"/>
      <c r="ALZ177" s="600"/>
      <c r="AMA177" s="600"/>
      <c r="AMB177" s="600"/>
      <c r="AMC177" s="600"/>
      <c r="AMD177" s="600"/>
      <c r="AME177" s="600"/>
      <c r="AMF177" s="600"/>
      <c r="AMG177" s="600"/>
      <c r="AMH177" s="600"/>
      <c r="AMI177" s="600"/>
      <c r="AMJ177" s="600"/>
      <c r="AMK177" s="600"/>
      <c r="AML177" s="600"/>
      <c r="AMM177" s="600"/>
      <c r="AMN177" s="600"/>
      <c r="AMO177" s="600"/>
      <c r="AMP177" s="600"/>
      <c r="AMQ177" s="600"/>
      <c r="AMR177" s="600"/>
      <c r="AMS177" s="600"/>
      <c r="AMT177" s="600"/>
      <c r="AMU177" s="600"/>
      <c r="AMV177" s="600"/>
      <c r="AMW177" s="600"/>
      <c r="AMX177" s="600"/>
      <c r="AMY177" s="600"/>
      <c r="AMZ177" s="600"/>
      <c r="ANA177" s="600"/>
      <c r="ANB177" s="600"/>
      <c r="ANC177" s="600"/>
      <c r="AND177" s="600"/>
      <c r="ANE177" s="600"/>
      <c r="ANF177" s="600"/>
      <c r="ANG177" s="600"/>
      <c r="ANH177" s="600"/>
      <c r="ANI177" s="600"/>
      <c r="ANJ177" s="600"/>
      <c r="ANK177" s="600"/>
      <c r="ANL177" s="600"/>
      <c r="ANM177" s="600"/>
      <c r="ANN177" s="600"/>
      <c r="ANO177" s="600"/>
      <c r="ANP177" s="600"/>
      <c r="ANQ177" s="600"/>
      <c r="ANR177" s="600"/>
      <c r="ANS177" s="600"/>
      <c r="ANT177" s="600"/>
      <c r="ANU177" s="600"/>
      <c r="ANV177" s="600"/>
      <c r="ANW177" s="600"/>
      <c r="ANX177" s="600"/>
      <c r="ANY177" s="600"/>
      <c r="ANZ177" s="600"/>
      <c r="AOA177" s="600"/>
      <c r="AOB177" s="600"/>
      <c r="AOC177" s="600"/>
      <c r="AOD177" s="600"/>
      <c r="AOE177" s="600"/>
      <c r="AOF177" s="600"/>
      <c r="AOG177" s="600"/>
      <c r="AOH177" s="600"/>
      <c r="AOI177" s="600"/>
      <c r="AOJ177" s="600"/>
      <c r="AOK177" s="600"/>
      <c r="AOL177" s="600"/>
      <c r="AOM177" s="600"/>
      <c r="AON177" s="600"/>
      <c r="AOO177" s="600"/>
      <c r="AOP177" s="600"/>
      <c r="AOQ177" s="600"/>
      <c r="AOR177" s="600"/>
      <c r="AOS177" s="600"/>
      <c r="AOT177" s="600"/>
      <c r="AOU177" s="600"/>
      <c r="AOV177" s="600"/>
      <c r="AOW177" s="600"/>
      <c r="AOX177" s="600"/>
      <c r="AOY177" s="600"/>
      <c r="AOZ177" s="600"/>
      <c r="APA177" s="600"/>
      <c r="APB177" s="600"/>
      <c r="APC177" s="600"/>
      <c r="APD177" s="600"/>
      <c r="APE177" s="600"/>
      <c r="APF177" s="600"/>
      <c r="APG177" s="600"/>
      <c r="APH177" s="600"/>
      <c r="API177" s="600"/>
      <c r="APJ177" s="600"/>
      <c r="APK177" s="600"/>
      <c r="APL177" s="600"/>
      <c r="APM177" s="600"/>
      <c r="APN177" s="600"/>
      <c r="APO177" s="600"/>
      <c r="APP177" s="600"/>
      <c r="APQ177" s="600"/>
      <c r="APR177" s="600"/>
      <c r="APS177" s="600"/>
      <c r="APT177" s="600"/>
      <c r="APU177" s="600"/>
      <c r="APV177" s="600"/>
      <c r="APW177" s="600"/>
      <c r="APX177" s="600"/>
      <c r="APY177" s="600"/>
      <c r="APZ177" s="600"/>
      <c r="AQA177" s="600"/>
      <c r="AQB177" s="600"/>
      <c r="AQC177" s="600"/>
      <c r="AQD177" s="600"/>
      <c r="AQE177" s="600"/>
      <c r="AQF177" s="600"/>
      <c r="AQG177" s="600"/>
      <c r="AQH177" s="600"/>
      <c r="AQI177" s="600"/>
      <c r="AQJ177" s="600"/>
      <c r="AQK177" s="600"/>
      <c r="AQL177" s="600"/>
      <c r="AQM177" s="600"/>
      <c r="AQN177" s="600"/>
      <c r="AQO177" s="600"/>
      <c r="AQP177" s="600"/>
      <c r="AQQ177" s="600"/>
      <c r="AQR177" s="600"/>
      <c r="AQS177" s="600"/>
      <c r="AQT177" s="600"/>
      <c r="AQU177" s="600"/>
      <c r="AQV177" s="600"/>
      <c r="AQW177" s="600"/>
      <c r="AQX177" s="600"/>
      <c r="AQY177" s="600"/>
      <c r="AQZ177" s="600"/>
      <c r="ARA177" s="600"/>
      <c r="ARB177" s="600"/>
      <c r="ARC177" s="600"/>
      <c r="ARD177" s="600"/>
      <c r="ARE177" s="600"/>
      <c r="ARF177" s="600"/>
      <c r="ARG177" s="600"/>
      <c r="ARH177" s="600"/>
      <c r="ARI177" s="600"/>
      <c r="ARJ177" s="600"/>
      <c r="ARK177" s="600"/>
      <c r="ARL177" s="600"/>
      <c r="ARM177" s="600"/>
      <c r="ARN177" s="600"/>
      <c r="ARO177" s="600"/>
      <c r="ARP177" s="600"/>
      <c r="ARQ177" s="600"/>
      <c r="ARR177" s="600"/>
      <c r="ARS177" s="600"/>
      <c r="ART177" s="600"/>
      <c r="ARU177" s="600"/>
      <c r="ARV177" s="600"/>
      <c r="ARW177" s="600"/>
      <c r="ARX177" s="600"/>
      <c r="ARY177" s="600"/>
      <c r="ARZ177" s="600"/>
      <c r="ASA177" s="600"/>
      <c r="ASB177" s="600"/>
      <c r="ASC177" s="600"/>
      <c r="ASD177" s="600"/>
      <c r="ASE177" s="600"/>
      <c r="ASF177" s="600"/>
      <c r="ASG177" s="600"/>
      <c r="ASH177" s="600"/>
      <c r="ASI177" s="600"/>
      <c r="ASJ177" s="600"/>
      <c r="ASK177" s="600"/>
      <c r="ASL177" s="600"/>
      <c r="ASM177" s="600"/>
      <c r="ASN177" s="600"/>
      <c r="ASO177" s="600"/>
      <c r="ASP177" s="600"/>
      <c r="ASQ177" s="600"/>
      <c r="ASR177" s="600"/>
      <c r="ASS177" s="600"/>
      <c r="AST177" s="600"/>
      <c r="ASU177" s="600"/>
      <c r="ASV177" s="600"/>
      <c r="ASW177" s="600"/>
      <c r="ASX177" s="600"/>
      <c r="ASY177" s="600"/>
      <c r="ASZ177" s="600"/>
      <c r="ATA177" s="600"/>
      <c r="ATB177" s="600"/>
      <c r="ATC177" s="600"/>
      <c r="ATD177" s="600"/>
      <c r="ATE177" s="600"/>
      <c r="ATF177" s="600"/>
      <c r="ATG177" s="600"/>
      <c r="ATH177" s="600"/>
      <c r="ATI177" s="600"/>
      <c r="ATJ177" s="600"/>
      <c r="ATK177" s="600"/>
      <c r="ATL177" s="600"/>
      <c r="ATM177" s="600"/>
      <c r="ATN177" s="600"/>
      <c r="ATO177" s="600"/>
      <c r="ATP177" s="600"/>
      <c r="ATQ177" s="600"/>
      <c r="ATR177" s="600"/>
      <c r="ATS177" s="600"/>
      <c r="ATT177" s="600"/>
      <c r="ATU177" s="600"/>
      <c r="ATV177" s="600"/>
      <c r="ATW177" s="600"/>
      <c r="ATX177" s="600"/>
      <c r="ATY177" s="600"/>
      <c r="ATZ177" s="600"/>
      <c r="AUA177" s="600"/>
      <c r="AUB177" s="600"/>
      <c r="AUC177" s="600"/>
      <c r="AUD177" s="600"/>
      <c r="AUE177" s="600"/>
      <c r="AUF177" s="600"/>
      <c r="AUG177" s="600"/>
      <c r="AUH177" s="600"/>
      <c r="AUI177" s="600"/>
      <c r="AUJ177" s="600"/>
      <c r="AUK177" s="600"/>
      <c r="AUL177" s="600"/>
      <c r="AUM177" s="600"/>
      <c r="AUN177" s="600"/>
      <c r="AUO177" s="600"/>
      <c r="AUP177" s="600"/>
      <c r="AUQ177" s="600"/>
      <c r="AUR177" s="600"/>
      <c r="AUS177" s="600"/>
      <c r="AUT177" s="600"/>
      <c r="AUU177" s="600"/>
      <c r="AUV177" s="600"/>
      <c r="AUW177" s="600"/>
      <c r="AUX177" s="600"/>
      <c r="AUY177" s="600"/>
      <c r="AUZ177" s="600"/>
      <c r="AVA177" s="600"/>
      <c r="AVB177" s="600"/>
      <c r="AVC177" s="600"/>
      <c r="AVD177" s="600"/>
      <c r="AVE177" s="600"/>
      <c r="AVF177" s="600"/>
      <c r="AVG177" s="600"/>
      <c r="AVH177" s="600"/>
      <c r="AVI177" s="600"/>
      <c r="AVJ177" s="600"/>
      <c r="AVK177" s="600"/>
      <c r="AVL177" s="600"/>
      <c r="AVM177" s="600"/>
      <c r="AVN177" s="600"/>
      <c r="AVO177" s="600"/>
      <c r="AVP177" s="600"/>
      <c r="AVQ177" s="600"/>
      <c r="AVR177" s="600"/>
      <c r="AVS177" s="600"/>
      <c r="AVT177" s="600"/>
      <c r="AVU177" s="600"/>
      <c r="AVV177" s="600"/>
      <c r="AVW177" s="600"/>
      <c r="AVX177" s="600"/>
      <c r="AVY177" s="600"/>
      <c r="AVZ177" s="600"/>
      <c r="AWA177" s="600"/>
      <c r="AWB177" s="600"/>
      <c r="AWC177" s="600"/>
      <c r="AWD177" s="600"/>
      <c r="AWE177" s="600"/>
      <c r="AWF177" s="600"/>
      <c r="AWG177" s="600"/>
      <c r="AWH177" s="600"/>
      <c r="AWI177" s="600"/>
      <c r="AWJ177" s="600"/>
      <c r="AWK177" s="600"/>
      <c r="AWL177" s="600"/>
      <c r="AWM177" s="600"/>
      <c r="AWN177" s="600"/>
      <c r="AWO177" s="600"/>
      <c r="AWP177" s="600"/>
      <c r="AWQ177" s="600"/>
      <c r="AWR177" s="600"/>
      <c r="AWS177" s="600"/>
      <c r="AWT177" s="600"/>
      <c r="AWU177" s="600"/>
      <c r="AWV177" s="600"/>
      <c r="AWW177" s="600"/>
      <c r="AWX177" s="600"/>
      <c r="AWY177" s="600"/>
      <c r="AWZ177" s="600"/>
      <c r="AXA177" s="600"/>
      <c r="AXB177" s="600"/>
      <c r="AXC177" s="600"/>
      <c r="AXD177" s="600"/>
      <c r="AXE177" s="600"/>
      <c r="AXF177" s="600"/>
      <c r="AXG177" s="600"/>
      <c r="AXH177" s="600"/>
      <c r="AXI177" s="600"/>
      <c r="AXJ177" s="600"/>
      <c r="AXK177" s="600"/>
      <c r="AXL177" s="600"/>
      <c r="AXM177" s="600"/>
      <c r="AXN177" s="600"/>
      <c r="AXO177" s="600"/>
      <c r="AXP177" s="600"/>
      <c r="AXQ177" s="600"/>
      <c r="AXR177" s="600"/>
      <c r="AXS177" s="600"/>
      <c r="AXT177" s="600"/>
      <c r="AXU177" s="600"/>
      <c r="AXV177" s="600"/>
      <c r="AXW177" s="600"/>
      <c r="AXX177" s="600"/>
      <c r="AXY177" s="600"/>
      <c r="AXZ177" s="600"/>
      <c r="AYA177" s="600"/>
      <c r="AYB177" s="600"/>
      <c r="AYC177" s="600"/>
      <c r="AYD177" s="600"/>
      <c r="AYE177" s="600"/>
      <c r="AYF177" s="600"/>
      <c r="AYG177" s="600"/>
      <c r="AYH177" s="600"/>
      <c r="AYI177" s="600"/>
      <c r="AYJ177" s="600"/>
      <c r="AYK177" s="600"/>
      <c r="AYL177" s="600"/>
      <c r="AYM177" s="600"/>
      <c r="AYN177" s="600"/>
      <c r="AYO177" s="600"/>
      <c r="AYP177" s="600"/>
      <c r="AYQ177" s="600"/>
      <c r="AYR177" s="600"/>
      <c r="AYS177" s="600"/>
      <c r="AYT177" s="600"/>
      <c r="AYU177" s="600"/>
      <c r="AYV177" s="600"/>
      <c r="AYW177" s="600"/>
      <c r="AYX177" s="600"/>
      <c r="AYY177" s="600"/>
      <c r="AYZ177" s="600"/>
      <c r="AZA177" s="600"/>
      <c r="AZB177" s="600"/>
      <c r="AZC177" s="600"/>
      <c r="AZD177" s="600"/>
      <c r="AZE177" s="600"/>
      <c r="AZF177" s="600"/>
      <c r="AZG177" s="600"/>
      <c r="AZH177" s="600"/>
      <c r="AZI177" s="600"/>
      <c r="AZJ177" s="600"/>
      <c r="AZK177" s="600"/>
      <c r="AZL177" s="600"/>
      <c r="AZM177" s="600"/>
      <c r="AZN177" s="600"/>
      <c r="AZO177" s="600"/>
      <c r="AZP177" s="600"/>
      <c r="AZQ177" s="600"/>
      <c r="AZR177" s="600"/>
      <c r="AZS177" s="600"/>
      <c r="AZT177" s="600"/>
      <c r="AZU177" s="600"/>
      <c r="AZV177" s="600"/>
      <c r="AZW177" s="600"/>
      <c r="AZX177" s="600"/>
      <c r="AZY177" s="600"/>
      <c r="AZZ177" s="600"/>
      <c r="BAA177" s="600"/>
      <c r="BAB177" s="600"/>
      <c r="BAC177" s="600"/>
      <c r="BAD177" s="600"/>
      <c r="BAE177" s="600"/>
      <c r="BAF177" s="600"/>
      <c r="BAG177" s="600"/>
      <c r="BAH177" s="600"/>
      <c r="BAI177" s="600"/>
      <c r="BAJ177" s="600"/>
      <c r="BAK177" s="600"/>
      <c r="BAL177" s="600"/>
      <c r="BAM177" s="600"/>
      <c r="BAN177" s="600"/>
      <c r="BAO177" s="600"/>
      <c r="BAP177" s="600"/>
      <c r="BAQ177" s="600"/>
      <c r="BAR177" s="600"/>
      <c r="BAS177" s="600"/>
      <c r="BAT177" s="600"/>
      <c r="BAU177" s="600"/>
      <c r="BAV177" s="600"/>
      <c r="BAW177" s="600"/>
      <c r="BAX177" s="600"/>
      <c r="BAY177" s="600"/>
      <c r="BAZ177" s="600"/>
      <c r="BBA177" s="600"/>
      <c r="BBB177" s="600"/>
      <c r="BBC177" s="600"/>
      <c r="BBD177" s="600"/>
      <c r="BBE177" s="600"/>
      <c r="BBF177" s="600"/>
      <c r="BBG177" s="600"/>
      <c r="BBH177" s="600"/>
      <c r="BBI177" s="600"/>
      <c r="BBJ177" s="600"/>
      <c r="BBK177" s="600"/>
      <c r="BBL177" s="600"/>
      <c r="BBM177" s="600"/>
      <c r="BBN177" s="600"/>
      <c r="BBO177" s="600"/>
      <c r="BBP177" s="600"/>
      <c r="BBQ177" s="600"/>
      <c r="BBR177" s="600"/>
      <c r="BBS177" s="600"/>
      <c r="BBT177" s="600"/>
      <c r="BBU177" s="600"/>
      <c r="BBV177" s="600"/>
      <c r="BBW177" s="600"/>
      <c r="BBX177" s="600"/>
      <c r="BBY177" s="600"/>
      <c r="BBZ177" s="600"/>
      <c r="BCA177" s="600"/>
      <c r="BCB177" s="600"/>
      <c r="BCC177" s="600"/>
      <c r="BCD177" s="600"/>
      <c r="BCE177" s="600"/>
      <c r="BCF177" s="600"/>
      <c r="BCG177" s="600"/>
      <c r="BCH177" s="600"/>
      <c r="BCI177" s="600"/>
      <c r="BCJ177" s="600"/>
      <c r="BCK177" s="600"/>
      <c r="BCL177" s="600"/>
      <c r="BCM177" s="600"/>
      <c r="BCN177" s="600"/>
      <c r="BCO177" s="600"/>
      <c r="BCP177" s="600"/>
      <c r="BCQ177" s="600"/>
      <c r="BCR177" s="600"/>
      <c r="BCS177" s="600"/>
      <c r="BCT177" s="600"/>
      <c r="BCU177" s="600"/>
      <c r="BCV177" s="600"/>
      <c r="BCW177" s="600"/>
      <c r="BCX177" s="600"/>
      <c r="BCY177" s="600"/>
      <c r="BCZ177" s="600"/>
      <c r="BDA177" s="600"/>
      <c r="BDB177" s="600"/>
      <c r="BDC177" s="600"/>
      <c r="BDD177" s="600"/>
      <c r="BDE177" s="600"/>
      <c r="BDF177" s="600"/>
      <c r="BDG177" s="600"/>
      <c r="BDH177" s="600"/>
      <c r="BDI177" s="600"/>
      <c r="BDJ177" s="600"/>
      <c r="BDK177" s="600"/>
      <c r="BDL177" s="600"/>
      <c r="BDM177" s="600"/>
      <c r="BDN177" s="600"/>
      <c r="BDO177" s="600"/>
      <c r="BDP177" s="600"/>
      <c r="BDQ177" s="600"/>
      <c r="BDR177" s="600"/>
      <c r="BDS177" s="600"/>
      <c r="BDT177" s="600"/>
      <c r="BDU177" s="600"/>
      <c r="BDV177" s="600"/>
      <c r="BDW177" s="600"/>
      <c r="BDX177" s="600"/>
      <c r="BDY177" s="600"/>
      <c r="BDZ177" s="600"/>
      <c r="BEA177" s="600"/>
      <c r="BEB177" s="600"/>
      <c r="BEC177" s="600"/>
      <c r="BED177" s="600"/>
      <c r="BEE177" s="600"/>
      <c r="BEF177" s="600"/>
      <c r="BEG177" s="600"/>
      <c r="BEH177" s="600"/>
      <c r="BEI177" s="600"/>
      <c r="BEJ177" s="600"/>
      <c r="BEK177" s="600"/>
      <c r="BEL177" s="600"/>
      <c r="BEM177" s="600"/>
      <c r="BEN177" s="600"/>
      <c r="BEO177" s="600"/>
      <c r="BEP177" s="600"/>
      <c r="BEQ177" s="600"/>
      <c r="BER177" s="600"/>
      <c r="BES177" s="600"/>
      <c r="BET177" s="600"/>
      <c r="BEU177" s="600"/>
      <c r="BEV177" s="600"/>
      <c r="BEW177" s="600"/>
      <c r="BEX177" s="600"/>
      <c r="BEY177" s="600"/>
      <c r="BEZ177" s="600"/>
      <c r="BFA177" s="600"/>
      <c r="BFB177" s="600"/>
      <c r="BFC177" s="600"/>
      <c r="BFD177" s="600"/>
      <c r="BFE177" s="600"/>
      <c r="BFF177" s="600"/>
      <c r="BFG177" s="600"/>
      <c r="BFH177" s="600"/>
      <c r="BFI177" s="600"/>
      <c r="BFJ177" s="600"/>
      <c r="BFK177" s="600"/>
      <c r="BFL177" s="600"/>
      <c r="BFM177" s="600"/>
      <c r="BFN177" s="600"/>
      <c r="BFO177" s="600"/>
      <c r="BFP177" s="600"/>
      <c r="BFQ177" s="600"/>
      <c r="BFR177" s="600"/>
      <c r="BFS177" s="600"/>
      <c r="BFT177" s="600"/>
      <c r="BFU177" s="600"/>
      <c r="BFV177" s="600"/>
      <c r="BFW177" s="600"/>
      <c r="BFX177" s="600"/>
      <c r="BFY177" s="600"/>
      <c r="BFZ177" s="600"/>
      <c r="BGA177" s="600"/>
      <c r="BGB177" s="600"/>
      <c r="BGC177" s="600"/>
      <c r="BGD177" s="600"/>
      <c r="BGE177" s="600"/>
      <c r="BGF177" s="600"/>
      <c r="BGG177" s="600"/>
      <c r="BGH177" s="600"/>
      <c r="BGI177" s="600"/>
      <c r="BGJ177" s="600"/>
      <c r="BGK177" s="600"/>
      <c r="BGL177" s="600"/>
      <c r="BGM177" s="600"/>
      <c r="BGN177" s="600"/>
      <c r="BGO177" s="600"/>
      <c r="BGP177" s="600"/>
      <c r="BGQ177" s="600"/>
      <c r="BGR177" s="600"/>
      <c r="BGS177" s="600"/>
      <c r="BGT177" s="600"/>
      <c r="BGU177" s="600"/>
      <c r="BGV177" s="600"/>
      <c r="BGW177" s="600"/>
      <c r="BGX177" s="600"/>
      <c r="BGY177" s="600"/>
      <c r="BGZ177" s="600"/>
      <c r="BHA177" s="600"/>
      <c r="BHB177" s="600"/>
      <c r="BHC177" s="600"/>
      <c r="BHD177" s="600"/>
      <c r="BHE177" s="600"/>
      <c r="BHF177" s="600"/>
      <c r="BHG177" s="600"/>
      <c r="BHH177" s="600"/>
      <c r="BHI177" s="600"/>
      <c r="BHJ177" s="600"/>
      <c r="BHK177" s="600"/>
      <c r="BHL177" s="600"/>
      <c r="BHM177" s="600"/>
      <c r="BHN177" s="600"/>
      <c r="BHO177" s="600"/>
      <c r="BHP177" s="600"/>
      <c r="BHQ177" s="600"/>
      <c r="BHR177" s="600"/>
      <c r="BHS177" s="600"/>
      <c r="BHT177" s="600"/>
      <c r="BHU177" s="600"/>
      <c r="BHV177" s="600"/>
      <c r="BHW177" s="600"/>
      <c r="BHX177" s="600"/>
      <c r="BHY177" s="600"/>
      <c r="BHZ177" s="600"/>
      <c r="BIA177" s="600"/>
      <c r="BIB177" s="600"/>
      <c r="BIC177" s="600"/>
      <c r="BID177" s="600"/>
      <c r="BIE177" s="600"/>
      <c r="BIF177" s="600"/>
      <c r="BIG177" s="600"/>
      <c r="BIH177" s="600"/>
      <c r="BII177" s="600"/>
      <c r="BIJ177" s="600"/>
      <c r="BIK177" s="600"/>
      <c r="BIL177" s="600"/>
      <c r="BIM177" s="600"/>
      <c r="BIN177" s="600"/>
      <c r="BIO177" s="600"/>
      <c r="BIP177" s="600"/>
      <c r="BIQ177" s="600"/>
      <c r="BIR177" s="600"/>
      <c r="BIS177" s="600"/>
      <c r="BIT177" s="600"/>
      <c r="BIU177" s="600"/>
      <c r="BIV177" s="600"/>
      <c r="BIW177" s="600"/>
      <c r="BIX177" s="600"/>
      <c r="BIY177" s="600"/>
      <c r="BIZ177" s="600"/>
      <c r="BJA177" s="600"/>
      <c r="BJB177" s="600"/>
      <c r="BJC177" s="600"/>
      <c r="BJD177" s="600"/>
      <c r="BJE177" s="600"/>
      <c r="BJF177" s="600"/>
      <c r="BJG177" s="600"/>
      <c r="BJH177" s="600"/>
      <c r="BJI177" s="600"/>
      <c r="BJJ177" s="600"/>
      <c r="BJK177" s="600"/>
      <c r="BJL177" s="600"/>
      <c r="BJM177" s="600"/>
      <c r="BJN177" s="600"/>
      <c r="BJO177" s="600"/>
      <c r="BJP177" s="600"/>
      <c r="BJQ177" s="600"/>
      <c r="BJR177" s="600"/>
      <c r="BJS177" s="600"/>
      <c r="BJT177" s="600"/>
      <c r="BJU177" s="600"/>
      <c r="BJV177" s="600"/>
      <c r="BJW177" s="600"/>
      <c r="BJX177" s="600"/>
      <c r="BJY177" s="600"/>
      <c r="BJZ177" s="600"/>
      <c r="BKA177" s="600"/>
      <c r="BKB177" s="600"/>
      <c r="BKC177" s="600"/>
      <c r="BKD177" s="600"/>
      <c r="BKE177" s="600"/>
      <c r="BKF177" s="600"/>
      <c r="BKG177" s="600"/>
      <c r="BKH177" s="600"/>
      <c r="BKI177" s="600"/>
      <c r="BKJ177" s="600"/>
      <c r="BKK177" s="600"/>
      <c r="BKL177" s="600"/>
      <c r="BKM177" s="600"/>
      <c r="BKN177" s="600"/>
      <c r="BKO177" s="600"/>
      <c r="BKP177" s="600"/>
      <c r="BKQ177" s="600"/>
      <c r="BKR177" s="600"/>
      <c r="BKS177" s="600"/>
      <c r="BKT177" s="600"/>
      <c r="BKU177" s="600"/>
      <c r="BKV177" s="600"/>
      <c r="BKW177" s="600"/>
      <c r="BKX177" s="600"/>
      <c r="BKY177" s="600"/>
      <c r="BKZ177" s="600"/>
      <c r="BLA177" s="600"/>
      <c r="BLB177" s="600"/>
      <c r="BLC177" s="600"/>
      <c r="BLD177" s="600"/>
      <c r="BLE177" s="600"/>
      <c r="BLF177" s="600"/>
      <c r="BLG177" s="600"/>
      <c r="BLH177" s="600"/>
      <c r="BLI177" s="600"/>
      <c r="BLJ177" s="600"/>
      <c r="BLK177" s="600"/>
      <c r="BLL177" s="600"/>
      <c r="BLM177" s="600"/>
      <c r="BLN177" s="600"/>
      <c r="BLO177" s="600"/>
      <c r="BLP177" s="600"/>
      <c r="BLQ177" s="600"/>
      <c r="BLR177" s="600"/>
      <c r="BLS177" s="600"/>
      <c r="BLT177" s="600"/>
      <c r="BLU177" s="600"/>
      <c r="BLV177" s="600"/>
      <c r="BLW177" s="600"/>
      <c r="BLX177" s="600"/>
      <c r="BLY177" s="600"/>
      <c r="BLZ177" s="600"/>
      <c r="BMA177" s="600"/>
      <c r="BMB177" s="600"/>
      <c r="BMC177" s="600"/>
      <c r="BMD177" s="600"/>
      <c r="BME177" s="600"/>
      <c r="BMF177" s="600"/>
      <c r="BMG177" s="600"/>
      <c r="BMH177" s="600"/>
      <c r="BMI177" s="600"/>
      <c r="BMJ177" s="600"/>
      <c r="BMK177" s="600"/>
      <c r="BML177" s="600"/>
      <c r="BMM177" s="600"/>
      <c r="BMN177" s="600"/>
      <c r="BMO177" s="600"/>
      <c r="BMP177" s="600"/>
      <c r="BMQ177" s="600"/>
      <c r="BMR177" s="600"/>
      <c r="BMS177" s="600"/>
      <c r="BMT177" s="600"/>
      <c r="BMU177" s="600"/>
      <c r="BMV177" s="600"/>
      <c r="BMW177" s="600"/>
      <c r="BMX177" s="600"/>
      <c r="BMY177" s="600"/>
      <c r="BMZ177" s="600"/>
      <c r="BNA177" s="600"/>
      <c r="BNB177" s="600"/>
      <c r="BNC177" s="600"/>
      <c r="BND177" s="600"/>
      <c r="BNE177" s="600"/>
      <c r="BNF177" s="600"/>
      <c r="BNG177" s="600"/>
      <c r="BNH177" s="600"/>
      <c r="BNI177" s="600"/>
      <c r="BNJ177" s="600"/>
      <c r="BNK177" s="600"/>
      <c r="BNL177" s="600"/>
      <c r="BNM177" s="600"/>
      <c r="BNN177" s="600"/>
      <c r="BNO177" s="600"/>
      <c r="BNP177" s="600"/>
      <c r="BNQ177" s="600"/>
      <c r="BNR177" s="600"/>
      <c r="BNS177" s="600"/>
      <c r="BNT177" s="600"/>
      <c r="BNU177" s="600"/>
      <c r="BNV177" s="600"/>
      <c r="BNW177" s="600"/>
      <c r="BNX177" s="600"/>
      <c r="BNY177" s="600"/>
      <c r="BNZ177" s="600"/>
      <c r="BOA177" s="600"/>
      <c r="BOB177" s="600"/>
      <c r="BOC177" s="600"/>
      <c r="BOD177" s="600"/>
      <c r="BOE177" s="600"/>
      <c r="BOF177" s="600"/>
      <c r="BOG177" s="600"/>
      <c r="BOH177" s="600"/>
      <c r="BOI177" s="600"/>
      <c r="BOJ177" s="600"/>
      <c r="BOK177" s="600"/>
      <c r="BOL177" s="600"/>
      <c r="BOM177" s="600"/>
      <c r="BON177" s="600"/>
      <c r="BOO177" s="600"/>
      <c r="BOP177" s="600"/>
      <c r="BOQ177" s="600"/>
      <c r="BOR177" s="600"/>
      <c r="BOS177" s="600"/>
      <c r="BOT177" s="600"/>
      <c r="BOU177" s="600"/>
      <c r="BOV177" s="600"/>
      <c r="BOW177" s="600"/>
      <c r="BOX177" s="600"/>
      <c r="BOY177" s="600"/>
      <c r="BOZ177" s="600"/>
      <c r="BPA177" s="600"/>
      <c r="BPB177" s="600"/>
      <c r="BPC177" s="600"/>
      <c r="BPD177" s="600"/>
      <c r="BPE177" s="600"/>
      <c r="BPF177" s="600"/>
      <c r="BPG177" s="600"/>
      <c r="BPH177" s="600"/>
      <c r="BPI177" s="600"/>
      <c r="BPJ177" s="600"/>
      <c r="BPK177" s="600"/>
      <c r="BPL177" s="600"/>
      <c r="BPM177" s="600"/>
      <c r="BPN177" s="600"/>
      <c r="BPO177" s="600"/>
      <c r="BPP177" s="600"/>
      <c r="BPQ177" s="600"/>
      <c r="BPR177" s="600"/>
      <c r="BPS177" s="600"/>
      <c r="BPT177" s="600"/>
      <c r="BPU177" s="600"/>
      <c r="BPV177" s="600"/>
      <c r="BPW177" s="600"/>
      <c r="BPX177" s="600"/>
      <c r="BPY177" s="600"/>
      <c r="BPZ177" s="600"/>
      <c r="BQA177" s="600"/>
      <c r="BQB177" s="600"/>
      <c r="BQC177" s="600"/>
      <c r="BQD177" s="600"/>
      <c r="BQE177" s="600"/>
      <c r="BQF177" s="600"/>
      <c r="BQG177" s="600"/>
      <c r="BQH177" s="600"/>
      <c r="BQI177" s="600"/>
      <c r="BQJ177" s="600"/>
      <c r="BQK177" s="600"/>
      <c r="BQL177" s="600"/>
      <c r="BQM177" s="600"/>
      <c r="BQN177" s="600"/>
      <c r="BQO177" s="600"/>
      <c r="BQP177" s="600"/>
      <c r="BQQ177" s="600"/>
      <c r="BQR177" s="600"/>
      <c r="BQS177" s="600"/>
      <c r="BQT177" s="600"/>
      <c r="BQU177" s="600"/>
      <c r="BQV177" s="600"/>
      <c r="BQW177" s="600"/>
      <c r="BQX177" s="600"/>
      <c r="BQY177" s="600"/>
      <c r="BQZ177" s="600"/>
      <c r="BRA177" s="600"/>
      <c r="BRB177" s="600"/>
      <c r="BRC177" s="600"/>
      <c r="BRD177" s="600"/>
      <c r="BRE177" s="600"/>
      <c r="BRF177" s="600"/>
      <c r="BRG177" s="600"/>
      <c r="BRH177" s="600"/>
      <c r="BRI177" s="600"/>
      <c r="BRJ177" s="600"/>
      <c r="BRK177" s="600"/>
      <c r="BRL177" s="600"/>
      <c r="BRM177" s="600"/>
      <c r="BRN177" s="600"/>
      <c r="BRO177" s="600"/>
      <c r="BRP177" s="600"/>
      <c r="BRQ177" s="600"/>
      <c r="BRR177" s="600"/>
      <c r="BRS177" s="600"/>
      <c r="BRT177" s="600"/>
      <c r="BRU177" s="600"/>
      <c r="BRV177" s="600"/>
      <c r="BRW177" s="600"/>
      <c r="BRX177" s="600"/>
      <c r="BRY177" s="600"/>
      <c r="BRZ177" s="600"/>
      <c r="BSA177" s="600"/>
      <c r="BSB177" s="600"/>
      <c r="BSC177" s="600"/>
      <c r="BSD177" s="600"/>
      <c r="BSE177" s="600"/>
      <c r="BSF177" s="600"/>
      <c r="BSG177" s="600"/>
      <c r="BSH177" s="600"/>
      <c r="BSI177" s="600"/>
      <c r="BSJ177" s="600"/>
      <c r="BSK177" s="600"/>
      <c r="BSL177" s="600"/>
      <c r="BSM177" s="600"/>
      <c r="BSN177" s="600"/>
      <c r="BSO177" s="600"/>
      <c r="BSP177" s="600"/>
      <c r="BSQ177" s="600"/>
      <c r="BSR177" s="600"/>
      <c r="BSS177" s="600"/>
      <c r="BST177" s="600"/>
      <c r="BSU177" s="600"/>
      <c r="BSV177" s="600"/>
      <c r="BSW177" s="600"/>
      <c r="BSX177" s="600"/>
      <c r="BSY177" s="600"/>
      <c r="BSZ177" s="600"/>
      <c r="BTA177" s="600"/>
      <c r="BTB177" s="600"/>
      <c r="BTC177" s="600"/>
      <c r="BTD177" s="600"/>
      <c r="BTE177" s="600"/>
      <c r="BTF177" s="600"/>
      <c r="BTG177" s="600"/>
      <c r="BTH177" s="600"/>
      <c r="BTI177" s="600"/>
      <c r="BTJ177" s="600"/>
      <c r="BTK177" s="600"/>
      <c r="BTL177" s="600"/>
      <c r="BTM177" s="600"/>
      <c r="BTN177" s="600"/>
      <c r="BTO177" s="600"/>
      <c r="BTP177" s="600"/>
      <c r="BTQ177" s="600"/>
      <c r="BTR177" s="600"/>
      <c r="BTS177" s="600"/>
      <c r="BTT177" s="600"/>
      <c r="BTU177" s="600"/>
      <c r="BTV177" s="600"/>
      <c r="BTW177" s="600"/>
      <c r="BTX177" s="600"/>
      <c r="BTY177" s="600"/>
      <c r="BTZ177" s="600"/>
      <c r="BUA177" s="600"/>
      <c r="BUB177" s="600"/>
      <c r="BUC177" s="600"/>
      <c r="BUD177" s="600"/>
      <c r="BUE177" s="600"/>
      <c r="BUF177" s="600"/>
      <c r="BUG177" s="600"/>
      <c r="BUH177" s="600"/>
      <c r="BUI177" s="600"/>
      <c r="BUJ177" s="600"/>
      <c r="BUK177" s="600"/>
      <c r="BUL177" s="600"/>
      <c r="BUM177" s="600"/>
      <c r="BUN177" s="600"/>
      <c r="BUO177" s="600"/>
      <c r="BUP177" s="600"/>
      <c r="BUQ177" s="600"/>
      <c r="BUR177" s="600"/>
      <c r="BUS177" s="600"/>
      <c r="BUT177" s="600"/>
      <c r="BUU177" s="600"/>
      <c r="BUV177" s="600"/>
      <c r="BUW177" s="600"/>
      <c r="BUX177" s="600"/>
      <c r="BUY177" s="600"/>
      <c r="BUZ177" s="600"/>
      <c r="BVA177" s="600"/>
      <c r="BVB177" s="600"/>
      <c r="BVC177" s="600"/>
      <c r="BVD177" s="600"/>
      <c r="BVE177" s="600"/>
      <c r="BVF177" s="600"/>
      <c r="BVG177" s="600"/>
      <c r="BVH177" s="600"/>
      <c r="BVI177" s="600"/>
      <c r="BVJ177" s="600"/>
      <c r="BVK177" s="600"/>
      <c r="BVL177" s="600"/>
      <c r="BVM177" s="600"/>
      <c r="BVN177" s="600"/>
      <c r="BVO177" s="600"/>
      <c r="BVP177" s="600"/>
      <c r="BVQ177" s="600"/>
      <c r="BVR177" s="600"/>
      <c r="BVS177" s="600"/>
      <c r="BVT177" s="600"/>
      <c r="BVU177" s="600"/>
      <c r="BVV177" s="600"/>
      <c r="BVW177" s="600"/>
      <c r="BVX177" s="600"/>
      <c r="BVY177" s="600"/>
      <c r="BVZ177" s="600"/>
      <c r="BWA177" s="600"/>
      <c r="BWB177" s="600"/>
      <c r="BWC177" s="600"/>
      <c r="BWD177" s="600"/>
      <c r="BWE177" s="600"/>
      <c r="BWF177" s="600"/>
      <c r="BWG177" s="600"/>
      <c r="BWH177" s="600"/>
      <c r="BWI177" s="600"/>
      <c r="BWJ177" s="600"/>
      <c r="BWK177" s="600"/>
      <c r="BWL177" s="600"/>
      <c r="BWM177" s="600"/>
      <c r="BWN177" s="600"/>
      <c r="BWO177" s="600"/>
      <c r="BWP177" s="600"/>
      <c r="BWQ177" s="600"/>
      <c r="BWR177" s="600"/>
      <c r="BWS177" s="600"/>
      <c r="BWT177" s="600"/>
      <c r="BWU177" s="600"/>
      <c r="BWV177" s="600"/>
      <c r="BWW177" s="600"/>
      <c r="BWX177" s="600"/>
      <c r="BWY177" s="600"/>
      <c r="BWZ177" s="600"/>
      <c r="BXA177" s="600"/>
      <c r="BXB177" s="600"/>
      <c r="BXC177" s="600"/>
      <c r="BXD177" s="600"/>
      <c r="BXE177" s="600"/>
      <c r="BXF177" s="600"/>
      <c r="BXG177" s="600"/>
      <c r="BXH177" s="600"/>
      <c r="BXI177" s="600"/>
      <c r="BXJ177" s="600"/>
      <c r="BXK177" s="600"/>
      <c r="BXL177" s="600"/>
      <c r="BXM177" s="600"/>
      <c r="BXN177" s="600"/>
      <c r="BXO177" s="600"/>
      <c r="BXP177" s="600"/>
      <c r="BXQ177" s="600"/>
      <c r="BXR177" s="600"/>
      <c r="BXS177" s="600"/>
      <c r="BXT177" s="600"/>
      <c r="BXU177" s="600"/>
      <c r="BXV177" s="600"/>
      <c r="BXW177" s="600"/>
      <c r="BXX177" s="600"/>
      <c r="BXY177" s="600"/>
      <c r="BXZ177" s="600"/>
      <c r="BYA177" s="600"/>
      <c r="BYB177" s="600"/>
      <c r="BYC177" s="600"/>
      <c r="BYD177" s="600"/>
      <c r="BYE177" s="600"/>
      <c r="BYF177" s="600"/>
      <c r="BYG177" s="600"/>
      <c r="BYH177" s="600"/>
      <c r="BYI177" s="600"/>
      <c r="BYJ177" s="600"/>
      <c r="BYK177" s="600"/>
      <c r="BYL177" s="600"/>
      <c r="BYM177" s="600"/>
      <c r="BYN177" s="600"/>
      <c r="BYO177" s="600"/>
      <c r="BYP177" s="600"/>
      <c r="BYQ177" s="600"/>
      <c r="BYR177" s="600"/>
      <c r="BYS177" s="600"/>
      <c r="BYT177" s="600"/>
      <c r="BYU177" s="600"/>
      <c r="BYV177" s="600"/>
      <c r="BYW177" s="600"/>
      <c r="BYX177" s="600"/>
      <c r="BYY177" s="600"/>
      <c r="BYZ177" s="600"/>
      <c r="BZA177" s="600"/>
      <c r="BZB177" s="600"/>
      <c r="BZC177" s="600"/>
      <c r="BZD177" s="600"/>
      <c r="BZE177" s="600"/>
      <c r="BZF177" s="600"/>
      <c r="BZG177" s="600"/>
      <c r="BZH177" s="600"/>
      <c r="BZI177" s="600"/>
      <c r="BZJ177" s="600"/>
      <c r="BZK177" s="600"/>
      <c r="BZL177" s="600"/>
      <c r="BZM177" s="600"/>
      <c r="BZN177" s="600"/>
      <c r="BZO177" s="600"/>
      <c r="BZP177" s="600"/>
      <c r="BZQ177" s="600"/>
      <c r="BZR177" s="600"/>
      <c r="BZS177" s="600"/>
      <c r="BZT177" s="600"/>
      <c r="BZU177" s="600"/>
      <c r="BZV177" s="600"/>
      <c r="BZW177" s="600"/>
      <c r="BZX177" s="600"/>
      <c r="BZY177" s="600"/>
      <c r="BZZ177" s="600"/>
      <c r="CAA177" s="600"/>
      <c r="CAB177" s="600"/>
      <c r="CAC177" s="600"/>
      <c r="CAD177" s="600"/>
      <c r="CAE177" s="600"/>
      <c r="CAF177" s="600"/>
      <c r="CAG177" s="600"/>
      <c r="CAH177" s="600"/>
      <c r="CAI177" s="600"/>
      <c r="CAJ177" s="600"/>
      <c r="CAK177" s="600"/>
      <c r="CAL177" s="600"/>
      <c r="CAM177" s="600"/>
      <c r="CAN177" s="600"/>
      <c r="CAO177" s="600"/>
      <c r="CAP177" s="600"/>
      <c r="CAQ177" s="600"/>
      <c r="CAR177" s="600"/>
      <c r="CAS177" s="600"/>
      <c r="CAT177" s="600"/>
      <c r="CAU177" s="600"/>
      <c r="CAV177" s="600"/>
      <c r="CAW177" s="600"/>
      <c r="CAX177" s="600"/>
      <c r="CAY177" s="600"/>
      <c r="CAZ177" s="600"/>
      <c r="CBA177" s="600"/>
      <c r="CBB177" s="600"/>
      <c r="CBC177" s="600"/>
      <c r="CBD177" s="600"/>
      <c r="CBE177" s="600"/>
      <c r="CBF177" s="600"/>
      <c r="CBG177" s="600"/>
      <c r="CBH177" s="600"/>
      <c r="CBI177" s="600"/>
      <c r="CBJ177" s="600"/>
      <c r="CBK177" s="600"/>
      <c r="CBL177" s="600"/>
      <c r="CBM177" s="600"/>
      <c r="CBN177" s="600"/>
      <c r="CBO177" s="600"/>
      <c r="CBP177" s="600"/>
      <c r="CBQ177" s="600"/>
      <c r="CBR177" s="600"/>
      <c r="CBS177" s="600"/>
      <c r="CBT177" s="600"/>
      <c r="CBU177" s="600"/>
      <c r="CBV177" s="600"/>
      <c r="CBW177" s="600"/>
      <c r="CBX177" s="600"/>
      <c r="CBY177" s="600"/>
      <c r="CBZ177" s="600"/>
      <c r="CCA177" s="600"/>
      <c r="CCB177" s="600"/>
      <c r="CCC177" s="600"/>
      <c r="CCD177" s="600"/>
      <c r="CCE177" s="600"/>
      <c r="CCF177" s="600"/>
      <c r="CCG177" s="600"/>
      <c r="CCH177" s="600"/>
      <c r="CCI177" s="600"/>
      <c r="CCJ177" s="600"/>
      <c r="CCK177" s="600"/>
      <c r="CCL177" s="600"/>
      <c r="CCM177" s="600"/>
      <c r="CCN177" s="600"/>
      <c r="CCO177" s="600"/>
      <c r="CCP177" s="600"/>
      <c r="CCQ177" s="600"/>
      <c r="CCR177" s="600"/>
      <c r="CCS177" s="600"/>
      <c r="CCT177" s="600"/>
      <c r="CCU177" s="600"/>
      <c r="CCV177" s="600"/>
      <c r="CCW177" s="600"/>
      <c r="CCX177" s="600"/>
      <c r="CCY177" s="600"/>
      <c r="CCZ177" s="600"/>
      <c r="CDA177" s="600"/>
      <c r="CDB177" s="600"/>
      <c r="CDC177" s="600"/>
      <c r="CDD177" s="600"/>
      <c r="CDE177" s="600"/>
      <c r="CDF177" s="600"/>
      <c r="CDG177" s="600"/>
      <c r="CDH177" s="600"/>
      <c r="CDI177" s="600"/>
      <c r="CDJ177" s="600"/>
      <c r="CDK177" s="600"/>
      <c r="CDL177" s="600"/>
      <c r="CDM177" s="600"/>
      <c r="CDN177" s="600"/>
      <c r="CDO177" s="600"/>
      <c r="CDP177" s="600"/>
      <c r="CDQ177" s="600"/>
      <c r="CDR177" s="600"/>
      <c r="CDS177" s="600"/>
      <c r="CDT177" s="600"/>
      <c r="CDU177" s="600"/>
      <c r="CDV177" s="600"/>
      <c r="CDW177" s="600"/>
      <c r="CDX177" s="600"/>
      <c r="CDY177" s="600"/>
      <c r="CDZ177" s="600"/>
      <c r="CEA177" s="600"/>
      <c r="CEB177" s="600"/>
      <c r="CEC177" s="600"/>
      <c r="CED177" s="600"/>
      <c r="CEE177" s="600"/>
      <c r="CEF177" s="600"/>
      <c r="CEG177" s="600"/>
      <c r="CEH177" s="600"/>
      <c r="CEI177" s="600"/>
      <c r="CEJ177" s="600"/>
      <c r="CEK177" s="600"/>
      <c r="CEL177" s="600"/>
      <c r="CEM177" s="600"/>
      <c r="CEN177" s="600"/>
      <c r="CEO177" s="600"/>
      <c r="CEP177" s="600"/>
      <c r="CEQ177" s="600"/>
      <c r="CER177" s="600"/>
      <c r="CES177" s="600"/>
      <c r="CET177" s="600"/>
      <c r="CEU177" s="600"/>
      <c r="CEV177" s="600"/>
      <c r="CEW177" s="600"/>
      <c r="CEX177" s="600"/>
      <c r="CEY177" s="600"/>
      <c r="CEZ177" s="600"/>
      <c r="CFA177" s="600"/>
      <c r="CFB177" s="600"/>
      <c r="CFC177" s="600"/>
      <c r="CFD177" s="600"/>
      <c r="CFE177" s="600"/>
      <c r="CFF177" s="600"/>
      <c r="CFG177" s="600"/>
      <c r="CFH177" s="600"/>
      <c r="CFI177" s="600"/>
      <c r="CFJ177" s="600"/>
      <c r="CFK177" s="600"/>
      <c r="CFL177" s="600"/>
      <c r="CFM177" s="600"/>
      <c r="CFN177" s="600"/>
      <c r="CFO177" s="600"/>
      <c r="CFP177" s="600"/>
      <c r="CFQ177" s="600"/>
      <c r="CFR177" s="600"/>
      <c r="CFS177" s="600"/>
      <c r="CFT177" s="600"/>
      <c r="CFU177" s="600"/>
      <c r="CFV177" s="600"/>
      <c r="CFW177" s="600"/>
      <c r="CFX177" s="600"/>
      <c r="CFY177" s="600"/>
      <c r="CFZ177" s="600"/>
      <c r="CGA177" s="600"/>
      <c r="CGB177" s="600"/>
      <c r="CGC177" s="600"/>
      <c r="CGD177" s="600"/>
      <c r="CGE177" s="600"/>
      <c r="CGF177" s="600"/>
      <c r="CGG177" s="600"/>
      <c r="CGH177" s="600"/>
      <c r="CGI177" s="600"/>
      <c r="CGJ177" s="600"/>
      <c r="CGK177" s="600"/>
      <c r="CGL177" s="600"/>
      <c r="CGM177" s="600"/>
      <c r="CGN177" s="600"/>
      <c r="CGO177" s="600"/>
      <c r="CGP177" s="600"/>
      <c r="CGQ177" s="600"/>
      <c r="CGR177" s="600"/>
      <c r="CGS177" s="600"/>
      <c r="CGT177" s="600"/>
      <c r="CGU177" s="600"/>
      <c r="CGV177" s="600"/>
      <c r="CGW177" s="600"/>
      <c r="CGX177" s="600"/>
      <c r="CGY177" s="600"/>
      <c r="CGZ177" s="600"/>
      <c r="CHA177" s="600"/>
      <c r="CHB177" s="600"/>
      <c r="CHC177" s="600"/>
      <c r="CHD177" s="600"/>
      <c r="CHE177" s="600"/>
      <c r="CHF177" s="600"/>
      <c r="CHG177" s="600"/>
      <c r="CHH177" s="600"/>
      <c r="CHI177" s="600"/>
      <c r="CHJ177" s="600"/>
      <c r="CHK177" s="600"/>
      <c r="CHL177" s="600"/>
      <c r="CHM177" s="600"/>
      <c r="CHN177" s="600"/>
      <c r="CHO177" s="600"/>
      <c r="CHP177" s="600"/>
      <c r="CHQ177" s="600"/>
      <c r="CHR177" s="600"/>
      <c r="CHS177" s="600"/>
      <c r="CHT177" s="600"/>
      <c r="CHU177" s="600"/>
      <c r="CHV177" s="600"/>
      <c r="CHW177" s="600"/>
      <c r="CHX177" s="600"/>
      <c r="CHY177" s="600"/>
      <c r="CHZ177" s="600"/>
      <c r="CIA177" s="600"/>
      <c r="CIB177" s="600"/>
      <c r="CIC177" s="600"/>
      <c r="CID177" s="600"/>
      <c r="CIE177" s="600"/>
      <c r="CIF177" s="600"/>
      <c r="CIG177" s="600"/>
      <c r="CIH177" s="600"/>
      <c r="CII177" s="600"/>
      <c r="CIJ177" s="600"/>
      <c r="CIK177" s="600"/>
      <c r="CIL177" s="600"/>
      <c r="CIM177" s="600"/>
      <c r="CIN177" s="600"/>
      <c r="CIO177" s="600"/>
      <c r="CIP177" s="600"/>
      <c r="CIQ177" s="600"/>
      <c r="CIR177" s="600"/>
      <c r="CIS177" s="600"/>
      <c r="CIT177" s="600"/>
      <c r="CIU177" s="600"/>
      <c r="CIV177" s="600"/>
      <c r="CIW177" s="600"/>
      <c r="CIX177" s="600"/>
      <c r="CIY177" s="600"/>
      <c r="CIZ177" s="600"/>
      <c r="CJA177" s="600"/>
      <c r="CJB177" s="600"/>
      <c r="CJC177" s="600"/>
      <c r="CJD177" s="600"/>
      <c r="CJE177" s="600"/>
      <c r="CJF177" s="600"/>
      <c r="CJG177" s="600"/>
      <c r="CJH177" s="600"/>
      <c r="CJI177" s="600"/>
      <c r="CJJ177" s="600"/>
      <c r="CJK177" s="600"/>
      <c r="CJL177" s="600"/>
      <c r="CJM177" s="600"/>
      <c r="CJN177" s="600"/>
      <c r="CJO177" s="600"/>
      <c r="CJP177" s="600"/>
      <c r="CJQ177" s="600"/>
      <c r="CJR177" s="600"/>
      <c r="CJS177" s="600"/>
      <c r="CJT177" s="600"/>
      <c r="CJU177" s="600"/>
      <c r="CJV177" s="600"/>
      <c r="CJW177" s="600"/>
      <c r="CJX177" s="600"/>
      <c r="CJY177" s="600"/>
      <c r="CJZ177" s="600"/>
      <c r="CKA177" s="600"/>
      <c r="CKB177" s="600"/>
      <c r="CKC177" s="600"/>
      <c r="CKD177" s="600"/>
      <c r="CKE177" s="600"/>
      <c r="CKF177" s="600"/>
      <c r="CKG177" s="600"/>
      <c r="CKH177" s="600"/>
      <c r="CKI177" s="600"/>
      <c r="CKJ177" s="600"/>
      <c r="CKK177" s="600"/>
      <c r="CKL177" s="600"/>
      <c r="CKM177" s="600"/>
      <c r="CKN177" s="600"/>
      <c r="CKO177" s="600"/>
      <c r="CKP177" s="600"/>
      <c r="CKQ177" s="600"/>
      <c r="CKR177" s="600"/>
      <c r="CKS177" s="600"/>
      <c r="CKT177" s="600"/>
      <c r="CKU177" s="600"/>
      <c r="CKV177" s="600"/>
      <c r="CKW177" s="600"/>
      <c r="CKX177" s="600"/>
      <c r="CKY177" s="600"/>
      <c r="CKZ177" s="600"/>
      <c r="CLA177" s="600"/>
      <c r="CLB177" s="600"/>
      <c r="CLC177" s="600"/>
      <c r="CLD177" s="600"/>
      <c r="CLE177" s="600"/>
      <c r="CLF177" s="600"/>
      <c r="CLG177" s="600"/>
      <c r="CLH177" s="600"/>
      <c r="CLI177" s="600"/>
      <c r="CLJ177" s="600"/>
      <c r="CLK177" s="600"/>
      <c r="CLL177" s="600"/>
      <c r="CLM177" s="600"/>
      <c r="CLN177" s="600"/>
      <c r="CLO177" s="600"/>
      <c r="CLP177" s="600"/>
      <c r="CLQ177" s="600"/>
      <c r="CLR177" s="600"/>
      <c r="CLS177" s="600"/>
      <c r="CLT177" s="600"/>
      <c r="CLU177" s="600"/>
      <c r="CLV177" s="600"/>
      <c r="CLW177" s="600"/>
      <c r="CLX177" s="600"/>
      <c r="CLY177" s="600"/>
      <c r="CLZ177" s="600"/>
      <c r="CMA177" s="600"/>
      <c r="CMB177" s="600"/>
      <c r="CMC177" s="600"/>
      <c r="CMD177" s="600"/>
      <c r="CME177" s="600"/>
      <c r="CMF177" s="600"/>
      <c r="CMG177" s="600"/>
      <c r="CMH177" s="600"/>
      <c r="CMI177" s="600"/>
      <c r="CMJ177" s="600"/>
      <c r="CMK177" s="600"/>
      <c r="CML177" s="600"/>
      <c r="CMM177" s="600"/>
      <c r="CMN177" s="600"/>
      <c r="CMO177" s="600"/>
      <c r="CMP177" s="600"/>
      <c r="CMQ177" s="600"/>
      <c r="CMR177" s="600"/>
      <c r="CMS177" s="600"/>
      <c r="CMT177" s="600"/>
      <c r="CMU177" s="600"/>
      <c r="CMV177" s="600"/>
      <c r="CMW177" s="600"/>
      <c r="CMX177" s="600"/>
      <c r="CMY177" s="600"/>
      <c r="CMZ177" s="600"/>
      <c r="CNA177" s="600"/>
      <c r="CNB177" s="600"/>
      <c r="CNC177" s="600"/>
      <c r="CND177" s="600"/>
      <c r="CNE177" s="600"/>
      <c r="CNF177" s="600"/>
      <c r="CNG177" s="600"/>
      <c r="CNH177" s="600"/>
      <c r="CNI177" s="600"/>
      <c r="CNJ177" s="600"/>
      <c r="CNK177" s="600"/>
      <c r="CNL177" s="600"/>
      <c r="CNM177" s="600"/>
      <c r="CNN177" s="600"/>
      <c r="CNO177" s="600"/>
      <c r="CNP177" s="600"/>
      <c r="CNQ177" s="600"/>
      <c r="CNR177" s="600"/>
      <c r="CNS177" s="600"/>
      <c r="CNT177" s="600"/>
      <c r="CNU177" s="600"/>
      <c r="CNV177" s="600"/>
      <c r="CNW177" s="600"/>
      <c r="CNX177" s="600"/>
      <c r="CNY177" s="600"/>
      <c r="CNZ177" s="600"/>
      <c r="COA177" s="600"/>
      <c r="COB177" s="600"/>
      <c r="COC177" s="600"/>
      <c r="COD177" s="600"/>
      <c r="COE177" s="600"/>
      <c r="COF177" s="600"/>
      <c r="COG177" s="600"/>
      <c r="COH177" s="600"/>
      <c r="COI177" s="600"/>
      <c r="COJ177" s="600"/>
      <c r="COK177" s="600"/>
      <c r="COL177" s="600"/>
      <c r="COM177" s="600"/>
      <c r="CON177" s="600"/>
      <c r="COO177" s="600"/>
      <c r="COP177" s="600"/>
      <c r="COQ177" s="600"/>
      <c r="COR177" s="600"/>
      <c r="COS177" s="600"/>
      <c r="COT177" s="600"/>
      <c r="COU177" s="600"/>
      <c r="COV177" s="600"/>
      <c r="COW177" s="600"/>
      <c r="COX177" s="600"/>
      <c r="COY177" s="600"/>
      <c r="COZ177" s="600"/>
      <c r="CPA177" s="600"/>
      <c r="CPB177" s="600"/>
      <c r="CPC177" s="600"/>
      <c r="CPD177" s="600"/>
      <c r="CPE177" s="600"/>
      <c r="CPF177" s="600"/>
      <c r="CPG177" s="600"/>
      <c r="CPH177" s="600"/>
      <c r="CPI177" s="600"/>
      <c r="CPJ177" s="600"/>
      <c r="CPK177" s="600"/>
      <c r="CPL177" s="600"/>
      <c r="CPM177" s="600"/>
      <c r="CPN177" s="600"/>
      <c r="CPO177" s="600"/>
      <c r="CPP177" s="600"/>
      <c r="CPQ177" s="600"/>
      <c r="CPR177" s="600"/>
      <c r="CPS177" s="600"/>
      <c r="CPT177" s="600"/>
      <c r="CPU177" s="600"/>
      <c r="CPV177" s="600"/>
      <c r="CPW177" s="600"/>
      <c r="CPX177" s="600"/>
      <c r="CPY177" s="600"/>
      <c r="CPZ177" s="600"/>
      <c r="CQA177" s="600"/>
      <c r="CQB177" s="600"/>
      <c r="CQC177" s="600"/>
      <c r="CQD177" s="600"/>
      <c r="CQE177" s="600"/>
      <c r="CQF177" s="600"/>
      <c r="CQG177" s="600"/>
      <c r="CQH177" s="600"/>
      <c r="CQI177" s="600"/>
      <c r="CQJ177" s="600"/>
      <c r="CQK177" s="600"/>
      <c r="CQL177" s="600"/>
      <c r="CQM177" s="600"/>
      <c r="CQN177" s="600"/>
      <c r="CQO177" s="600"/>
      <c r="CQP177" s="600"/>
      <c r="CQQ177" s="600"/>
      <c r="CQR177" s="600"/>
      <c r="CQS177" s="600"/>
      <c r="CQT177" s="600"/>
      <c r="CQU177" s="600"/>
      <c r="CQV177" s="600"/>
      <c r="CQW177" s="600"/>
      <c r="CQX177" s="600"/>
      <c r="CQY177" s="600"/>
      <c r="CQZ177" s="600"/>
      <c r="CRA177" s="600"/>
      <c r="CRB177" s="600"/>
      <c r="CRC177" s="600"/>
      <c r="CRD177" s="600"/>
      <c r="CRE177" s="600"/>
      <c r="CRF177" s="600"/>
      <c r="CRG177" s="600"/>
      <c r="CRH177" s="600"/>
      <c r="CRI177" s="600"/>
      <c r="CRJ177" s="600"/>
      <c r="CRK177" s="600"/>
      <c r="CRL177" s="600"/>
      <c r="CRM177" s="600"/>
      <c r="CRN177" s="600"/>
      <c r="CRO177" s="600"/>
      <c r="CRP177" s="600"/>
      <c r="CRQ177" s="600"/>
      <c r="CRR177" s="600"/>
      <c r="CRS177" s="600"/>
      <c r="CRT177" s="600"/>
      <c r="CRU177" s="600"/>
      <c r="CRV177" s="600"/>
      <c r="CRW177" s="600"/>
      <c r="CRX177" s="600"/>
      <c r="CRY177" s="600"/>
      <c r="CRZ177" s="600"/>
      <c r="CSA177" s="600"/>
      <c r="CSB177" s="600"/>
      <c r="CSC177" s="600"/>
      <c r="CSD177" s="600"/>
      <c r="CSE177" s="600"/>
      <c r="CSF177" s="600"/>
      <c r="CSG177" s="600"/>
      <c r="CSH177" s="600"/>
      <c r="CSI177" s="600"/>
      <c r="CSJ177" s="600"/>
      <c r="CSK177" s="600"/>
      <c r="CSL177" s="600"/>
      <c r="CSM177" s="600"/>
      <c r="CSN177" s="600"/>
      <c r="CSO177" s="600"/>
      <c r="CSP177" s="600"/>
      <c r="CSQ177" s="600"/>
      <c r="CSR177" s="600"/>
      <c r="CSS177" s="600"/>
      <c r="CST177" s="600"/>
      <c r="CSU177" s="600"/>
      <c r="CSV177" s="600"/>
      <c r="CSW177" s="600"/>
      <c r="CSX177" s="600"/>
      <c r="CSY177" s="600"/>
      <c r="CSZ177" s="600"/>
      <c r="CTA177" s="600"/>
      <c r="CTB177" s="600"/>
      <c r="CTC177" s="600"/>
      <c r="CTD177" s="600"/>
      <c r="CTE177" s="600"/>
      <c r="CTF177" s="600"/>
      <c r="CTG177" s="600"/>
      <c r="CTH177" s="600"/>
      <c r="CTI177" s="600"/>
      <c r="CTJ177" s="600"/>
      <c r="CTK177" s="600"/>
      <c r="CTL177" s="600"/>
      <c r="CTM177" s="600"/>
      <c r="CTN177" s="600"/>
      <c r="CTO177" s="600"/>
      <c r="CTP177" s="600"/>
      <c r="CTQ177" s="600"/>
      <c r="CTR177" s="600"/>
      <c r="CTS177" s="600"/>
      <c r="CTT177" s="600"/>
      <c r="CTU177" s="600"/>
      <c r="CTV177" s="600"/>
      <c r="CTW177" s="600"/>
      <c r="CTX177" s="600"/>
      <c r="CTY177" s="600"/>
      <c r="CTZ177" s="600"/>
      <c r="CUA177" s="600"/>
      <c r="CUB177" s="600"/>
      <c r="CUC177" s="600"/>
      <c r="CUD177" s="600"/>
      <c r="CUE177" s="600"/>
      <c r="CUF177" s="600"/>
      <c r="CUG177" s="600"/>
      <c r="CUH177" s="600"/>
      <c r="CUI177" s="600"/>
      <c r="CUJ177" s="600"/>
      <c r="CUK177" s="600"/>
      <c r="CUL177" s="600"/>
      <c r="CUM177" s="600"/>
      <c r="CUN177" s="600"/>
      <c r="CUO177" s="600"/>
      <c r="CUP177" s="600"/>
      <c r="CUQ177" s="600"/>
      <c r="CUR177" s="600"/>
      <c r="CUS177" s="600"/>
      <c r="CUT177" s="600"/>
      <c r="CUU177" s="600"/>
      <c r="CUV177" s="600"/>
      <c r="CUW177" s="600"/>
      <c r="CUX177" s="600"/>
      <c r="CUY177" s="600"/>
      <c r="CUZ177" s="600"/>
      <c r="CVA177" s="600"/>
      <c r="CVB177" s="600"/>
      <c r="CVC177" s="600"/>
      <c r="CVD177" s="600"/>
      <c r="CVE177" s="600"/>
      <c r="CVF177" s="600"/>
      <c r="CVG177" s="600"/>
      <c r="CVH177" s="600"/>
      <c r="CVI177" s="600"/>
      <c r="CVJ177" s="600"/>
      <c r="CVK177" s="600"/>
      <c r="CVL177" s="600"/>
      <c r="CVM177" s="600"/>
      <c r="CVN177" s="600"/>
      <c r="CVO177" s="600"/>
      <c r="CVP177" s="600"/>
      <c r="CVQ177" s="600"/>
      <c r="CVR177" s="600"/>
      <c r="CVS177" s="600"/>
      <c r="CVT177" s="600"/>
      <c r="CVU177" s="600"/>
      <c r="CVV177" s="600"/>
      <c r="CVW177" s="600"/>
      <c r="CVX177" s="600"/>
      <c r="CVY177" s="600"/>
      <c r="CVZ177" s="600"/>
      <c r="CWA177" s="600"/>
      <c r="CWB177" s="600"/>
      <c r="CWC177" s="600"/>
      <c r="CWD177" s="600"/>
      <c r="CWE177" s="600"/>
      <c r="CWF177" s="600"/>
      <c r="CWG177" s="600"/>
      <c r="CWH177" s="600"/>
      <c r="CWI177" s="600"/>
      <c r="CWJ177" s="600"/>
      <c r="CWK177" s="600"/>
      <c r="CWL177" s="600"/>
      <c r="CWM177" s="600"/>
      <c r="CWN177" s="600"/>
      <c r="CWO177" s="600"/>
      <c r="CWP177" s="600"/>
      <c r="CWQ177" s="600"/>
      <c r="CWR177" s="600"/>
      <c r="CWS177" s="600"/>
      <c r="CWT177" s="600"/>
      <c r="CWU177" s="600"/>
      <c r="CWV177" s="600"/>
      <c r="CWW177" s="600"/>
      <c r="CWX177" s="600"/>
      <c r="CWY177" s="600"/>
      <c r="CWZ177" s="600"/>
      <c r="CXA177" s="600"/>
      <c r="CXB177" s="600"/>
      <c r="CXC177" s="600"/>
      <c r="CXD177" s="600"/>
      <c r="CXE177" s="600"/>
      <c r="CXF177" s="600"/>
      <c r="CXG177" s="600"/>
      <c r="CXH177" s="600"/>
      <c r="CXI177" s="600"/>
      <c r="CXJ177" s="600"/>
      <c r="CXK177" s="600"/>
      <c r="CXL177" s="600"/>
      <c r="CXM177" s="600"/>
      <c r="CXN177" s="600"/>
      <c r="CXO177" s="600"/>
      <c r="CXP177" s="600"/>
      <c r="CXQ177" s="600"/>
      <c r="CXR177" s="600"/>
      <c r="CXS177" s="600"/>
      <c r="CXT177" s="600"/>
      <c r="CXU177" s="600"/>
      <c r="CXV177" s="600"/>
      <c r="CXW177" s="600"/>
      <c r="CXX177" s="600"/>
      <c r="CXY177" s="600"/>
      <c r="CXZ177" s="600"/>
      <c r="CYA177" s="600"/>
      <c r="CYB177" s="600"/>
      <c r="CYC177" s="600"/>
      <c r="CYD177" s="600"/>
      <c r="CYE177" s="600"/>
      <c r="CYF177" s="600"/>
      <c r="CYG177" s="600"/>
      <c r="CYH177" s="600"/>
      <c r="CYI177" s="600"/>
      <c r="CYJ177" s="600"/>
      <c r="CYK177" s="600"/>
      <c r="CYL177" s="600"/>
      <c r="CYM177" s="600"/>
      <c r="CYN177" s="600"/>
      <c r="CYO177" s="600"/>
      <c r="CYP177" s="600"/>
      <c r="CYQ177" s="600"/>
      <c r="CYR177" s="600"/>
      <c r="CYS177" s="600"/>
      <c r="CYT177" s="600"/>
      <c r="CYU177" s="600"/>
      <c r="CYV177" s="600"/>
      <c r="CYW177" s="600"/>
      <c r="CYX177" s="600"/>
      <c r="CYY177" s="600"/>
      <c r="CYZ177" s="600"/>
      <c r="CZA177" s="600"/>
      <c r="CZB177" s="600"/>
      <c r="CZC177" s="600"/>
      <c r="CZD177" s="600"/>
      <c r="CZE177" s="600"/>
      <c r="CZF177" s="600"/>
      <c r="CZG177" s="600"/>
      <c r="CZH177" s="600"/>
      <c r="CZI177" s="600"/>
      <c r="CZJ177" s="600"/>
      <c r="CZK177" s="600"/>
      <c r="CZL177" s="600"/>
      <c r="CZM177" s="600"/>
      <c r="CZN177" s="600"/>
      <c r="CZO177" s="600"/>
      <c r="CZP177" s="600"/>
      <c r="CZQ177" s="600"/>
      <c r="CZR177" s="600"/>
      <c r="CZS177" s="600"/>
      <c r="CZT177" s="600"/>
      <c r="CZU177" s="600"/>
      <c r="CZV177" s="600"/>
      <c r="CZW177" s="600"/>
      <c r="CZX177" s="600"/>
      <c r="CZY177" s="600"/>
      <c r="CZZ177" s="600"/>
      <c r="DAA177" s="600"/>
      <c r="DAB177" s="600"/>
      <c r="DAC177" s="600"/>
      <c r="DAD177" s="600"/>
      <c r="DAE177" s="600"/>
      <c r="DAF177" s="600"/>
      <c r="DAG177" s="600"/>
      <c r="DAH177" s="600"/>
      <c r="DAI177" s="600"/>
      <c r="DAJ177" s="600"/>
      <c r="DAK177" s="600"/>
      <c r="DAL177" s="600"/>
      <c r="DAM177" s="600"/>
      <c r="DAN177" s="600"/>
      <c r="DAO177" s="600"/>
      <c r="DAP177" s="600"/>
      <c r="DAQ177" s="600"/>
      <c r="DAR177" s="600"/>
      <c r="DAS177" s="600"/>
      <c r="DAT177" s="600"/>
      <c r="DAU177" s="600"/>
      <c r="DAV177" s="600"/>
      <c r="DAW177" s="600"/>
      <c r="DAX177" s="600"/>
      <c r="DAY177" s="600"/>
      <c r="DAZ177" s="600"/>
      <c r="DBA177" s="600"/>
      <c r="DBB177" s="600"/>
      <c r="DBC177" s="600"/>
      <c r="DBD177" s="600"/>
      <c r="DBE177" s="600"/>
      <c r="DBF177" s="600"/>
      <c r="DBG177" s="600"/>
      <c r="DBH177" s="600"/>
      <c r="DBI177" s="600"/>
      <c r="DBJ177" s="600"/>
      <c r="DBK177" s="600"/>
      <c r="DBL177" s="600"/>
      <c r="DBM177" s="600"/>
      <c r="DBN177" s="600"/>
      <c r="DBO177" s="600"/>
      <c r="DBP177" s="600"/>
      <c r="DBQ177" s="600"/>
      <c r="DBR177" s="600"/>
      <c r="DBS177" s="600"/>
      <c r="DBT177" s="600"/>
      <c r="DBU177" s="600"/>
      <c r="DBV177" s="600"/>
      <c r="DBW177" s="600"/>
      <c r="DBX177" s="600"/>
      <c r="DBY177" s="600"/>
      <c r="DBZ177" s="600"/>
      <c r="DCA177" s="600"/>
      <c r="DCB177" s="600"/>
      <c r="DCC177" s="600"/>
      <c r="DCD177" s="600"/>
      <c r="DCE177" s="600"/>
      <c r="DCF177" s="600"/>
      <c r="DCG177" s="600"/>
      <c r="DCH177" s="600"/>
      <c r="DCI177" s="600"/>
      <c r="DCJ177" s="600"/>
      <c r="DCK177" s="600"/>
      <c r="DCL177" s="600"/>
      <c r="DCM177" s="600"/>
      <c r="DCN177" s="600"/>
      <c r="DCO177" s="600"/>
      <c r="DCP177" s="600"/>
      <c r="DCQ177" s="600"/>
      <c r="DCR177" s="600"/>
      <c r="DCS177" s="600"/>
      <c r="DCT177" s="600"/>
      <c r="DCU177" s="600"/>
      <c r="DCV177" s="600"/>
      <c r="DCW177" s="600"/>
      <c r="DCX177" s="600"/>
      <c r="DCY177" s="600"/>
      <c r="DCZ177" s="600"/>
      <c r="DDA177" s="600"/>
      <c r="DDB177" s="600"/>
      <c r="DDC177" s="600"/>
      <c r="DDD177" s="600"/>
      <c r="DDE177" s="600"/>
      <c r="DDF177" s="600"/>
      <c r="DDG177" s="600"/>
      <c r="DDH177" s="600"/>
      <c r="DDI177" s="600"/>
      <c r="DDJ177" s="600"/>
      <c r="DDK177" s="600"/>
      <c r="DDL177" s="600"/>
      <c r="DDM177" s="600"/>
      <c r="DDN177" s="600"/>
      <c r="DDO177" s="600"/>
      <c r="DDP177" s="600"/>
      <c r="DDQ177" s="600"/>
      <c r="DDR177" s="600"/>
      <c r="DDS177" s="600"/>
      <c r="DDT177" s="600"/>
      <c r="DDU177" s="600"/>
      <c r="DDV177" s="600"/>
      <c r="DDW177" s="600"/>
      <c r="DDX177" s="600"/>
      <c r="DDY177" s="600"/>
      <c r="DDZ177" s="600"/>
      <c r="DEA177" s="600"/>
      <c r="DEB177" s="600"/>
      <c r="DEC177" s="600"/>
      <c r="DED177" s="600"/>
      <c r="DEE177" s="600"/>
      <c r="DEF177" s="600"/>
      <c r="DEG177" s="600"/>
      <c r="DEH177" s="600"/>
      <c r="DEI177" s="600"/>
      <c r="DEJ177" s="600"/>
      <c r="DEK177" s="600"/>
      <c r="DEL177" s="600"/>
      <c r="DEM177" s="600"/>
      <c r="DEN177" s="600"/>
      <c r="DEO177" s="600"/>
      <c r="DEP177" s="600"/>
      <c r="DEQ177" s="600"/>
      <c r="DER177" s="600"/>
      <c r="DES177" s="600"/>
      <c r="DET177" s="600"/>
      <c r="DEU177" s="600"/>
      <c r="DEV177" s="600"/>
      <c r="DEW177" s="600"/>
      <c r="DEX177" s="600"/>
      <c r="DEY177" s="600"/>
      <c r="DEZ177" s="600"/>
      <c r="DFA177" s="600"/>
      <c r="DFB177" s="600"/>
      <c r="DFC177" s="600"/>
      <c r="DFD177" s="600"/>
      <c r="DFE177" s="600"/>
      <c r="DFF177" s="600"/>
      <c r="DFG177" s="600"/>
      <c r="DFH177" s="600"/>
      <c r="DFI177" s="600"/>
      <c r="DFJ177" s="600"/>
      <c r="DFK177" s="600"/>
      <c r="DFL177" s="600"/>
      <c r="DFM177" s="600"/>
      <c r="DFN177" s="600"/>
      <c r="DFO177" s="600"/>
      <c r="DFP177" s="600"/>
      <c r="DFQ177" s="600"/>
      <c r="DFR177" s="600"/>
      <c r="DFS177" s="600"/>
      <c r="DFT177" s="600"/>
      <c r="DFU177" s="600"/>
      <c r="DFV177" s="600"/>
      <c r="DFW177" s="600"/>
      <c r="DFX177" s="600"/>
      <c r="DFY177" s="600"/>
      <c r="DFZ177" s="600"/>
      <c r="DGA177" s="600"/>
      <c r="DGB177" s="600"/>
      <c r="DGC177" s="600"/>
      <c r="DGD177" s="600"/>
      <c r="DGE177" s="600"/>
      <c r="DGF177" s="600"/>
      <c r="DGG177" s="600"/>
      <c r="DGH177" s="600"/>
      <c r="DGI177" s="600"/>
      <c r="DGJ177" s="600"/>
      <c r="DGK177" s="600"/>
      <c r="DGL177" s="600"/>
      <c r="DGM177" s="600"/>
      <c r="DGN177" s="600"/>
      <c r="DGO177" s="600"/>
      <c r="DGP177" s="600"/>
      <c r="DGQ177" s="600"/>
      <c r="DGR177" s="600"/>
      <c r="DGS177" s="600"/>
      <c r="DGT177" s="600"/>
      <c r="DGU177" s="600"/>
      <c r="DGV177" s="600"/>
      <c r="DGW177" s="600"/>
      <c r="DGX177" s="600"/>
      <c r="DGY177" s="600"/>
      <c r="DGZ177" s="600"/>
      <c r="DHA177" s="600"/>
      <c r="DHB177" s="600"/>
      <c r="DHC177" s="600"/>
      <c r="DHD177" s="600"/>
      <c r="DHE177" s="600"/>
      <c r="DHF177" s="600"/>
      <c r="DHG177" s="600"/>
      <c r="DHH177" s="600"/>
      <c r="DHI177" s="600"/>
      <c r="DHJ177" s="600"/>
      <c r="DHK177" s="600"/>
      <c r="DHL177" s="600"/>
      <c r="DHM177" s="600"/>
      <c r="DHN177" s="600"/>
      <c r="DHO177" s="600"/>
      <c r="DHP177" s="600"/>
      <c r="DHQ177" s="600"/>
      <c r="DHR177" s="600"/>
      <c r="DHS177" s="600"/>
      <c r="DHT177" s="600"/>
      <c r="DHU177" s="600"/>
      <c r="DHV177" s="600"/>
      <c r="DHW177" s="600"/>
      <c r="DHX177" s="600"/>
      <c r="DHY177" s="600"/>
      <c r="DHZ177" s="600"/>
      <c r="DIA177" s="600"/>
      <c r="DIB177" s="600"/>
      <c r="DIC177" s="600"/>
      <c r="DID177" s="600"/>
      <c r="DIE177" s="600"/>
      <c r="DIF177" s="600"/>
      <c r="DIG177" s="600"/>
      <c r="DIH177" s="600"/>
      <c r="DII177" s="600"/>
      <c r="DIJ177" s="600"/>
      <c r="DIK177" s="600"/>
      <c r="DIL177" s="600"/>
      <c r="DIM177" s="600"/>
      <c r="DIN177" s="600"/>
      <c r="DIO177" s="600"/>
      <c r="DIP177" s="600"/>
      <c r="DIQ177" s="600"/>
      <c r="DIR177" s="600"/>
      <c r="DIS177" s="600"/>
      <c r="DIT177" s="600"/>
      <c r="DIU177" s="600"/>
      <c r="DIV177" s="600"/>
      <c r="DIW177" s="600"/>
      <c r="DIX177" s="600"/>
      <c r="DIY177" s="600"/>
      <c r="DIZ177" s="600"/>
      <c r="DJA177" s="600"/>
      <c r="DJB177" s="600"/>
      <c r="DJC177" s="600"/>
      <c r="DJD177" s="600"/>
      <c r="DJE177" s="600"/>
      <c r="DJF177" s="600"/>
      <c r="DJG177" s="600"/>
      <c r="DJH177" s="600"/>
      <c r="DJI177" s="600"/>
      <c r="DJJ177" s="600"/>
      <c r="DJK177" s="600"/>
      <c r="DJL177" s="600"/>
      <c r="DJM177" s="600"/>
      <c r="DJN177" s="600"/>
      <c r="DJO177" s="600"/>
      <c r="DJP177" s="600"/>
      <c r="DJQ177" s="600"/>
      <c r="DJR177" s="600"/>
      <c r="DJS177" s="600"/>
      <c r="DJT177" s="600"/>
      <c r="DJU177" s="600"/>
      <c r="DJV177" s="600"/>
      <c r="DJW177" s="600"/>
      <c r="DJX177" s="600"/>
      <c r="DJY177" s="600"/>
      <c r="DJZ177" s="600"/>
      <c r="DKA177" s="600"/>
      <c r="DKB177" s="600"/>
      <c r="DKC177" s="600"/>
      <c r="DKD177" s="600"/>
      <c r="DKE177" s="600"/>
      <c r="DKF177" s="600"/>
      <c r="DKG177" s="600"/>
      <c r="DKH177" s="600"/>
      <c r="DKI177" s="600"/>
      <c r="DKJ177" s="600"/>
      <c r="DKK177" s="600"/>
      <c r="DKL177" s="600"/>
      <c r="DKM177" s="600"/>
      <c r="DKN177" s="600"/>
      <c r="DKO177" s="600"/>
      <c r="DKP177" s="600"/>
      <c r="DKQ177" s="600"/>
      <c r="DKR177" s="600"/>
      <c r="DKS177" s="600"/>
      <c r="DKT177" s="600"/>
      <c r="DKU177" s="600"/>
      <c r="DKV177" s="600"/>
      <c r="DKW177" s="600"/>
      <c r="DKX177" s="600"/>
      <c r="DKY177" s="600"/>
      <c r="DKZ177" s="600"/>
      <c r="DLA177" s="600"/>
      <c r="DLB177" s="600"/>
      <c r="DLC177" s="600"/>
      <c r="DLD177" s="600"/>
      <c r="DLE177" s="600"/>
      <c r="DLF177" s="600"/>
      <c r="DLG177" s="600"/>
      <c r="DLH177" s="600"/>
      <c r="DLI177" s="600"/>
      <c r="DLJ177" s="600"/>
      <c r="DLK177" s="600"/>
      <c r="DLL177" s="600"/>
      <c r="DLM177" s="600"/>
      <c r="DLN177" s="600"/>
      <c r="DLO177" s="600"/>
      <c r="DLP177" s="600"/>
      <c r="DLQ177" s="600"/>
      <c r="DLR177" s="600"/>
      <c r="DLS177" s="600"/>
      <c r="DLT177" s="600"/>
      <c r="DLU177" s="600"/>
      <c r="DLV177" s="600"/>
      <c r="DLW177" s="600"/>
      <c r="DLX177" s="600"/>
      <c r="DLY177" s="600"/>
      <c r="DLZ177" s="600"/>
      <c r="DMA177" s="600"/>
      <c r="DMB177" s="600"/>
      <c r="DMC177" s="600"/>
      <c r="DMD177" s="600"/>
      <c r="DME177" s="600"/>
      <c r="DMF177" s="600"/>
      <c r="DMG177" s="600"/>
      <c r="DMH177" s="600"/>
      <c r="DMI177" s="600"/>
      <c r="DMJ177" s="600"/>
      <c r="DMK177" s="600"/>
      <c r="DML177" s="600"/>
      <c r="DMM177" s="600"/>
      <c r="DMN177" s="600"/>
      <c r="DMO177" s="600"/>
      <c r="DMP177" s="600"/>
      <c r="DMQ177" s="600"/>
      <c r="DMR177" s="600"/>
      <c r="DMS177" s="600"/>
      <c r="DMT177" s="600"/>
      <c r="DMU177" s="600"/>
      <c r="DMV177" s="600"/>
      <c r="DMW177" s="600"/>
      <c r="DMX177" s="600"/>
      <c r="DMY177" s="600"/>
      <c r="DMZ177" s="600"/>
      <c r="DNA177" s="600"/>
      <c r="DNB177" s="600"/>
      <c r="DNC177" s="600"/>
      <c r="DND177" s="600"/>
      <c r="DNE177" s="600"/>
      <c r="DNF177" s="600"/>
      <c r="DNG177" s="600"/>
      <c r="DNH177" s="600"/>
      <c r="DNI177" s="600"/>
      <c r="DNJ177" s="600"/>
      <c r="DNK177" s="600"/>
      <c r="DNL177" s="600"/>
      <c r="DNM177" s="600"/>
      <c r="DNN177" s="600"/>
      <c r="DNO177" s="600"/>
      <c r="DNP177" s="600"/>
      <c r="DNQ177" s="600"/>
      <c r="DNR177" s="600"/>
      <c r="DNS177" s="600"/>
      <c r="DNT177" s="600"/>
      <c r="DNU177" s="600"/>
      <c r="DNV177" s="600"/>
      <c r="DNW177" s="600"/>
      <c r="DNX177" s="600"/>
      <c r="DNY177" s="600"/>
      <c r="DNZ177" s="600"/>
      <c r="DOA177" s="600"/>
      <c r="DOB177" s="600"/>
      <c r="DOC177" s="600"/>
      <c r="DOD177" s="600"/>
      <c r="DOE177" s="600"/>
      <c r="DOF177" s="600"/>
      <c r="DOG177" s="600"/>
      <c r="DOH177" s="600"/>
      <c r="DOI177" s="600"/>
      <c r="DOJ177" s="600"/>
      <c r="DOK177" s="600"/>
      <c r="DOL177" s="600"/>
      <c r="DOM177" s="600"/>
      <c r="DON177" s="600"/>
      <c r="DOO177" s="600"/>
      <c r="DOP177" s="600"/>
      <c r="DOQ177" s="600"/>
      <c r="DOR177" s="600"/>
      <c r="DOS177" s="600"/>
      <c r="DOT177" s="600"/>
      <c r="DOU177" s="600"/>
      <c r="DOV177" s="600"/>
      <c r="DOW177" s="600"/>
      <c r="DOX177" s="600"/>
      <c r="DOY177" s="600"/>
      <c r="DOZ177" s="600"/>
      <c r="DPA177" s="600"/>
      <c r="DPB177" s="600"/>
      <c r="DPC177" s="600"/>
      <c r="DPD177" s="600"/>
      <c r="DPE177" s="600"/>
      <c r="DPF177" s="600"/>
      <c r="DPG177" s="600"/>
      <c r="DPH177" s="600"/>
      <c r="DPI177" s="600"/>
      <c r="DPJ177" s="600"/>
      <c r="DPK177" s="600"/>
      <c r="DPL177" s="600"/>
      <c r="DPM177" s="600"/>
      <c r="DPN177" s="600"/>
      <c r="DPO177" s="600"/>
      <c r="DPP177" s="600"/>
      <c r="DPQ177" s="600"/>
      <c r="DPR177" s="600"/>
      <c r="DPS177" s="600"/>
      <c r="DPT177" s="600"/>
      <c r="DPU177" s="600"/>
      <c r="DPV177" s="600"/>
      <c r="DPW177" s="600"/>
      <c r="DPX177" s="600"/>
      <c r="DPY177" s="600"/>
      <c r="DPZ177" s="600"/>
      <c r="DQA177" s="600"/>
      <c r="DQB177" s="600"/>
      <c r="DQC177" s="600"/>
      <c r="DQD177" s="600"/>
      <c r="DQE177" s="600"/>
      <c r="DQF177" s="600"/>
      <c r="DQG177" s="600"/>
      <c r="DQH177" s="600"/>
      <c r="DQI177" s="600"/>
      <c r="DQJ177" s="600"/>
      <c r="DQK177" s="600"/>
      <c r="DQL177" s="600"/>
      <c r="DQM177" s="600"/>
      <c r="DQN177" s="600"/>
      <c r="DQO177" s="600"/>
      <c r="DQP177" s="600"/>
      <c r="DQQ177" s="600"/>
      <c r="DQR177" s="600"/>
      <c r="DQS177" s="600"/>
      <c r="DQT177" s="600"/>
      <c r="DQU177" s="600"/>
      <c r="DQV177" s="600"/>
      <c r="DQW177" s="600"/>
      <c r="DQX177" s="600"/>
      <c r="DQY177" s="600"/>
      <c r="DQZ177" s="600"/>
      <c r="DRA177" s="600"/>
      <c r="DRB177" s="600"/>
      <c r="DRC177" s="600"/>
      <c r="DRD177" s="600"/>
      <c r="DRE177" s="600"/>
      <c r="DRF177" s="600"/>
      <c r="DRG177" s="600"/>
      <c r="DRH177" s="600"/>
      <c r="DRI177" s="600"/>
      <c r="DRJ177" s="600"/>
      <c r="DRK177" s="600"/>
      <c r="DRL177" s="600"/>
      <c r="DRM177" s="600"/>
      <c r="DRN177" s="600"/>
      <c r="DRO177" s="600"/>
      <c r="DRP177" s="600"/>
      <c r="DRQ177" s="600"/>
      <c r="DRR177" s="600"/>
      <c r="DRS177" s="600"/>
      <c r="DRT177" s="600"/>
      <c r="DRU177" s="600"/>
      <c r="DRV177" s="600"/>
      <c r="DRW177" s="600"/>
      <c r="DRX177" s="600"/>
      <c r="DRY177" s="600"/>
      <c r="DRZ177" s="600"/>
      <c r="DSA177" s="600"/>
      <c r="DSB177" s="600"/>
      <c r="DSC177" s="600"/>
      <c r="DSD177" s="600"/>
      <c r="DSE177" s="600"/>
      <c r="DSF177" s="600"/>
      <c r="DSG177" s="600"/>
      <c r="DSH177" s="600"/>
      <c r="DSI177" s="600"/>
      <c r="DSJ177" s="600"/>
      <c r="DSK177" s="600"/>
      <c r="DSL177" s="600"/>
      <c r="DSM177" s="600"/>
      <c r="DSN177" s="600"/>
      <c r="DSO177" s="600"/>
      <c r="DSP177" s="600"/>
      <c r="DSQ177" s="600"/>
      <c r="DSR177" s="600"/>
      <c r="DSS177" s="600"/>
      <c r="DST177" s="600"/>
      <c r="DSU177" s="600"/>
      <c r="DSV177" s="600"/>
      <c r="DSW177" s="600"/>
      <c r="DSX177" s="600"/>
      <c r="DSY177" s="600"/>
      <c r="DSZ177" s="600"/>
      <c r="DTA177" s="600"/>
      <c r="DTB177" s="600"/>
      <c r="DTC177" s="600"/>
      <c r="DTD177" s="600"/>
      <c r="DTE177" s="600"/>
      <c r="DTF177" s="600"/>
      <c r="DTG177" s="600"/>
      <c r="DTH177" s="600"/>
      <c r="DTI177" s="600"/>
      <c r="DTJ177" s="600"/>
      <c r="DTK177" s="600"/>
      <c r="DTL177" s="600"/>
      <c r="DTM177" s="600"/>
      <c r="DTN177" s="600"/>
      <c r="DTO177" s="600"/>
      <c r="DTP177" s="600"/>
      <c r="DTQ177" s="600"/>
      <c r="DTR177" s="600"/>
      <c r="DTS177" s="600"/>
      <c r="DTT177" s="600"/>
      <c r="DTU177" s="600"/>
      <c r="DTV177" s="600"/>
      <c r="DTW177" s="600"/>
      <c r="DTX177" s="600"/>
      <c r="DTY177" s="600"/>
      <c r="DTZ177" s="600"/>
      <c r="DUA177" s="600"/>
      <c r="DUB177" s="600"/>
      <c r="DUC177" s="600"/>
      <c r="DUD177" s="600"/>
      <c r="DUE177" s="600"/>
      <c r="DUF177" s="600"/>
      <c r="DUG177" s="600"/>
      <c r="DUH177" s="600"/>
      <c r="DUI177" s="600"/>
      <c r="DUJ177" s="600"/>
      <c r="DUK177" s="600"/>
      <c r="DUL177" s="600"/>
      <c r="DUM177" s="600"/>
      <c r="DUN177" s="600"/>
      <c r="DUO177" s="600"/>
      <c r="DUP177" s="600"/>
      <c r="DUQ177" s="600"/>
      <c r="DUR177" s="600"/>
      <c r="DUS177" s="600"/>
      <c r="DUT177" s="600"/>
      <c r="DUU177" s="600"/>
      <c r="DUV177" s="600"/>
      <c r="DUW177" s="600"/>
      <c r="DUX177" s="600"/>
      <c r="DUY177" s="600"/>
      <c r="DUZ177" s="600"/>
      <c r="DVA177" s="600"/>
      <c r="DVB177" s="600"/>
      <c r="DVC177" s="600"/>
      <c r="DVD177" s="600"/>
      <c r="DVE177" s="600"/>
      <c r="DVF177" s="600"/>
      <c r="DVG177" s="600"/>
      <c r="DVH177" s="600"/>
      <c r="DVI177" s="600"/>
      <c r="DVJ177" s="600"/>
      <c r="DVK177" s="600"/>
      <c r="DVL177" s="600"/>
      <c r="DVM177" s="600"/>
      <c r="DVN177" s="600"/>
      <c r="DVO177" s="600"/>
      <c r="DVP177" s="600"/>
      <c r="DVQ177" s="600"/>
      <c r="DVR177" s="600"/>
      <c r="DVS177" s="600"/>
      <c r="DVT177" s="600"/>
      <c r="DVU177" s="600"/>
      <c r="DVV177" s="600"/>
      <c r="DVW177" s="600"/>
      <c r="DVX177" s="600"/>
      <c r="DVY177" s="600"/>
      <c r="DVZ177" s="600"/>
      <c r="DWA177" s="600"/>
      <c r="DWB177" s="600"/>
      <c r="DWC177" s="600"/>
      <c r="DWD177" s="600"/>
      <c r="DWE177" s="600"/>
      <c r="DWF177" s="600"/>
      <c r="DWG177" s="600"/>
      <c r="DWH177" s="600"/>
      <c r="DWI177" s="600"/>
      <c r="DWJ177" s="600"/>
      <c r="DWK177" s="600"/>
      <c r="DWL177" s="600"/>
      <c r="DWM177" s="600"/>
      <c r="DWN177" s="600"/>
      <c r="DWO177" s="600"/>
      <c r="DWP177" s="600"/>
      <c r="DWQ177" s="600"/>
      <c r="DWR177" s="600"/>
      <c r="DWS177" s="600"/>
      <c r="DWT177" s="600"/>
      <c r="DWU177" s="600"/>
      <c r="DWV177" s="600"/>
      <c r="DWW177" s="600"/>
      <c r="DWX177" s="600"/>
      <c r="DWY177" s="600"/>
      <c r="DWZ177" s="600"/>
      <c r="DXA177" s="600"/>
      <c r="DXB177" s="600"/>
      <c r="DXC177" s="600"/>
      <c r="DXD177" s="600"/>
      <c r="DXE177" s="600"/>
      <c r="DXF177" s="600"/>
      <c r="DXG177" s="600"/>
      <c r="DXH177" s="600"/>
      <c r="DXI177" s="600"/>
      <c r="DXJ177" s="600"/>
      <c r="DXK177" s="600"/>
      <c r="DXL177" s="600"/>
      <c r="DXM177" s="600"/>
      <c r="DXN177" s="600"/>
      <c r="DXO177" s="600"/>
      <c r="DXP177" s="600"/>
      <c r="DXQ177" s="600"/>
      <c r="DXR177" s="600"/>
      <c r="DXS177" s="600"/>
      <c r="DXT177" s="600"/>
      <c r="DXU177" s="600"/>
      <c r="DXV177" s="600"/>
      <c r="DXW177" s="600"/>
      <c r="DXX177" s="600"/>
      <c r="DXY177" s="600"/>
      <c r="DXZ177" s="600"/>
      <c r="DYA177" s="600"/>
      <c r="DYB177" s="600"/>
      <c r="DYC177" s="600"/>
      <c r="DYD177" s="600"/>
      <c r="DYE177" s="600"/>
      <c r="DYF177" s="600"/>
      <c r="DYG177" s="600"/>
      <c r="DYH177" s="600"/>
      <c r="DYI177" s="600"/>
      <c r="DYJ177" s="600"/>
      <c r="DYK177" s="600"/>
      <c r="DYL177" s="600"/>
      <c r="DYM177" s="600"/>
      <c r="DYN177" s="600"/>
      <c r="DYO177" s="600"/>
      <c r="DYP177" s="600"/>
      <c r="DYQ177" s="600"/>
      <c r="DYR177" s="600"/>
      <c r="DYS177" s="600"/>
      <c r="DYT177" s="600"/>
      <c r="DYU177" s="600"/>
      <c r="DYV177" s="600"/>
      <c r="DYW177" s="600"/>
      <c r="DYX177" s="600"/>
      <c r="DYY177" s="600"/>
      <c r="DYZ177" s="600"/>
      <c r="DZA177" s="600"/>
      <c r="DZB177" s="600"/>
      <c r="DZC177" s="600"/>
      <c r="DZD177" s="600"/>
      <c r="DZE177" s="600"/>
      <c r="DZF177" s="600"/>
      <c r="DZG177" s="600"/>
      <c r="DZH177" s="600"/>
      <c r="DZI177" s="600"/>
      <c r="DZJ177" s="600"/>
      <c r="DZK177" s="600"/>
      <c r="DZL177" s="600"/>
      <c r="DZM177" s="600"/>
      <c r="DZN177" s="600"/>
      <c r="DZO177" s="600"/>
      <c r="DZP177" s="600"/>
      <c r="DZQ177" s="600"/>
      <c r="DZR177" s="600"/>
      <c r="DZS177" s="600"/>
      <c r="DZT177" s="600"/>
      <c r="DZU177" s="600"/>
      <c r="DZV177" s="600"/>
      <c r="DZW177" s="600"/>
      <c r="DZX177" s="600"/>
      <c r="DZY177" s="600"/>
      <c r="DZZ177" s="600"/>
      <c r="EAA177" s="600"/>
      <c r="EAB177" s="600"/>
      <c r="EAC177" s="600"/>
      <c r="EAD177" s="600"/>
      <c r="EAE177" s="600"/>
      <c r="EAF177" s="600"/>
      <c r="EAG177" s="600"/>
      <c r="EAH177" s="600"/>
      <c r="EAI177" s="600"/>
      <c r="EAJ177" s="600"/>
      <c r="EAK177" s="600"/>
      <c r="EAL177" s="600"/>
      <c r="EAM177" s="600"/>
      <c r="EAN177" s="600"/>
      <c r="EAO177" s="600"/>
      <c r="EAP177" s="600"/>
      <c r="EAQ177" s="600"/>
      <c r="EAR177" s="600"/>
      <c r="EAS177" s="600"/>
      <c r="EAT177" s="600"/>
      <c r="EAU177" s="600"/>
      <c r="EAV177" s="600"/>
      <c r="EAW177" s="600"/>
      <c r="EAX177" s="600"/>
      <c r="EAY177" s="600"/>
      <c r="EAZ177" s="600"/>
      <c r="EBA177" s="600"/>
      <c r="EBB177" s="600"/>
      <c r="EBC177" s="600"/>
      <c r="EBD177" s="600"/>
      <c r="EBE177" s="600"/>
      <c r="EBF177" s="600"/>
      <c r="EBG177" s="600"/>
      <c r="EBH177" s="600"/>
      <c r="EBI177" s="600"/>
      <c r="EBJ177" s="600"/>
      <c r="EBK177" s="600"/>
      <c r="EBL177" s="600"/>
      <c r="EBM177" s="600"/>
      <c r="EBN177" s="600"/>
      <c r="EBO177" s="600"/>
      <c r="EBP177" s="600"/>
      <c r="EBQ177" s="600"/>
      <c r="EBR177" s="600"/>
      <c r="EBS177" s="600"/>
      <c r="EBT177" s="600"/>
      <c r="EBU177" s="600"/>
      <c r="EBV177" s="600"/>
      <c r="EBW177" s="600"/>
      <c r="EBX177" s="600"/>
      <c r="EBY177" s="600"/>
      <c r="EBZ177" s="600"/>
      <c r="ECA177" s="600"/>
      <c r="ECB177" s="600"/>
      <c r="ECC177" s="600"/>
      <c r="ECD177" s="600"/>
      <c r="ECE177" s="600"/>
      <c r="ECF177" s="600"/>
      <c r="ECG177" s="600"/>
      <c r="ECH177" s="600"/>
      <c r="ECI177" s="600"/>
      <c r="ECJ177" s="600"/>
      <c r="ECK177" s="600"/>
      <c r="ECL177" s="600"/>
      <c r="ECM177" s="600"/>
      <c r="ECN177" s="600"/>
      <c r="ECO177" s="600"/>
      <c r="ECP177" s="600"/>
      <c r="ECQ177" s="600"/>
      <c r="ECR177" s="600"/>
      <c r="ECS177" s="600"/>
      <c r="ECT177" s="600"/>
      <c r="ECU177" s="600"/>
      <c r="ECV177" s="600"/>
      <c r="ECW177" s="600"/>
      <c r="ECX177" s="600"/>
      <c r="ECY177" s="600"/>
      <c r="ECZ177" s="600"/>
      <c r="EDA177" s="600"/>
      <c r="EDB177" s="600"/>
      <c r="EDC177" s="600"/>
      <c r="EDD177" s="600"/>
      <c r="EDE177" s="600"/>
      <c r="EDF177" s="600"/>
      <c r="EDG177" s="600"/>
      <c r="EDH177" s="600"/>
      <c r="EDI177" s="600"/>
      <c r="EDJ177" s="600"/>
      <c r="EDK177" s="600"/>
      <c r="EDL177" s="600"/>
      <c r="EDM177" s="600"/>
      <c r="EDN177" s="600"/>
      <c r="EDO177" s="600"/>
      <c r="EDP177" s="600"/>
      <c r="EDQ177" s="600"/>
      <c r="EDR177" s="600"/>
      <c r="EDS177" s="600"/>
      <c r="EDT177" s="600"/>
      <c r="EDU177" s="600"/>
      <c r="EDV177" s="600"/>
      <c r="EDW177" s="600"/>
      <c r="EDX177" s="600"/>
      <c r="EDY177" s="600"/>
      <c r="EDZ177" s="600"/>
      <c r="EEA177" s="600"/>
      <c r="EEB177" s="600"/>
      <c r="EEC177" s="600"/>
      <c r="EED177" s="600"/>
      <c r="EEE177" s="600"/>
      <c r="EEF177" s="600"/>
      <c r="EEG177" s="600"/>
      <c r="EEH177" s="600"/>
      <c r="EEI177" s="600"/>
      <c r="EEJ177" s="600"/>
      <c r="EEK177" s="600"/>
      <c r="EEL177" s="600"/>
      <c r="EEM177" s="600"/>
      <c r="EEN177" s="600"/>
      <c r="EEO177" s="600"/>
      <c r="EEP177" s="600"/>
      <c r="EEQ177" s="600"/>
      <c r="EER177" s="600"/>
      <c r="EES177" s="600"/>
      <c r="EET177" s="600"/>
      <c r="EEU177" s="600"/>
      <c r="EEV177" s="600"/>
      <c r="EEW177" s="600"/>
      <c r="EEX177" s="600"/>
      <c r="EEY177" s="600"/>
      <c r="EEZ177" s="600"/>
      <c r="EFA177" s="600"/>
      <c r="EFB177" s="600"/>
      <c r="EFC177" s="600"/>
      <c r="EFD177" s="600"/>
      <c r="EFE177" s="600"/>
      <c r="EFF177" s="600"/>
      <c r="EFG177" s="600"/>
      <c r="EFH177" s="600"/>
      <c r="EFI177" s="600"/>
      <c r="EFJ177" s="600"/>
      <c r="EFK177" s="600"/>
      <c r="EFL177" s="600"/>
      <c r="EFM177" s="600"/>
      <c r="EFN177" s="600"/>
      <c r="EFO177" s="600"/>
      <c r="EFP177" s="600"/>
      <c r="EFQ177" s="600"/>
      <c r="EFR177" s="600"/>
      <c r="EFS177" s="600"/>
      <c r="EFT177" s="600"/>
      <c r="EFU177" s="600"/>
      <c r="EFV177" s="600"/>
      <c r="EFW177" s="600"/>
      <c r="EFX177" s="600"/>
      <c r="EFY177" s="600"/>
      <c r="EFZ177" s="600"/>
      <c r="EGA177" s="600"/>
      <c r="EGB177" s="600"/>
      <c r="EGC177" s="600"/>
      <c r="EGD177" s="600"/>
      <c r="EGE177" s="600"/>
      <c r="EGF177" s="600"/>
      <c r="EGG177" s="600"/>
      <c r="EGH177" s="600"/>
      <c r="EGI177" s="600"/>
      <c r="EGJ177" s="600"/>
      <c r="EGK177" s="600"/>
      <c r="EGL177" s="600"/>
      <c r="EGM177" s="600"/>
      <c r="EGN177" s="600"/>
      <c r="EGO177" s="600"/>
      <c r="EGP177" s="600"/>
      <c r="EGQ177" s="600"/>
      <c r="EGR177" s="600"/>
      <c r="EGS177" s="600"/>
      <c r="EGT177" s="600"/>
      <c r="EGU177" s="600"/>
      <c r="EGV177" s="600"/>
      <c r="EGW177" s="600"/>
      <c r="EGX177" s="600"/>
      <c r="EGY177" s="600"/>
      <c r="EGZ177" s="600"/>
      <c r="EHA177" s="600"/>
      <c r="EHB177" s="600"/>
      <c r="EHC177" s="600"/>
      <c r="EHD177" s="600"/>
      <c r="EHE177" s="600"/>
      <c r="EHF177" s="600"/>
      <c r="EHG177" s="600"/>
      <c r="EHH177" s="600"/>
      <c r="EHI177" s="600"/>
      <c r="EHJ177" s="600"/>
      <c r="EHK177" s="600"/>
      <c r="EHL177" s="600"/>
      <c r="EHM177" s="600"/>
      <c r="EHN177" s="600"/>
      <c r="EHO177" s="600"/>
      <c r="EHP177" s="600"/>
      <c r="EHQ177" s="600"/>
      <c r="EHR177" s="600"/>
      <c r="EHS177" s="600"/>
      <c r="EHT177" s="600"/>
      <c r="EHU177" s="600"/>
      <c r="EHV177" s="600"/>
      <c r="EHW177" s="600"/>
      <c r="EHX177" s="600"/>
      <c r="EHY177" s="600"/>
      <c r="EHZ177" s="600"/>
      <c r="EIA177" s="600"/>
      <c r="EIB177" s="600"/>
      <c r="EIC177" s="600"/>
      <c r="EID177" s="600"/>
      <c r="EIE177" s="600"/>
      <c r="EIF177" s="600"/>
      <c r="EIG177" s="600"/>
      <c r="EIH177" s="600"/>
      <c r="EII177" s="600"/>
      <c r="EIJ177" s="600"/>
      <c r="EIK177" s="600"/>
      <c r="EIL177" s="600"/>
      <c r="EIM177" s="600"/>
      <c r="EIN177" s="600"/>
      <c r="EIO177" s="600"/>
      <c r="EIP177" s="600"/>
      <c r="EIQ177" s="600"/>
      <c r="EIR177" s="600"/>
      <c r="EIS177" s="600"/>
      <c r="EIT177" s="600"/>
      <c r="EIU177" s="600"/>
      <c r="EIV177" s="600"/>
      <c r="EIW177" s="600"/>
      <c r="EIX177" s="600"/>
      <c r="EIY177" s="600"/>
      <c r="EIZ177" s="600"/>
      <c r="EJA177" s="600"/>
      <c r="EJB177" s="600"/>
      <c r="EJC177" s="600"/>
      <c r="EJD177" s="600"/>
      <c r="EJE177" s="600"/>
      <c r="EJF177" s="600"/>
      <c r="EJG177" s="600"/>
      <c r="EJH177" s="600"/>
      <c r="EJI177" s="600"/>
      <c r="EJJ177" s="600"/>
      <c r="EJK177" s="600"/>
      <c r="EJL177" s="600"/>
      <c r="EJM177" s="600"/>
      <c r="EJN177" s="600"/>
      <c r="EJO177" s="600"/>
      <c r="EJP177" s="600"/>
      <c r="EJQ177" s="600"/>
      <c r="EJR177" s="600"/>
      <c r="EJS177" s="600"/>
      <c r="EJT177" s="600"/>
      <c r="EJU177" s="600"/>
      <c r="EJV177" s="600"/>
      <c r="EJW177" s="600"/>
      <c r="EJX177" s="600"/>
      <c r="EJY177" s="600"/>
      <c r="EJZ177" s="600"/>
      <c r="EKA177" s="600"/>
      <c r="EKB177" s="600"/>
      <c r="EKC177" s="600"/>
      <c r="EKD177" s="600"/>
      <c r="EKE177" s="600"/>
      <c r="EKF177" s="600"/>
      <c r="EKG177" s="600"/>
      <c r="EKH177" s="600"/>
      <c r="EKI177" s="600"/>
      <c r="EKJ177" s="600"/>
      <c r="EKK177" s="600"/>
      <c r="EKL177" s="600"/>
      <c r="EKM177" s="600"/>
      <c r="EKN177" s="600"/>
      <c r="EKO177" s="600"/>
      <c r="EKP177" s="600"/>
      <c r="EKQ177" s="600"/>
      <c r="EKR177" s="600"/>
      <c r="EKS177" s="600"/>
      <c r="EKT177" s="600"/>
      <c r="EKU177" s="600"/>
      <c r="EKV177" s="600"/>
      <c r="EKW177" s="600"/>
      <c r="EKX177" s="600"/>
      <c r="EKY177" s="600"/>
      <c r="EKZ177" s="600"/>
      <c r="ELA177" s="600"/>
      <c r="ELB177" s="600"/>
      <c r="ELC177" s="600"/>
      <c r="ELD177" s="600"/>
      <c r="ELE177" s="600"/>
      <c r="ELF177" s="600"/>
      <c r="ELG177" s="600"/>
      <c r="ELH177" s="600"/>
      <c r="ELI177" s="600"/>
      <c r="ELJ177" s="600"/>
      <c r="ELK177" s="600"/>
      <c r="ELL177" s="600"/>
      <c r="ELM177" s="600"/>
      <c r="ELN177" s="600"/>
      <c r="ELO177" s="600"/>
      <c r="ELP177" s="600"/>
      <c r="ELQ177" s="600"/>
      <c r="ELR177" s="600"/>
      <c r="ELS177" s="600"/>
      <c r="ELT177" s="600"/>
      <c r="ELU177" s="600"/>
      <c r="ELV177" s="600"/>
      <c r="ELW177" s="600"/>
      <c r="ELX177" s="600"/>
      <c r="ELY177" s="600"/>
      <c r="ELZ177" s="600"/>
      <c r="EMA177" s="600"/>
      <c r="EMB177" s="600"/>
      <c r="EMC177" s="600"/>
      <c r="EMD177" s="600"/>
      <c r="EME177" s="600"/>
      <c r="EMF177" s="600"/>
      <c r="EMG177" s="600"/>
      <c r="EMH177" s="600"/>
      <c r="EMI177" s="600"/>
      <c r="EMJ177" s="600"/>
      <c r="EMK177" s="600"/>
      <c r="EML177" s="600"/>
      <c r="EMM177" s="600"/>
      <c r="EMN177" s="600"/>
      <c r="EMO177" s="600"/>
      <c r="EMP177" s="600"/>
      <c r="EMQ177" s="600"/>
      <c r="EMR177" s="600"/>
      <c r="EMS177" s="600"/>
      <c r="EMT177" s="600"/>
      <c r="EMU177" s="600"/>
      <c r="EMV177" s="600"/>
      <c r="EMW177" s="600"/>
      <c r="EMX177" s="600"/>
      <c r="EMY177" s="600"/>
      <c r="EMZ177" s="600"/>
      <c r="ENA177" s="600"/>
      <c r="ENB177" s="600"/>
      <c r="ENC177" s="600"/>
      <c r="END177" s="600"/>
      <c r="ENE177" s="600"/>
      <c r="ENF177" s="600"/>
      <c r="ENG177" s="600"/>
      <c r="ENH177" s="600"/>
      <c r="ENI177" s="600"/>
      <c r="ENJ177" s="600"/>
      <c r="ENK177" s="600"/>
      <c r="ENL177" s="600"/>
      <c r="ENM177" s="600"/>
      <c r="ENN177" s="600"/>
      <c r="ENO177" s="600"/>
      <c r="ENP177" s="600"/>
      <c r="ENQ177" s="600"/>
      <c r="ENR177" s="600"/>
      <c r="ENS177" s="600"/>
      <c r="ENT177" s="600"/>
      <c r="ENU177" s="600"/>
      <c r="ENV177" s="600"/>
      <c r="ENW177" s="600"/>
      <c r="ENX177" s="600"/>
      <c r="ENY177" s="600"/>
      <c r="ENZ177" s="600"/>
      <c r="EOA177" s="600"/>
      <c r="EOB177" s="600"/>
      <c r="EOC177" s="600"/>
      <c r="EOD177" s="600"/>
      <c r="EOE177" s="600"/>
      <c r="EOF177" s="600"/>
      <c r="EOG177" s="600"/>
      <c r="EOH177" s="600"/>
      <c r="EOI177" s="600"/>
      <c r="EOJ177" s="600"/>
      <c r="EOK177" s="600"/>
      <c r="EOL177" s="600"/>
      <c r="EOM177" s="600"/>
      <c r="EON177" s="600"/>
      <c r="EOO177" s="600"/>
      <c r="EOP177" s="600"/>
      <c r="EOQ177" s="600"/>
      <c r="EOR177" s="600"/>
      <c r="EOS177" s="600"/>
      <c r="EOT177" s="600"/>
      <c r="EOU177" s="600"/>
      <c r="EOV177" s="600"/>
      <c r="EOW177" s="600"/>
      <c r="EOX177" s="600"/>
      <c r="EOY177" s="600"/>
      <c r="EOZ177" s="600"/>
      <c r="EPA177" s="600"/>
      <c r="EPB177" s="600"/>
      <c r="EPC177" s="600"/>
      <c r="EPD177" s="600"/>
      <c r="EPE177" s="600"/>
      <c r="EPF177" s="600"/>
      <c r="EPG177" s="600"/>
      <c r="EPH177" s="600"/>
      <c r="EPI177" s="600"/>
      <c r="EPJ177" s="600"/>
      <c r="EPK177" s="600"/>
      <c r="EPL177" s="600"/>
      <c r="EPM177" s="600"/>
      <c r="EPN177" s="600"/>
      <c r="EPO177" s="600"/>
      <c r="EPP177" s="600"/>
      <c r="EPQ177" s="600"/>
      <c r="EPR177" s="600"/>
      <c r="EPS177" s="600"/>
      <c r="EPT177" s="600"/>
      <c r="EPU177" s="600"/>
      <c r="EPV177" s="600"/>
      <c r="EPW177" s="600"/>
      <c r="EPX177" s="600"/>
      <c r="EPY177" s="600"/>
      <c r="EPZ177" s="600"/>
      <c r="EQA177" s="600"/>
      <c r="EQB177" s="600"/>
      <c r="EQC177" s="600"/>
      <c r="EQD177" s="600"/>
      <c r="EQE177" s="600"/>
      <c r="EQF177" s="600"/>
      <c r="EQG177" s="600"/>
      <c r="EQH177" s="600"/>
      <c r="EQI177" s="600"/>
      <c r="EQJ177" s="600"/>
      <c r="EQK177" s="600"/>
      <c r="EQL177" s="600"/>
      <c r="EQM177" s="600"/>
      <c r="EQN177" s="600"/>
      <c r="EQO177" s="600"/>
      <c r="EQP177" s="600"/>
      <c r="EQQ177" s="600"/>
      <c r="EQR177" s="600"/>
      <c r="EQS177" s="600"/>
      <c r="EQT177" s="600"/>
      <c r="EQU177" s="600"/>
      <c r="EQV177" s="600"/>
      <c r="EQW177" s="600"/>
      <c r="EQX177" s="600"/>
      <c r="EQY177" s="600"/>
      <c r="EQZ177" s="600"/>
      <c r="ERA177" s="600"/>
      <c r="ERB177" s="600"/>
      <c r="ERC177" s="600"/>
      <c r="ERD177" s="600"/>
      <c r="ERE177" s="600"/>
      <c r="ERF177" s="600"/>
      <c r="ERG177" s="600"/>
      <c r="ERH177" s="600"/>
      <c r="ERI177" s="600"/>
      <c r="ERJ177" s="600"/>
      <c r="ERK177" s="600"/>
      <c r="ERL177" s="600"/>
      <c r="ERM177" s="600"/>
      <c r="ERN177" s="600"/>
      <c r="ERO177" s="600"/>
      <c r="ERP177" s="600"/>
      <c r="ERQ177" s="600"/>
      <c r="ERR177" s="600"/>
      <c r="ERS177" s="600"/>
      <c r="ERT177" s="600"/>
      <c r="ERU177" s="600"/>
      <c r="ERV177" s="600"/>
      <c r="ERW177" s="600"/>
      <c r="ERX177" s="600"/>
      <c r="ERY177" s="600"/>
      <c r="ERZ177" s="600"/>
      <c r="ESA177" s="600"/>
      <c r="ESB177" s="600"/>
      <c r="ESC177" s="600"/>
      <c r="ESD177" s="600"/>
      <c r="ESE177" s="600"/>
      <c r="ESF177" s="600"/>
      <c r="ESG177" s="600"/>
      <c r="ESH177" s="600"/>
      <c r="ESI177" s="600"/>
      <c r="ESJ177" s="600"/>
      <c r="ESK177" s="600"/>
      <c r="ESL177" s="600"/>
      <c r="ESM177" s="600"/>
      <c r="ESN177" s="600"/>
      <c r="ESO177" s="600"/>
      <c r="ESP177" s="600"/>
      <c r="ESQ177" s="600"/>
      <c r="ESR177" s="600"/>
      <c r="ESS177" s="600"/>
      <c r="EST177" s="600"/>
      <c r="ESU177" s="600"/>
      <c r="ESV177" s="600"/>
      <c r="ESW177" s="600"/>
      <c r="ESX177" s="600"/>
      <c r="ESY177" s="600"/>
      <c r="ESZ177" s="600"/>
      <c r="ETA177" s="600"/>
      <c r="ETB177" s="600"/>
      <c r="ETC177" s="600"/>
      <c r="ETD177" s="600"/>
      <c r="ETE177" s="600"/>
      <c r="ETF177" s="600"/>
      <c r="ETG177" s="600"/>
      <c r="ETH177" s="600"/>
      <c r="ETI177" s="600"/>
      <c r="ETJ177" s="600"/>
      <c r="ETK177" s="600"/>
      <c r="ETL177" s="600"/>
      <c r="ETM177" s="600"/>
      <c r="ETN177" s="600"/>
      <c r="ETO177" s="600"/>
      <c r="ETP177" s="600"/>
      <c r="ETQ177" s="600"/>
      <c r="ETR177" s="600"/>
      <c r="ETS177" s="600"/>
      <c r="ETT177" s="600"/>
      <c r="ETU177" s="600"/>
      <c r="ETV177" s="600"/>
      <c r="ETW177" s="600"/>
      <c r="ETX177" s="600"/>
      <c r="ETY177" s="600"/>
      <c r="ETZ177" s="600"/>
      <c r="EUA177" s="600"/>
      <c r="EUB177" s="600"/>
      <c r="EUC177" s="600"/>
      <c r="EUD177" s="600"/>
      <c r="EUE177" s="600"/>
      <c r="EUF177" s="600"/>
      <c r="EUG177" s="600"/>
      <c r="EUH177" s="600"/>
      <c r="EUI177" s="600"/>
      <c r="EUJ177" s="600"/>
      <c r="EUK177" s="600"/>
      <c r="EUL177" s="600"/>
      <c r="EUM177" s="600"/>
      <c r="EUN177" s="600"/>
      <c r="EUO177" s="600"/>
      <c r="EUP177" s="600"/>
      <c r="EUQ177" s="600"/>
      <c r="EUR177" s="600"/>
      <c r="EUS177" s="600"/>
      <c r="EUT177" s="600"/>
      <c r="EUU177" s="600"/>
      <c r="EUV177" s="600"/>
      <c r="EUW177" s="600"/>
      <c r="EUX177" s="600"/>
      <c r="EUY177" s="600"/>
      <c r="EUZ177" s="600"/>
      <c r="EVA177" s="600"/>
      <c r="EVB177" s="600"/>
      <c r="EVC177" s="600"/>
      <c r="EVD177" s="600"/>
      <c r="EVE177" s="600"/>
      <c r="EVF177" s="600"/>
      <c r="EVG177" s="600"/>
      <c r="EVH177" s="600"/>
      <c r="EVI177" s="600"/>
      <c r="EVJ177" s="600"/>
      <c r="EVK177" s="600"/>
      <c r="EVL177" s="600"/>
      <c r="EVM177" s="600"/>
      <c r="EVN177" s="600"/>
      <c r="EVO177" s="600"/>
      <c r="EVP177" s="600"/>
      <c r="EVQ177" s="600"/>
      <c r="EVR177" s="600"/>
      <c r="EVS177" s="600"/>
      <c r="EVT177" s="600"/>
      <c r="EVU177" s="600"/>
      <c r="EVV177" s="600"/>
      <c r="EVW177" s="600"/>
      <c r="EVX177" s="600"/>
      <c r="EVY177" s="600"/>
      <c r="EVZ177" s="600"/>
      <c r="EWA177" s="600"/>
      <c r="EWB177" s="600"/>
      <c r="EWC177" s="600"/>
      <c r="EWD177" s="600"/>
      <c r="EWE177" s="600"/>
      <c r="EWF177" s="600"/>
      <c r="EWG177" s="600"/>
      <c r="EWH177" s="600"/>
      <c r="EWI177" s="600"/>
      <c r="EWJ177" s="600"/>
      <c r="EWK177" s="600"/>
      <c r="EWL177" s="600"/>
      <c r="EWM177" s="600"/>
      <c r="EWN177" s="600"/>
      <c r="EWO177" s="600"/>
      <c r="EWP177" s="600"/>
      <c r="EWQ177" s="600"/>
      <c r="EWR177" s="600"/>
      <c r="EWS177" s="600"/>
      <c r="EWT177" s="600"/>
      <c r="EWU177" s="600"/>
      <c r="EWV177" s="600"/>
      <c r="EWW177" s="600"/>
      <c r="EWX177" s="600"/>
      <c r="EWY177" s="600"/>
      <c r="EWZ177" s="600"/>
      <c r="EXA177" s="600"/>
      <c r="EXB177" s="600"/>
      <c r="EXC177" s="600"/>
      <c r="EXD177" s="600"/>
      <c r="EXE177" s="600"/>
      <c r="EXF177" s="600"/>
      <c r="EXG177" s="600"/>
      <c r="EXH177" s="600"/>
      <c r="EXI177" s="600"/>
      <c r="EXJ177" s="600"/>
      <c r="EXK177" s="600"/>
      <c r="EXL177" s="600"/>
      <c r="EXM177" s="600"/>
      <c r="EXN177" s="600"/>
      <c r="EXO177" s="600"/>
      <c r="EXP177" s="600"/>
      <c r="EXQ177" s="600"/>
      <c r="EXR177" s="600"/>
      <c r="EXS177" s="600"/>
      <c r="EXT177" s="600"/>
      <c r="EXU177" s="600"/>
      <c r="EXV177" s="600"/>
      <c r="EXW177" s="600"/>
      <c r="EXX177" s="600"/>
      <c r="EXY177" s="600"/>
      <c r="EXZ177" s="600"/>
      <c r="EYA177" s="600"/>
      <c r="EYB177" s="600"/>
      <c r="EYC177" s="600"/>
      <c r="EYD177" s="600"/>
      <c r="EYE177" s="600"/>
      <c r="EYF177" s="600"/>
      <c r="EYG177" s="600"/>
      <c r="EYH177" s="600"/>
      <c r="EYI177" s="600"/>
      <c r="EYJ177" s="600"/>
      <c r="EYK177" s="600"/>
      <c r="EYL177" s="600"/>
      <c r="EYM177" s="600"/>
      <c r="EYN177" s="600"/>
      <c r="EYO177" s="600"/>
      <c r="EYP177" s="600"/>
      <c r="EYQ177" s="600"/>
      <c r="EYR177" s="600"/>
      <c r="EYS177" s="600"/>
      <c r="EYT177" s="600"/>
      <c r="EYU177" s="600"/>
      <c r="EYV177" s="600"/>
      <c r="EYW177" s="600"/>
      <c r="EYX177" s="600"/>
      <c r="EYY177" s="600"/>
      <c r="EYZ177" s="600"/>
      <c r="EZA177" s="600"/>
      <c r="EZB177" s="600"/>
      <c r="EZC177" s="600"/>
      <c r="EZD177" s="600"/>
      <c r="EZE177" s="600"/>
      <c r="EZF177" s="600"/>
      <c r="EZG177" s="600"/>
      <c r="EZH177" s="600"/>
      <c r="EZI177" s="600"/>
      <c r="EZJ177" s="600"/>
      <c r="EZK177" s="600"/>
      <c r="EZL177" s="600"/>
      <c r="EZM177" s="600"/>
      <c r="EZN177" s="600"/>
      <c r="EZO177" s="600"/>
      <c r="EZP177" s="600"/>
      <c r="EZQ177" s="600"/>
      <c r="EZR177" s="600"/>
      <c r="EZS177" s="600"/>
      <c r="EZT177" s="600"/>
      <c r="EZU177" s="600"/>
      <c r="EZV177" s="600"/>
      <c r="EZW177" s="600"/>
      <c r="EZX177" s="600"/>
      <c r="EZY177" s="600"/>
      <c r="EZZ177" s="600"/>
      <c r="FAA177" s="600"/>
      <c r="FAB177" s="600"/>
      <c r="FAC177" s="600"/>
      <c r="FAD177" s="600"/>
      <c r="FAE177" s="600"/>
      <c r="FAF177" s="600"/>
      <c r="FAG177" s="600"/>
      <c r="FAH177" s="600"/>
      <c r="FAI177" s="600"/>
      <c r="FAJ177" s="600"/>
      <c r="FAK177" s="600"/>
      <c r="FAL177" s="600"/>
      <c r="FAM177" s="600"/>
      <c r="FAN177" s="600"/>
      <c r="FAO177" s="600"/>
      <c r="FAP177" s="600"/>
      <c r="FAQ177" s="600"/>
      <c r="FAR177" s="600"/>
      <c r="FAS177" s="600"/>
      <c r="FAT177" s="600"/>
      <c r="FAU177" s="600"/>
      <c r="FAV177" s="600"/>
      <c r="FAW177" s="600"/>
      <c r="FAX177" s="600"/>
      <c r="FAY177" s="600"/>
      <c r="FAZ177" s="600"/>
      <c r="FBA177" s="600"/>
      <c r="FBB177" s="600"/>
      <c r="FBC177" s="600"/>
      <c r="FBD177" s="600"/>
      <c r="FBE177" s="600"/>
      <c r="FBF177" s="600"/>
      <c r="FBG177" s="600"/>
      <c r="FBH177" s="600"/>
      <c r="FBI177" s="600"/>
      <c r="FBJ177" s="600"/>
      <c r="FBK177" s="600"/>
      <c r="FBL177" s="600"/>
      <c r="FBM177" s="600"/>
      <c r="FBN177" s="600"/>
      <c r="FBO177" s="600"/>
      <c r="FBP177" s="600"/>
      <c r="FBQ177" s="600"/>
      <c r="FBR177" s="600"/>
      <c r="FBS177" s="600"/>
      <c r="FBT177" s="600"/>
      <c r="FBU177" s="600"/>
      <c r="FBV177" s="600"/>
      <c r="FBW177" s="600"/>
      <c r="FBX177" s="600"/>
      <c r="FBY177" s="600"/>
      <c r="FBZ177" s="600"/>
      <c r="FCA177" s="600"/>
      <c r="FCB177" s="600"/>
      <c r="FCC177" s="600"/>
      <c r="FCD177" s="600"/>
      <c r="FCE177" s="600"/>
      <c r="FCF177" s="600"/>
      <c r="FCG177" s="600"/>
      <c r="FCH177" s="600"/>
      <c r="FCI177" s="600"/>
      <c r="FCJ177" s="600"/>
      <c r="FCK177" s="600"/>
      <c r="FCL177" s="600"/>
      <c r="FCM177" s="600"/>
      <c r="FCN177" s="600"/>
      <c r="FCO177" s="600"/>
      <c r="FCP177" s="600"/>
      <c r="FCQ177" s="600"/>
      <c r="FCR177" s="600"/>
      <c r="FCS177" s="600"/>
      <c r="FCT177" s="600"/>
      <c r="FCU177" s="600"/>
      <c r="FCV177" s="600"/>
      <c r="FCW177" s="600"/>
      <c r="FCX177" s="600"/>
      <c r="FCY177" s="600"/>
      <c r="FCZ177" s="600"/>
      <c r="FDA177" s="600"/>
      <c r="FDB177" s="600"/>
      <c r="FDC177" s="600"/>
      <c r="FDD177" s="600"/>
      <c r="FDE177" s="600"/>
      <c r="FDF177" s="600"/>
      <c r="FDG177" s="600"/>
      <c r="FDH177" s="600"/>
      <c r="FDI177" s="600"/>
      <c r="FDJ177" s="600"/>
      <c r="FDK177" s="600"/>
      <c r="FDL177" s="600"/>
      <c r="FDM177" s="600"/>
      <c r="FDN177" s="600"/>
      <c r="FDO177" s="600"/>
      <c r="FDP177" s="600"/>
      <c r="FDQ177" s="600"/>
      <c r="FDR177" s="600"/>
      <c r="FDS177" s="600"/>
      <c r="FDT177" s="600"/>
      <c r="FDU177" s="600"/>
      <c r="FDV177" s="600"/>
      <c r="FDW177" s="600"/>
      <c r="FDX177" s="600"/>
      <c r="FDY177" s="600"/>
      <c r="FDZ177" s="600"/>
      <c r="FEA177" s="600"/>
      <c r="FEB177" s="600"/>
      <c r="FEC177" s="600"/>
      <c r="FED177" s="600"/>
      <c r="FEE177" s="600"/>
      <c r="FEF177" s="600"/>
      <c r="FEG177" s="600"/>
      <c r="FEH177" s="600"/>
      <c r="FEI177" s="600"/>
      <c r="FEJ177" s="600"/>
      <c r="FEK177" s="600"/>
      <c r="FEL177" s="600"/>
      <c r="FEM177" s="600"/>
      <c r="FEN177" s="600"/>
      <c r="FEO177" s="600"/>
      <c r="FEP177" s="600"/>
      <c r="FEQ177" s="600"/>
      <c r="FER177" s="600"/>
      <c r="FES177" s="600"/>
      <c r="FET177" s="600"/>
      <c r="FEU177" s="600"/>
      <c r="FEV177" s="600"/>
      <c r="FEW177" s="600"/>
      <c r="FEX177" s="600"/>
      <c r="FEY177" s="600"/>
      <c r="FEZ177" s="600"/>
      <c r="FFA177" s="600"/>
      <c r="FFB177" s="600"/>
      <c r="FFC177" s="600"/>
      <c r="FFD177" s="600"/>
      <c r="FFE177" s="600"/>
      <c r="FFF177" s="600"/>
      <c r="FFG177" s="600"/>
      <c r="FFH177" s="600"/>
      <c r="FFI177" s="600"/>
      <c r="FFJ177" s="600"/>
      <c r="FFK177" s="600"/>
      <c r="FFL177" s="600"/>
      <c r="FFM177" s="600"/>
      <c r="FFN177" s="600"/>
      <c r="FFO177" s="600"/>
      <c r="FFP177" s="600"/>
      <c r="FFQ177" s="600"/>
      <c r="FFR177" s="600"/>
      <c r="FFS177" s="600"/>
      <c r="FFT177" s="600"/>
      <c r="FFU177" s="600"/>
      <c r="FFV177" s="600"/>
      <c r="FFW177" s="600"/>
      <c r="FFX177" s="600"/>
      <c r="FFY177" s="600"/>
      <c r="FFZ177" s="600"/>
      <c r="FGA177" s="600"/>
      <c r="FGB177" s="600"/>
      <c r="FGC177" s="600"/>
      <c r="FGD177" s="600"/>
      <c r="FGE177" s="600"/>
      <c r="FGF177" s="600"/>
      <c r="FGG177" s="600"/>
      <c r="FGH177" s="600"/>
      <c r="FGI177" s="600"/>
      <c r="FGJ177" s="600"/>
      <c r="FGK177" s="600"/>
      <c r="FGL177" s="600"/>
      <c r="FGM177" s="600"/>
      <c r="FGN177" s="600"/>
      <c r="FGO177" s="600"/>
      <c r="FGP177" s="600"/>
      <c r="FGQ177" s="600"/>
      <c r="FGR177" s="600"/>
      <c r="FGS177" s="600"/>
      <c r="FGT177" s="600"/>
      <c r="FGU177" s="600"/>
      <c r="FGV177" s="600"/>
      <c r="FGW177" s="600"/>
      <c r="FGX177" s="600"/>
      <c r="FGY177" s="600"/>
      <c r="FGZ177" s="600"/>
      <c r="FHA177" s="600"/>
      <c r="FHB177" s="600"/>
      <c r="FHC177" s="600"/>
      <c r="FHD177" s="600"/>
      <c r="FHE177" s="600"/>
      <c r="FHF177" s="600"/>
      <c r="FHG177" s="600"/>
      <c r="FHH177" s="600"/>
      <c r="FHI177" s="600"/>
      <c r="FHJ177" s="600"/>
      <c r="FHK177" s="600"/>
      <c r="FHL177" s="600"/>
      <c r="FHM177" s="600"/>
      <c r="FHN177" s="600"/>
      <c r="FHO177" s="600"/>
      <c r="FHP177" s="600"/>
      <c r="FHQ177" s="600"/>
      <c r="FHR177" s="600"/>
      <c r="FHS177" s="600"/>
      <c r="FHT177" s="600"/>
      <c r="FHU177" s="600"/>
      <c r="FHV177" s="600"/>
      <c r="FHW177" s="600"/>
      <c r="FHX177" s="600"/>
      <c r="FHY177" s="600"/>
      <c r="FHZ177" s="600"/>
      <c r="FIA177" s="600"/>
      <c r="FIB177" s="600"/>
      <c r="FIC177" s="600"/>
      <c r="FID177" s="600"/>
      <c r="FIE177" s="600"/>
      <c r="FIF177" s="600"/>
      <c r="FIG177" s="600"/>
      <c r="FIH177" s="600"/>
      <c r="FII177" s="600"/>
      <c r="FIJ177" s="600"/>
      <c r="FIK177" s="600"/>
      <c r="FIL177" s="600"/>
      <c r="FIM177" s="600"/>
      <c r="FIN177" s="600"/>
      <c r="FIO177" s="600"/>
      <c r="FIP177" s="600"/>
      <c r="FIQ177" s="600"/>
      <c r="FIR177" s="600"/>
      <c r="FIS177" s="600"/>
      <c r="FIT177" s="600"/>
      <c r="FIU177" s="600"/>
      <c r="FIV177" s="600"/>
      <c r="FIW177" s="600"/>
      <c r="FIX177" s="600"/>
      <c r="FIY177" s="600"/>
      <c r="FIZ177" s="600"/>
      <c r="FJA177" s="600"/>
      <c r="FJB177" s="600"/>
      <c r="FJC177" s="600"/>
      <c r="FJD177" s="600"/>
      <c r="FJE177" s="600"/>
      <c r="FJF177" s="600"/>
      <c r="FJG177" s="600"/>
      <c r="FJH177" s="600"/>
      <c r="FJI177" s="600"/>
      <c r="FJJ177" s="600"/>
      <c r="FJK177" s="600"/>
      <c r="FJL177" s="600"/>
      <c r="FJM177" s="600"/>
      <c r="FJN177" s="600"/>
      <c r="FJO177" s="600"/>
      <c r="FJP177" s="600"/>
      <c r="FJQ177" s="600"/>
      <c r="FJR177" s="600"/>
      <c r="FJS177" s="600"/>
      <c r="FJT177" s="600"/>
      <c r="FJU177" s="600"/>
      <c r="FJV177" s="600"/>
      <c r="FJW177" s="600"/>
      <c r="FJX177" s="600"/>
      <c r="FJY177" s="600"/>
      <c r="FJZ177" s="600"/>
      <c r="FKA177" s="600"/>
      <c r="FKB177" s="600"/>
      <c r="FKC177" s="600"/>
      <c r="FKD177" s="600"/>
      <c r="FKE177" s="600"/>
      <c r="FKF177" s="600"/>
      <c r="FKG177" s="600"/>
      <c r="FKH177" s="600"/>
      <c r="FKI177" s="600"/>
      <c r="FKJ177" s="600"/>
      <c r="FKK177" s="600"/>
      <c r="FKL177" s="600"/>
      <c r="FKM177" s="600"/>
      <c r="FKN177" s="600"/>
      <c r="FKO177" s="600"/>
      <c r="FKP177" s="600"/>
      <c r="FKQ177" s="600"/>
      <c r="FKR177" s="600"/>
      <c r="FKS177" s="600"/>
      <c r="FKT177" s="600"/>
      <c r="FKU177" s="600"/>
      <c r="FKV177" s="600"/>
      <c r="FKW177" s="600"/>
      <c r="FKX177" s="600"/>
      <c r="FKY177" s="600"/>
      <c r="FKZ177" s="600"/>
      <c r="FLA177" s="600"/>
      <c r="FLB177" s="600"/>
      <c r="FLC177" s="600"/>
      <c r="FLD177" s="600"/>
      <c r="FLE177" s="600"/>
      <c r="FLF177" s="600"/>
      <c r="FLG177" s="600"/>
      <c r="FLH177" s="600"/>
      <c r="FLI177" s="600"/>
      <c r="FLJ177" s="600"/>
      <c r="FLK177" s="600"/>
      <c r="FLL177" s="600"/>
      <c r="FLM177" s="600"/>
      <c r="FLN177" s="600"/>
      <c r="FLO177" s="600"/>
      <c r="FLP177" s="600"/>
      <c r="FLQ177" s="600"/>
      <c r="FLR177" s="600"/>
      <c r="FLS177" s="600"/>
      <c r="FLT177" s="600"/>
      <c r="FLU177" s="600"/>
      <c r="FLV177" s="600"/>
      <c r="FLW177" s="600"/>
      <c r="FLX177" s="600"/>
      <c r="FLY177" s="600"/>
      <c r="FLZ177" s="600"/>
      <c r="FMA177" s="600"/>
      <c r="FMB177" s="600"/>
      <c r="FMC177" s="600"/>
      <c r="FMD177" s="600"/>
      <c r="FME177" s="600"/>
      <c r="FMF177" s="600"/>
      <c r="FMG177" s="600"/>
      <c r="FMH177" s="600"/>
      <c r="FMI177" s="600"/>
      <c r="FMJ177" s="600"/>
      <c r="FMK177" s="600"/>
      <c r="FML177" s="600"/>
      <c r="FMM177" s="600"/>
      <c r="FMN177" s="600"/>
      <c r="FMO177" s="600"/>
      <c r="FMP177" s="600"/>
      <c r="FMQ177" s="600"/>
      <c r="FMR177" s="600"/>
      <c r="FMS177" s="600"/>
      <c r="FMT177" s="600"/>
      <c r="FMU177" s="600"/>
      <c r="FMV177" s="600"/>
      <c r="FMW177" s="600"/>
      <c r="FMX177" s="600"/>
      <c r="FMY177" s="600"/>
      <c r="FMZ177" s="600"/>
      <c r="FNA177" s="600"/>
      <c r="FNB177" s="600"/>
      <c r="FNC177" s="600"/>
      <c r="FND177" s="600"/>
      <c r="FNE177" s="600"/>
      <c r="FNF177" s="600"/>
      <c r="FNG177" s="600"/>
      <c r="FNH177" s="600"/>
      <c r="FNI177" s="600"/>
      <c r="FNJ177" s="600"/>
      <c r="FNK177" s="600"/>
      <c r="FNL177" s="600"/>
      <c r="FNM177" s="600"/>
      <c r="FNN177" s="600"/>
      <c r="FNO177" s="600"/>
      <c r="FNP177" s="600"/>
      <c r="FNQ177" s="600"/>
      <c r="FNR177" s="600"/>
      <c r="FNS177" s="600"/>
      <c r="FNT177" s="600"/>
      <c r="FNU177" s="600"/>
      <c r="FNV177" s="600"/>
      <c r="FNW177" s="600"/>
      <c r="FNX177" s="600"/>
      <c r="FNY177" s="600"/>
      <c r="FNZ177" s="600"/>
      <c r="FOA177" s="600"/>
      <c r="FOB177" s="600"/>
      <c r="FOC177" s="600"/>
      <c r="FOD177" s="600"/>
      <c r="FOE177" s="600"/>
      <c r="FOF177" s="600"/>
      <c r="FOG177" s="600"/>
      <c r="FOH177" s="600"/>
      <c r="FOI177" s="600"/>
      <c r="FOJ177" s="600"/>
      <c r="FOK177" s="600"/>
      <c r="FOL177" s="600"/>
      <c r="FOM177" s="600"/>
      <c r="FON177" s="600"/>
      <c r="FOO177" s="600"/>
      <c r="FOP177" s="600"/>
      <c r="FOQ177" s="600"/>
      <c r="FOR177" s="600"/>
      <c r="FOS177" s="600"/>
      <c r="FOT177" s="600"/>
      <c r="FOU177" s="600"/>
      <c r="FOV177" s="600"/>
      <c r="FOW177" s="600"/>
      <c r="FOX177" s="600"/>
      <c r="FOY177" s="600"/>
      <c r="FOZ177" s="600"/>
      <c r="FPA177" s="600"/>
      <c r="FPB177" s="600"/>
      <c r="FPC177" s="600"/>
      <c r="FPD177" s="600"/>
      <c r="FPE177" s="600"/>
      <c r="FPF177" s="600"/>
      <c r="FPG177" s="600"/>
      <c r="FPH177" s="600"/>
      <c r="FPI177" s="600"/>
      <c r="FPJ177" s="600"/>
      <c r="FPK177" s="600"/>
      <c r="FPL177" s="600"/>
      <c r="FPM177" s="600"/>
      <c r="FPN177" s="600"/>
      <c r="FPO177" s="600"/>
      <c r="FPP177" s="600"/>
      <c r="FPQ177" s="600"/>
      <c r="FPR177" s="600"/>
      <c r="FPS177" s="600"/>
      <c r="FPT177" s="600"/>
      <c r="FPU177" s="600"/>
      <c r="FPV177" s="600"/>
      <c r="FPW177" s="600"/>
      <c r="FPX177" s="600"/>
      <c r="FPY177" s="600"/>
      <c r="FPZ177" s="600"/>
      <c r="FQA177" s="600"/>
      <c r="FQB177" s="600"/>
      <c r="FQC177" s="600"/>
      <c r="FQD177" s="600"/>
      <c r="FQE177" s="600"/>
      <c r="FQF177" s="600"/>
      <c r="FQG177" s="600"/>
      <c r="FQH177" s="600"/>
      <c r="FQI177" s="600"/>
      <c r="FQJ177" s="600"/>
      <c r="FQK177" s="600"/>
      <c r="FQL177" s="600"/>
      <c r="FQM177" s="600"/>
      <c r="FQN177" s="600"/>
      <c r="FQO177" s="600"/>
      <c r="FQP177" s="600"/>
      <c r="FQQ177" s="600"/>
      <c r="FQR177" s="600"/>
      <c r="FQS177" s="600"/>
      <c r="FQT177" s="600"/>
      <c r="FQU177" s="600"/>
      <c r="FQV177" s="600"/>
      <c r="FQW177" s="600"/>
      <c r="FQX177" s="600"/>
      <c r="FQY177" s="600"/>
      <c r="FQZ177" s="600"/>
      <c r="FRA177" s="600"/>
      <c r="FRB177" s="600"/>
      <c r="FRC177" s="600"/>
      <c r="FRD177" s="600"/>
      <c r="FRE177" s="600"/>
      <c r="FRF177" s="600"/>
      <c r="FRG177" s="600"/>
      <c r="FRH177" s="600"/>
      <c r="FRI177" s="600"/>
      <c r="FRJ177" s="600"/>
      <c r="FRK177" s="600"/>
      <c r="FRL177" s="600"/>
      <c r="FRM177" s="600"/>
      <c r="FRN177" s="600"/>
      <c r="FRO177" s="600"/>
      <c r="FRP177" s="600"/>
      <c r="FRQ177" s="600"/>
      <c r="FRR177" s="600"/>
      <c r="FRS177" s="600"/>
      <c r="FRT177" s="600"/>
      <c r="FRU177" s="600"/>
      <c r="FRV177" s="600"/>
      <c r="FRW177" s="600"/>
      <c r="FRX177" s="600"/>
      <c r="FRY177" s="600"/>
      <c r="FRZ177" s="600"/>
      <c r="FSA177" s="600"/>
      <c r="FSB177" s="600"/>
      <c r="FSC177" s="600"/>
      <c r="FSD177" s="600"/>
      <c r="FSE177" s="600"/>
      <c r="FSF177" s="600"/>
      <c r="FSG177" s="600"/>
      <c r="FSH177" s="600"/>
      <c r="FSI177" s="600"/>
      <c r="FSJ177" s="600"/>
      <c r="FSK177" s="600"/>
      <c r="FSL177" s="600"/>
      <c r="FSM177" s="600"/>
      <c r="FSN177" s="600"/>
      <c r="FSO177" s="600"/>
      <c r="FSP177" s="600"/>
      <c r="FSQ177" s="600"/>
      <c r="FSR177" s="600"/>
      <c r="FSS177" s="600"/>
      <c r="FST177" s="600"/>
      <c r="FSU177" s="600"/>
      <c r="FSV177" s="600"/>
      <c r="FSW177" s="600"/>
      <c r="FSX177" s="600"/>
      <c r="FSY177" s="600"/>
      <c r="FSZ177" s="600"/>
      <c r="FTA177" s="600"/>
      <c r="FTB177" s="600"/>
      <c r="FTC177" s="600"/>
      <c r="FTD177" s="600"/>
      <c r="FTE177" s="600"/>
      <c r="FTF177" s="600"/>
      <c r="FTG177" s="600"/>
      <c r="FTH177" s="600"/>
      <c r="FTI177" s="600"/>
      <c r="FTJ177" s="600"/>
      <c r="FTK177" s="600"/>
      <c r="FTL177" s="600"/>
      <c r="FTM177" s="600"/>
      <c r="FTN177" s="600"/>
      <c r="FTO177" s="600"/>
      <c r="FTP177" s="600"/>
      <c r="FTQ177" s="600"/>
      <c r="FTR177" s="600"/>
      <c r="FTS177" s="600"/>
      <c r="FTT177" s="600"/>
      <c r="FTU177" s="600"/>
      <c r="FTV177" s="600"/>
      <c r="FTW177" s="600"/>
      <c r="FTX177" s="600"/>
      <c r="FTY177" s="600"/>
      <c r="FTZ177" s="600"/>
      <c r="FUA177" s="600"/>
      <c r="FUB177" s="600"/>
      <c r="FUC177" s="600"/>
      <c r="FUD177" s="600"/>
      <c r="FUE177" s="600"/>
      <c r="FUF177" s="600"/>
      <c r="FUG177" s="600"/>
      <c r="FUH177" s="600"/>
      <c r="FUI177" s="600"/>
      <c r="FUJ177" s="600"/>
      <c r="FUK177" s="600"/>
      <c r="FUL177" s="600"/>
      <c r="FUM177" s="600"/>
      <c r="FUN177" s="600"/>
      <c r="FUO177" s="600"/>
      <c r="FUP177" s="600"/>
      <c r="FUQ177" s="600"/>
      <c r="FUR177" s="600"/>
      <c r="FUS177" s="600"/>
      <c r="FUT177" s="600"/>
      <c r="FUU177" s="600"/>
      <c r="FUV177" s="600"/>
      <c r="FUW177" s="600"/>
      <c r="FUX177" s="600"/>
      <c r="FUY177" s="600"/>
      <c r="FUZ177" s="600"/>
      <c r="FVA177" s="600"/>
      <c r="FVB177" s="600"/>
      <c r="FVC177" s="600"/>
      <c r="FVD177" s="600"/>
      <c r="FVE177" s="600"/>
      <c r="FVF177" s="600"/>
      <c r="FVG177" s="600"/>
      <c r="FVH177" s="600"/>
      <c r="FVI177" s="600"/>
      <c r="FVJ177" s="600"/>
      <c r="FVK177" s="600"/>
      <c r="FVL177" s="600"/>
      <c r="FVM177" s="600"/>
      <c r="FVN177" s="600"/>
      <c r="FVO177" s="600"/>
      <c r="FVP177" s="600"/>
      <c r="FVQ177" s="600"/>
      <c r="FVR177" s="600"/>
      <c r="FVS177" s="600"/>
      <c r="FVT177" s="600"/>
      <c r="FVU177" s="600"/>
      <c r="FVV177" s="600"/>
      <c r="FVW177" s="600"/>
      <c r="FVX177" s="600"/>
      <c r="FVY177" s="600"/>
      <c r="FVZ177" s="600"/>
      <c r="FWA177" s="600"/>
      <c r="FWB177" s="600"/>
      <c r="FWC177" s="600"/>
      <c r="FWD177" s="600"/>
      <c r="FWE177" s="600"/>
      <c r="FWF177" s="600"/>
      <c r="FWG177" s="600"/>
      <c r="FWH177" s="600"/>
      <c r="FWI177" s="600"/>
      <c r="FWJ177" s="600"/>
      <c r="FWK177" s="600"/>
      <c r="FWL177" s="600"/>
      <c r="FWM177" s="600"/>
      <c r="FWN177" s="600"/>
      <c r="FWO177" s="600"/>
      <c r="FWP177" s="600"/>
      <c r="FWQ177" s="600"/>
      <c r="FWR177" s="600"/>
      <c r="FWS177" s="600"/>
      <c r="FWT177" s="600"/>
      <c r="FWU177" s="600"/>
      <c r="FWV177" s="600"/>
      <c r="FWW177" s="600"/>
      <c r="FWX177" s="600"/>
      <c r="FWY177" s="600"/>
      <c r="FWZ177" s="600"/>
      <c r="FXA177" s="600"/>
      <c r="FXB177" s="600"/>
      <c r="FXC177" s="600"/>
      <c r="FXD177" s="600"/>
      <c r="FXE177" s="600"/>
      <c r="FXF177" s="600"/>
      <c r="FXG177" s="600"/>
      <c r="FXH177" s="600"/>
      <c r="FXI177" s="600"/>
      <c r="FXJ177" s="600"/>
      <c r="FXK177" s="600"/>
      <c r="FXL177" s="600"/>
      <c r="FXM177" s="600"/>
      <c r="FXN177" s="600"/>
      <c r="FXO177" s="600"/>
      <c r="FXP177" s="600"/>
      <c r="FXQ177" s="600"/>
      <c r="FXR177" s="600"/>
      <c r="FXS177" s="600"/>
      <c r="FXT177" s="600"/>
      <c r="FXU177" s="600"/>
      <c r="FXV177" s="600"/>
      <c r="FXW177" s="600"/>
      <c r="FXX177" s="600"/>
      <c r="FXY177" s="600"/>
      <c r="FXZ177" s="600"/>
      <c r="FYA177" s="600"/>
      <c r="FYB177" s="600"/>
      <c r="FYC177" s="600"/>
      <c r="FYD177" s="600"/>
      <c r="FYE177" s="600"/>
      <c r="FYF177" s="600"/>
      <c r="FYG177" s="600"/>
      <c r="FYH177" s="600"/>
      <c r="FYI177" s="600"/>
      <c r="FYJ177" s="600"/>
      <c r="FYK177" s="600"/>
      <c r="FYL177" s="600"/>
      <c r="FYM177" s="600"/>
      <c r="FYN177" s="600"/>
      <c r="FYO177" s="600"/>
      <c r="FYP177" s="600"/>
      <c r="FYQ177" s="600"/>
      <c r="FYR177" s="600"/>
      <c r="FYS177" s="600"/>
      <c r="FYT177" s="600"/>
      <c r="FYU177" s="600"/>
      <c r="FYV177" s="600"/>
      <c r="FYW177" s="600"/>
      <c r="FYX177" s="600"/>
      <c r="FYY177" s="600"/>
      <c r="FYZ177" s="600"/>
      <c r="FZA177" s="600"/>
      <c r="FZB177" s="600"/>
      <c r="FZC177" s="600"/>
      <c r="FZD177" s="600"/>
      <c r="FZE177" s="600"/>
      <c r="FZF177" s="600"/>
      <c r="FZG177" s="600"/>
      <c r="FZH177" s="600"/>
      <c r="FZI177" s="600"/>
      <c r="FZJ177" s="600"/>
      <c r="FZK177" s="600"/>
      <c r="FZL177" s="600"/>
      <c r="FZM177" s="600"/>
      <c r="FZN177" s="600"/>
      <c r="FZO177" s="600"/>
      <c r="FZP177" s="600"/>
      <c r="FZQ177" s="600"/>
      <c r="FZR177" s="600"/>
      <c r="FZS177" s="600"/>
      <c r="FZT177" s="600"/>
      <c r="FZU177" s="600"/>
      <c r="FZV177" s="600"/>
      <c r="FZW177" s="600"/>
      <c r="FZX177" s="600"/>
      <c r="FZY177" s="600"/>
      <c r="FZZ177" s="600"/>
      <c r="GAA177" s="600"/>
      <c r="GAB177" s="600"/>
      <c r="GAC177" s="600"/>
      <c r="GAD177" s="600"/>
      <c r="GAE177" s="600"/>
      <c r="GAF177" s="600"/>
      <c r="GAG177" s="600"/>
      <c r="GAH177" s="600"/>
      <c r="GAI177" s="600"/>
      <c r="GAJ177" s="600"/>
      <c r="GAK177" s="600"/>
      <c r="GAL177" s="600"/>
      <c r="GAM177" s="600"/>
      <c r="GAN177" s="600"/>
      <c r="GAO177" s="600"/>
      <c r="GAP177" s="600"/>
      <c r="GAQ177" s="600"/>
      <c r="GAR177" s="600"/>
      <c r="GAS177" s="600"/>
      <c r="GAT177" s="600"/>
      <c r="GAU177" s="600"/>
      <c r="GAV177" s="600"/>
      <c r="GAW177" s="600"/>
      <c r="GAX177" s="600"/>
      <c r="GAY177" s="600"/>
      <c r="GAZ177" s="600"/>
      <c r="GBA177" s="600"/>
      <c r="GBB177" s="600"/>
      <c r="GBC177" s="600"/>
      <c r="GBD177" s="600"/>
      <c r="GBE177" s="600"/>
      <c r="GBF177" s="600"/>
      <c r="GBG177" s="600"/>
      <c r="GBH177" s="600"/>
      <c r="GBI177" s="600"/>
      <c r="GBJ177" s="600"/>
      <c r="GBK177" s="600"/>
      <c r="GBL177" s="600"/>
      <c r="GBM177" s="600"/>
      <c r="GBN177" s="600"/>
      <c r="GBO177" s="600"/>
      <c r="GBP177" s="600"/>
      <c r="GBQ177" s="600"/>
      <c r="GBR177" s="600"/>
      <c r="GBS177" s="600"/>
      <c r="GBT177" s="600"/>
      <c r="GBU177" s="600"/>
      <c r="GBV177" s="600"/>
      <c r="GBW177" s="600"/>
      <c r="GBX177" s="600"/>
      <c r="GBY177" s="600"/>
      <c r="GBZ177" s="600"/>
      <c r="GCA177" s="600"/>
      <c r="GCB177" s="600"/>
      <c r="GCC177" s="600"/>
      <c r="GCD177" s="600"/>
      <c r="GCE177" s="600"/>
      <c r="GCF177" s="600"/>
      <c r="GCG177" s="600"/>
      <c r="GCH177" s="600"/>
      <c r="GCI177" s="600"/>
      <c r="GCJ177" s="600"/>
      <c r="GCK177" s="600"/>
      <c r="GCL177" s="600"/>
      <c r="GCM177" s="600"/>
      <c r="GCN177" s="600"/>
      <c r="GCO177" s="600"/>
      <c r="GCP177" s="600"/>
      <c r="GCQ177" s="600"/>
      <c r="GCR177" s="600"/>
      <c r="GCS177" s="600"/>
      <c r="GCT177" s="600"/>
      <c r="GCU177" s="600"/>
      <c r="GCV177" s="600"/>
      <c r="GCW177" s="600"/>
      <c r="GCX177" s="600"/>
      <c r="GCY177" s="600"/>
      <c r="GCZ177" s="600"/>
      <c r="GDA177" s="600"/>
      <c r="GDB177" s="600"/>
      <c r="GDC177" s="600"/>
      <c r="GDD177" s="600"/>
      <c r="GDE177" s="600"/>
      <c r="GDF177" s="600"/>
      <c r="GDG177" s="600"/>
      <c r="GDH177" s="600"/>
      <c r="GDI177" s="600"/>
      <c r="GDJ177" s="600"/>
      <c r="GDK177" s="600"/>
      <c r="GDL177" s="600"/>
      <c r="GDM177" s="600"/>
      <c r="GDN177" s="600"/>
      <c r="GDO177" s="600"/>
      <c r="GDP177" s="600"/>
      <c r="GDQ177" s="600"/>
      <c r="GDR177" s="600"/>
      <c r="GDS177" s="600"/>
      <c r="GDT177" s="600"/>
      <c r="GDU177" s="600"/>
      <c r="GDV177" s="600"/>
      <c r="GDW177" s="600"/>
      <c r="GDX177" s="600"/>
      <c r="GDY177" s="600"/>
      <c r="GDZ177" s="600"/>
      <c r="GEA177" s="600"/>
      <c r="GEB177" s="600"/>
      <c r="GEC177" s="600"/>
      <c r="GED177" s="600"/>
      <c r="GEE177" s="600"/>
      <c r="GEF177" s="600"/>
      <c r="GEG177" s="600"/>
      <c r="GEH177" s="600"/>
      <c r="GEI177" s="600"/>
      <c r="GEJ177" s="600"/>
      <c r="GEK177" s="600"/>
      <c r="GEL177" s="600"/>
      <c r="GEM177" s="600"/>
      <c r="GEN177" s="600"/>
      <c r="GEO177" s="600"/>
      <c r="GEP177" s="600"/>
      <c r="GEQ177" s="600"/>
      <c r="GER177" s="600"/>
      <c r="GES177" s="600"/>
      <c r="GET177" s="600"/>
      <c r="GEU177" s="600"/>
      <c r="GEV177" s="600"/>
      <c r="GEW177" s="600"/>
      <c r="GEX177" s="600"/>
      <c r="GEY177" s="600"/>
      <c r="GEZ177" s="600"/>
      <c r="GFA177" s="600"/>
      <c r="GFB177" s="600"/>
      <c r="GFC177" s="600"/>
      <c r="GFD177" s="600"/>
      <c r="GFE177" s="600"/>
      <c r="GFF177" s="600"/>
      <c r="GFG177" s="600"/>
      <c r="GFH177" s="600"/>
      <c r="GFI177" s="600"/>
      <c r="GFJ177" s="600"/>
      <c r="GFK177" s="600"/>
      <c r="GFL177" s="600"/>
      <c r="GFM177" s="600"/>
      <c r="GFN177" s="600"/>
      <c r="GFO177" s="600"/>
      <c r="GFP177" s="600"/>
      <c r="GFQ177" s="600"/>
      <c r="GFR177" s="600"/>
      <c r="GFS177" s="600"/>
      <c r="GFT177" s="600"/>
      <c r="GFU177" s="600"/>
      <c r="GFV177" s="600"/>
      <c r="GFW177" s="600"/>
      <c r="GFX177" s="600"/>
      <c r="GFY177" s="600"/>
      <c r="GFZ177" s="600"/>
      <c r="GGA177" s="600"/>
      <c r="GGB177" s="600"/>
      <c r="GGC177" s="600"/>
      <c r="GGD177" s="600"/>
      <c r="GGE177" s="600"/>
      <c r="GGF177" s="600"/>
      <c r="GGG177" s="600"/>
      <c r="GGH177" s="600"/>
      <c r="GGI177" s="600"/>
      <c r="GGJ177" s="600"/>
      <c r="GGK177" s="600"/>
      <c r="GGL177" s="600"/>
      <c r="GGM177" s="600"/>
      <c r="GGN177" s="600"/>
      <c r="GGO177" s="600"/>
      <c r="GGP177" s="600"/>
      <c r="GGQ177" s="600"/>
      <c r="GGR177" s="600"/>
      <c r="GGS177" s="600"/>
      <c r="GGT177" s="600"/>
      <c r="GGU177" s="600"/>
      <c r="GGV177" s="600"/>
      <c r="GGW177" s="600"/>
      <c r="GGX177" s="600"/>
      <c r="GGY177" s="600"/>
      <c r="GGZ177" s="600"/>
      <c r="GHA177" s="600"/>
      <c r="GHB177" s="600"/>
      <c r="GHC177" s="600"/>
      <c r="GHD177" s="600"/>
      <c r="GHE177" s="600"/>
      <c r="GHF177" s="600"/>
      <c r="GHG177" s="600"/>
      <c r="GHH177" s="600"/>
      <c r="GHI177" s="600"/>
      <c r="GHJ177" s="600"/>
      <c r="GHK177" s="600"/>
      <c r="GHL177" s="600"/>
      <c r="GHM177" s="600"/>
      <c r="GHN177" s="600"/>
      <c r="GHO177" s="600"/>
      <c r="GHP177" s="600"/>
      <c r="GHQ177" s="600"/>
      <c r="GHR177" s="600"/>
      <c r="GHS177" s="600"/>
      <c r="GHT177" s="600"/>
      <c r="GHU177" s="600"/>
      <c r="GHV177" s="600"/>
      <c r="GHW177" s="600"/>
      <c r="GHX177" s="600"/>
      <c r="GHY177" s="600"/>
      <c r="GHZ177" s="600"/>
      <c r="GIA177" s="600"/>
      <c r="GIB177" s="600"/>
      <c r="GIC177" s="600"/>
      <c r="GID177" s="600"/>
      <c r="GIE177" s="600"/>
      <c r="GIF177" s="600"/>
      <c r="GIG177" s="600"/>
      <c r="GIH177" s="600"/>
      <c r="GII177" s="600"/>
      <c r="GIJ177" s="600"/>
      <c r="GIK177" s="600"/>
      <c r="GIL177" s="600"/>
      <c r="GIM177" s="600"/>
      <c r="GIN177" s="600"/>
      <c r="GIO177" s="600"/>
      <c r="GIP177" s="600"/>
      <c r="GIQ177" s="600"/>
      <c r="GIR177" s="600"/>
      <c r="GIS177" s="600"/>
      <c r="GIT177" s="600"/>
      <c r="GIU177" s="600"/>
      <c r="GIV177" s="600"/>
      <c r="GIW177" s="600"/>
      <c r="GIX177" s="600"/>
      <c r="GIY177" s="600"/>
      <c r="GIZ177" s="600"/>
      <c r="GJA177" s="600"/>
      <c r="GJB177" s="600"/>
      <c r="GJC177" s="600"/>
      <c r="GJD177" s="600"/>
      <c r="GJE177" s="600"/>
      <c r="GJF177" s="600"/>
      <c r="GJG177" s="600"/>
      <c r="GJH177" s="600"/>
      <c r="GJI177" s="600"/>
      <c r="GJJ177" s="600"/>
      <c r="GJK177" s="600"/>
      <c r="GJL177" s="600"/>
      <c r="GJM177" s="600"/>
      <c r="GJN177" s="600"/>
      <c r="GJO177" s="600"/>
      <c r="GJP177" s="600"/>
      <c r="GJQ177" s="600"/>
      <c r="GJR177" s="600"/>
      <c r="GJS177" s="600"/>
      <c r="GJT177" s="600"/>
      <c r="GJU177" s="600"/>
      <c r="GJV177" s="600"/>
      <c r="GJW177" s="600"/>
      <c r="GJX177" s="600"/>
      <c r="GJY177" s="600"/>
      <c r="GJZ177" s="600"/>
      <c r="GKA177" s="600"/>
      <c r="GKB177" s="600"/>
      <c r="GKC177" s="600"/>
      <c r="GKD177" s="600"/>
      <c r="GKE177" s="600"/>
      <c r="GKF177" s="600"/>
      <c r="GKG177" s="600"/>
      <c r="GKH177" s="600"/>
      <c r="GKI177" s="600"/>
      <c r="GKJ177" s="600"/>
      <c r="GKK177" s="600"/>
      <c r="GKL177" s="600"/>
      <c r="GKM177" s="600"/>
      <c r="GKN177" s="600"/>
      <c r="GKO177" s="600"/>
      <c r="GKP177" s="600"/>
      <c r="GKQ177" s="600"/>
      <c r="GKR177" s="600"/>
      <c r="GKS177" s="600"/>
      <c r="GKT177" s="600"/>
      <c r="GKU177" s="600"/>
      <c r="GKV177" s="600"/>
      <c r="GKW177" s="600"/>
      <c r="GKX177" s="600"/>
      <c r="GKY177" s="600"/>
      <c r="GKZ177" s="600"/>
      <c r="GLA177" s="600"/>
      <c r="GLB177" s="600"/>
      <c r="GLC177" s="600"/>
      <c r="GLD177" s="600"/>
      <c r="GLE177" s="600"/>
      <c r="GLF177" s="600"/>
      <c r="GLG177" s="600"/>
      <c r="GLH177" s="600"/>
      <c r="GLI177" s="600"/>
      <c r="GLJ177" s="600"/>
      <c r="GLK177" s="600"/>
      <c r="GLL177" s="600"/>
      <c r="GLM177" s="600"/>
      <c r="GLN177" s="600"/>
      <c r="GLO177" s="600"/>
      <c r="GLP177" s="600"/>
      <c r="GLQ177" s="600"/>
      <c r="GLR177" s="600"/>
      <c r="GLS177" s="600"/>
      <c r="GLT177" s="600"/>
      <c r="GLU177" s="600"/>
      <c r="GLV177" s="600"/>
      <c r="GLW177" s="600"/>
      <c r="GLX177" s="600"/>
      <c r="GLY177" s="600"/>
      <c r="GLZ177" s="600"/>
      <c r="GMA177" s="600"/>
      <c r="GMB177" s="600"/>
      <c r="GMC177" s="600"/>
      <c r="GMD177" s="600"/>
      <c r="GME177" s="600"/>
      <c r="GMF177" s="600"/>
      <c r="GMG177" s="600"/>
      <c r="GMH177" s="600"/>
      <c r="GMI177" s="600"/>
      <c r="GMJ177" s="600"/>
      <c r="GMK177" s="600"/>
      <c r="GML177" s="600"/>
      <c r="GMM177" s="600"/>
      <c r="GMN177" s="600"/>
      <c r="GMO177" s="600"/>
      <c r="GMP177" s="600"/>
      <c r="GMQ177" s="600"/>
      <c r="GMR177" s="600"/>
      <c r="GMS177" s="600"/>
      <c r="GMT177" s="600"/>
      <c r="GMU177" s="600"/>
      <c r="GMV177" s="600"/>
      <c r="GMW177" s="600"/>
      <c r="GMX177" s="600"/>
      <c r="GMY177" s="600"/>
      <c r="GMZ177" s="600"/>
      <c r="GNA177" s="600"/>
      <c r="GNB177" s="600"/>
      <c r="GNC177" s="600"/>
      <c r="GND177" s="600"/>
      <c r="GNE177" s="600"/>
      <c r="GNF177" s="600"/>
      <c r="GNG177" s="600"/>
      <c r="GNH177" s="600"/>
      <c r="GNI177" s="600"/>
      <c r="GNJ177" s="600"/>
      <c r="GNK177" s="600"/>
      <c r="GNL177" s="600"/>
      <c r="GNM177" s="600"/>
      <c r="GNN177" s="600"/>
      <c r="GNO177" s="600"/>
      <c r="GNP177" s="600"/>
      <c r="GNQ177" s="600"/>
      <c r="GNR177" s="600"/>
      <c r="GNS177" s="600"/>
      <c r="GNT177" s="600"/>
      <c r="GNU177" s="600"/>
      <c r="GNV177" s="600"/>
      <c r="GNW177" s="600"/>
      <c r="GNX177" s="600"/>
      <c r="GNY177" s="600"/>
      <c r="GNZ177" s="600"/>
      <c r="GOA177" s="600"/>
      <c r="GOB177" s="600"/>
      <c r="GOC177" s="600"/>
      <c r="GOD177" s="600"/>
      <c r="GOE177" s="600"/>
      <c r="GOF177" s="600"/>
      <c r="GOG177" s="600"/>
      <c r="GOH177" s="600"/>
      <c r="GOI177" s="600"/>
      <c r="GOJ177" s="600"/>
      <c r="GOK177" s="600"/>
      <c r="GOL177" s="600"/>
      <c r="GOM177" s="600"/>
      <c r="GON177" s="600"/>
      <c r="GOO177" s="600"/>
      <c r="GOP177" s="600"/>
      <c r="GOQ177" s="600"/>
      <c r="GOR177" s="600"/>
      <c r="GOS177" s="600"/>
      <c r="GOT177" s="600"/>
      <c r="GOU177" s="600"/>
      <c r="GOV177" s="600"/>
      <c r="GOW177" s="600"/>
      <c r="GOX177" s="600"/>
      <c r="GOY177" s="600"/>
      <c r="GOZ177" s="600"/>
      <c r="GPA177" s="600"/>
      <c r="GPB177" s="600"/>
      <c r="GPC177" s="600"/>
      <c r="GPD177" s="600"/>
      <c r="GPE177" s="600"/>
      <c r="GPF177" s="600"/>
      <c r="GPG177" s="600"/>
      <c r="GPH177" s="600"/>
      <c r="GPI177" s="600"/>
      <c r="GPJ177" s="600"/>
      <c r="GPK177" s="600"/>
      <c r="GPL177" s="600"/>
      <c r="GPM177" s="600"/>
      <c r="GPN177" s="600"/>
      <c r="GPO177" s="600"/>
      <c r="GPP177" s="600"/>
      <c r="GPQ177" s="600"/>
      <c r="GPR177" s="600"/>
      <c r="GPS177" s="600"/>
      <c r="GPT177" s="600"/>
      <c r="GPU177" s="600"/>
      <c r="GPV177" s="600"/>
      <c r="GPW177" s="600"/>
      <c r="GPX177" s="600"/>
      <c r="GPY177" s="600"/>
      <c r="GPZ177" s="600"/>
      <c r="GQA177" s="600"/>
      <c r="GQB177" s="600"/>
      <c r="GQC177" s="600"/>
      <c r="GQD177" s="600"/>
      <c r="GQE177" s="600"/>
      <c r="GQF177" s="600"/>
      <c r="GQG177" s="600"/>
      <c r="GQH177" s="600"/>
      <c r="GQI177" s="600"/>
      <c r="GQJ177" s="600"/>
      <c r="GQK177" s="600"/>
      <c r="GQL177" s="600"/>
      <c r="GQM177" s="600"/>
      <c r="GQN177" s="600"/>
      <c r="GQO177" s="600"/>
      <c r="GQP177" s="600"/>
      <c r="GQQ177" s="600"/>
      <c r="GQR177" s="600"/>
      <c r="GQS177" s="600"/>
      <c r="GQT177" s="600"/>
      <c r="GQU177" s="600"/>
      <c r="GQV177" s="600"/>
      <c r="GQW177" s="600"/>
      <c r="GQX177" s="600"/>
      <c r="GQY177" s="600"/>
      <c r="GQZ177" s="600"/>
      <c r="GRA177" s="600"/>
      <c r="GRB177" s="600"/>
      <c r="GRC177" s="600"/>
      <c r="GRD177" s="600"/>
      <c r="GRE177" s="600"/>
      <c r="GRF177" s="600"/>
      <c r="GRG177" s="600"/>
      <c r="GRH177" s="600"/>
      <c r="GRI177" s="600"/>
      <c r="GRJ177" s="600"/>
      <c r="GRK177" s="600"/>
      <c r="GRL177" s="600"/>
      <c r="GRM177" s="600"/>
      <c r="GRN177" s="600"/>
      <c r="GRO177" s="600"/>
      <c r="GRP177" s="600"/>
      <c r="GRQ177" s="600"/>
      <c r="GRR177" s="600"/>
      <c r="GRS177" s="600"/>
      <c r="GRT177" s="600"/>
      <c r="GRU177" s="600"/>
      <c r="GRV177" s="600"/>
      <c r="GRW177" s="600"/>
      <c r="GRX177" s="600"/>
      <c r="GRY177" s="600"/>
      <c r="GRZ177" s="600"/>
      <c r="GSA177" s="600"/>
      <c r="GSB177" s="600"/>
      <c r="GSC177" s="600"/>
      <c r="GSD177" s="600"/>
      <c r="GSE177" s="600"/>
      <c r="GSF177" s="600"/>
      <c r="GSG177" s="600"/>
      <c r="GSH177" s="600"/>
      <c r="GSI177" s="600"/>
      <c r="GSJ177" s="600"/>
      <c r="GSK177" s="600"/>
      <c r="GSL177" s="600"/>
      <c r="GSM177" s="600"/>
      <c r="GSN177" s="600"/>
      <c r="GSO177" s="600"/>
      <c r="GSP177" s="600"/>
      <c r="GSQ177" s="600"/>
      <c r="GSR177" s="600"/>
      <c r="GSS177" s="600"/>
      <c r="GST177" s="600"/>
      <c r="GSU177" s="600"/>
      <c r="GSV177" s="600"/>
      <c r="GSW177" s="600"/>
      <c r="GSX177" s="600"/>
      <c r="GSY177" s="600"/>
      <c r="GSZ177" s="600"/>
      <c r="GTA177" s="600"/>
      <c r="GTB177" s="600"/>
      <c r="GTC177" s="600"/>
      <c r="GTD177" s="600"/>
      <c r="GTE177" s="600"/>
      <c r="GTF177" s="600"/>
      <c r="GTG177" s="600"/>
      <c r="GTH177" s="600"/>
      <c r="GTI177" s="600"/>
      <c r="GTJ177" s="600"/>
      <c r="GTK177" s="600"/>
      <c r="GTL177" s="600"/>
      <c r="GTM177" s="600"/>
      <c r="GTN177" s="600"/>
      <c r="GTO177" s="600"/>
      <c r="GTP177" s="600"/>
      <c r="GTQ177" s="600"/>
      <c r="GTR177" s="600"/>
      <c r="GTS177" s="600"/>
      <c r="GTT177" s="600"/>
      <c r="GTU177" s="600"/>
      <c r="GTV177" s="600"/>
      <c r="GTW177" s="600"/>
      <c r="GTX177" s="600"/>
      <c r="GTY177" s="600"/>
      <c r="GTZ177" s="600"/>
      <c r="GUA177" s="600"/>
      <c r="GUB177" s="600"/>
      <c r="GUC177" s="600"/>
      <c r="GUD177" s="600"/>
      <c r="GUE177" s="600"/>
      <c r="GUF177" s="600"/>
      <c r="GUG177" s="600"/>
      <c r="GUH177" s="600"/>
      <c r="GUI177" s="600"/>
      <c r="GUJ177" s="600"/>
      <c r="GUK177" s="600"/>
      <c r="GUL177" s="600"/>
      <c r="GUM177" s="600"/>
      <c r="GUN177" s="600"/>
      <c r="GUO177" s="600"/>
      <c r="GUP177" s="600"/>
      <c r="GUQ177" s="600"/>
      <c r="GUR177" s="600"/>
      <c r="GUS177" s="600"/>
      <c r="GUT177" s="600"/>
      <c r="GUU177" s="600"/>
      <c r="GUV177" s="600"/>
      <c r="GUW177" s="600"/>
      <c r="GUX177" s="600"/>
      <c r="GUY177" s="600"/>
      <c r="GUZ177" s="600"/>
      <c r="GVA177" s="600"/>
      <c r="GVB177" s="600"/>
      <c r="GVC177" s="600"/>
      <c r="GVD177" s="600"/>
      <c r="GVE177" s="600"/>
      <c r="GVF177" s="600"/>
      <c r="GVG177" s="600"/>
      <c r="GVH177" s="600"/>
      <c r="GVI177" s="600"/>
      <c r="GVJ177" s="600"/>
      <c r="GVK177" s="600"/>
      <c r="GVL177" s="600"/>
      <c r="GVM177" s="600"/>
      <c r="GVN177" s="600"/>
      <c r="GVO177" s="600"/>
      <c r="GVP177" s="600"/>
      <c r="GVQ177" s="600"/>
      <c r="GVR177" s="600"/>
      <c r="GVS177" s="600"/>
      <c r="GVT177" s="600"/>
      <c r="GVU177" s="600"/>
      <c r="GVV177" s="600"/>
      <c r="GVW177" s="600"/>
      <c r="GVX177" s="600"/>
      <c r="GVY177" s="600"/>
      <c r="GVZ177" s="600"/>
      <c r="GWA177" s="600"/>
      <c r="GWB177" s="600"/>
      <c r="GWC177" s="600"/>
      <c r="GWD177" s="600"/>
      <c r="GWE177" s="600"/>
      <c r="GWF177" s="600"/>
      <c r="GWG177" s="600"/>
      <c r="GWH177" s="600"/>
      <c r="GWI177" s="600"/>
      <c r="GWJ177" s="600"/>
      <c r="GWK177" s="600"/>
      <c r="GWL177" s="600"/>
      <c r="GWM177" s="600"/>
      <c r="GWN177" s="600"/>
      <c r="GWO177" s="600"/>
      <c r="GWP177" s="600"/>
      <c r="GWQ177" s="600"/>
      <c r="GWR177" s="600"/>
      <c r="GWS177" s="600"/>
      <c r="GWT177" s="600"/>
      <c r="GWU177" s="600"/>
      <c r="GWV177" s="600"/>
      <c r="GWW177" s="600"/>
      <c r="GWX177" s="600"/>
      <c r="GWY177" s="600"/>
      <c r="GWZ177" s="600"/>
      <c r="GXA177" s="600"/>
      <c r="GXB177" s="600"/>
      <c r="GXC177" s="600"/>
      <c r="GXD177" s="600"/>
      <c r="GXE177" s="600"/>
      <c r="GXF177" s="600"/>
      <c r="GXG177" s="600"/>
      <c r="GXH177" s="600"/>
      <c r="GXI177" s="600"/>
      <c r="GXJ177" s="600"/>
      <c r="GXK177" s="600"/>
      <c r="GXL177" s="600"/>
      <c r="GXM177" s="600"/>
      <c r="GXN177" s="600"/>
      <c r="GXO177" s="600"/>
      <c r="GXP177" s="600"/>
      <c r="GXQ177" s="600"/>
      <c r="GXR177" s="600"/>
      <c r="GXS177" s="600"/>
      <c r="GXT177" s="600"/>
      <c r="GXU177" s="600"/>
      <c r="GXV177" s="600"/>
      <c r="GXW177" s="600"/>
      <c r="GXX177" s="600"/>
      <c r="GXY177" s="600"/>
      <c r="GXZ177" s="600"/>
      <c r="GYA177" s="600"/>
      <c r="GYB177" s="600"/>
      <c r="GYC177" s="600"/>
      <c r="GYD177" s="600"/>
      <c r="GYE177" s="600"/>
      <c r="GYF177" s="600"/>
      <c r="GYG177" s="600"/>
      <c r="GYH177" s="600"/>
      <c r="GYI177" s="600"/>
      <c r="GYJ177" s="600"/>
      <c r="GYK177" s="600"/>
      <c r="GYL177" s="600"/>
      <c r="GYM177" s="600"/>
      <c r="GYN177" s="600"/>
      <c r="GYO177" s="600"/>
      <c r="GYP177" s="600"/>
      <c r="GYQ177" s="600"/>
      <c r="GYR177" s="600"/>
      <c r="GYS177" s="600"/>
      <c r="GYT177" s="600"/>
      <c r="GYU177" s="600"/>
      <c r="GYV177" s="600"/>
      <c r="GYW177" s="600"/>
      <c r="GYX177" s="600"/>
      <c r="GYY177" s="600"/>
      <c r="GYZ177" s="600"/>
      <c r="GZA177" s="600"/>
      <c r="GZB177" s="600"/>
      <c r="GZC177" s="600"/>
      <c r="GZD177" s="600"/>
      <c r="GZE177" s="600"/>
      <c r="GZF177" s="600"/>
      <c r="GZG177" s="600"/>
      <c r="GZH177" s="600"/>
      <c r="GZI177" s="600"/>
      <c r="GZJ177" s="600"/>
      <c r="GZK177" s="600"/>
      <c r="GZL177" s="600"/>
      <c r="GZM177" s="600"/>
      <c r="GZN177" s="600"/>
      <c r="GZO177" s="600"/>
      <c r="GZP177" s="600"/>
      <c r="GZQ177" s="600"/>
      <c r="GZR177" s="600"/>
      <c r="GZS177" s="600"/>
      <c r="GZT177" s="600"/>
      <c r="GZU177" s="600"/>
      <c r="GZV177" s="600"/>
      <c r="GZW177" s="600"/>
      <c r="GZX177" s="600"/>
      <c r="GZY177" s="600"/>
      <c r="GZZ177" s="600"/>
      <c r="HAA177" s="600"/>
      <c r="HAB177" s="600"/>
      <c r="HAC177" s="600"/>
      <c r="HAD177" s="600"/>
      <c r="HAE177" s="600"/>
      <c r="HAF177" s="600"/>
      <c r="HAG177" s="600"/>
      <c r="HAH177" s="600"/>
      <c r="HAI177" s="600"/>
      <c r="HAJ177" s="600"/>
      <c r="HAK177" s="600"/>
      <c r="HAL177" s="600"/>
      <c r="HAM177" s="600"/>
      <c r="HAN177" s="600"/>
      <c r="HAO177" s="600"/>
      <c r="HAP177" s="600"/>
      <c r="HAQ177" s="600"/>
      <c r="HAR177" s="600"/>
      <c r="HAS177" s="600"/>
      <c r="HAT177" s="600"/>
      <c r="HAU177" s="600"/>
      <c r="HAV177" s="600"/>
      <c r="HAW177" s="600"/>
      <c r="HAX177" s="600"/>
      <c r="HAY177" s="600"/>
      <c r="HAZ177" s="600"/>
      <c r="HBA177" s="600"/>
      <c r="HBB177" s="600"/>
      <c r="HBC177" s="600"/>
      <c r="HBD177" s="600"/>
      <c r="HBE177" s="600"/>
      <c r="HBF177" s="600"/>
      <c r="HBG177" s="600"/>
      <c r="HBH177" s="600"/>
      <c r="HBI177" s="600"/>
      <c r="HBJ177" s="600"/>
      <c r="HBK177" s="600"/>
      <c r="HBL177" s="600"/>
      <c r="HBM177" s="600"/>
      <c r="HBN177" s="600"/>
      <c r="HBO177" s="600"/>
      <c r="HBP177" s="600"/>
      <c r="HBQ177" s="600"/>
      <c r="HBR177" s="600"/>
      <c r="HBS177" s="600"/>
      <c r="HBT177" s="600"/>
      <c r="HBU177" s="600"/>
      <c r="HBV177" s="600"/>
      <c r="HBW177" s="600"/>
      <c r="HBX177" s="600"/>
      <c r="HBY177" s="600"/>
      <c r="HBZ177" s="600"/>
      <c r="HCA177" s="600"/>
      <c r="HCB177" s="600"/>
      <c r="HCC177" s="600"/>
      <c r="HCD177" s="600"/>
      <c r="HCE177" s="600"/>
      <c r="HCF177" s="600"/>
      <c r="HCG177" s="600"/>
      <c r="HCH177" s="600"/>
      <c r="HCI177" s="600"/>
      <c r="HCJ177" s="600"/>
      <c r="HCK177" s="600"/>
      <c r="HCL177" s="600"/>
      <c r="HCM177" s="600"/>
      <c r="HCN177" s="600"/>
      <c r="HCO177" s="600"/>
      <c r="HCP177" s="600"/>
      <c r="HCQ177" s="600"/>
      <c r="HCR177" s="600"/>
      <c r="HCS177" s="600"/>
      <c r="HCT177" s="600"/>
      <c r="HCU177" s="600"/>
      <c r="HCV177" s="600"/>
      <c r="HCW177" s="600"/>
      <c r="HCX177" s="600"/>
      <c r="HCY177" s="600"/>
      <c r="HCZ177" s="600"/>
      <c r="HDA177" s="600"/>
      <c r="HDB177" s="600"/>
      <c r="HDC177" s="600"/>
      <c r="HDD177" s="600"/>
      <c r="HDE177" s="600"/>
      <c r="HDF177" s="600"/>
      <c r="HDG177" s="600"/>
      <c r="HDH177" s="600"/>
      <c r="HDI177" s="600"/>
      <c r="HDJ177" s="600"/>
      <c r="HDK177" s="600"/>
      <c r="HDL177" s="600"/>
      <c r="HDM177" s="600"/>
      <c r="HDN177" s="600"/>
      <c r="HDO177" s="600"/>
      <c r="HDP177" s="600"/>
      <c r="HDQ177" s="600"/>
      <c r="HDR177" s="600"/>
      <c r="HDS177" s="600"/>
      <c r="HDT177" s="600"/>
      <c r="HDU177" s="600"/>
      <c r="HDV177" s="600"/>
      <c r="HDW177" s="600"/>
      <c r="HDX177" s="600"/>
      <c r="HDY177" s="600"/>
      <c r="HDZ177" s="600"/>
      <c r="HEA177" s="600"/>
      <c r="HEB177" s="600"/>
      <c r="HEC177" s="600"/>
      <c r="HED177" s="600"/>
      <c r="HEE177" s="600"/>
      <c r="HEF177" s="600"/>
      <c r="HEG177" s="600"/>
      <c r="HEH177" s="600"/>
      <c r="HEI177" s="600"/>
      <c r="HEJ177" s="600"/>
      <c r="HEK177" s="600"/>
      <c r="HEL177" s="600"/>
      <c r="HEM177" s="600"/>
      <c r="HEN177" s="600"/>
      <c r="HEO177" s="600"/>
      <c r="HEP177" s="600"/>
      <c r="HEQ177" s="600"/>
      <c r="HER177" s="600"/>
      <c r="HES177" s="600"/>
      <c r="HET177" s="600"/>
      <c r="HEU177" s="600"/>
      <c r="HEV177" s="600"/>
      <c r="HEW177" s="600"/>
      <c r="HEX177" s="600"/>
      <c r="HEY177" s="600"/>
      <c r="HEZ177" s="600"/>
      <c r="HFA177" s="600"/>
      <c r="HFB177" s="600"/>
      <c r="HFC177" s="600"/>
      <c r="HFD177" s="600"/>
      <c r="HFE177" s="600"/>
      <c r="HFF177" s="600"/>
      <c r="HFG177" s="600"/>
      <c r="HFH177" s="600"/>
      <c r="HFI177" s="600"/>
      <c r="HFJ177" s="600"/>
      <c r="HFK177" s="600"/>
      <c r="HFL177" s="600"/>
      <c r="HFM177" s="600"/>
      <c r="HFN177" s="600"/>
      <c r="HFO177" s="600"/>
      <c r="HFP177" s="600"/>
      <c r="HFQ177" s="600"/>
      <c r="HFR177" s="600"/>
      <c r="HFS177" s="600"/>
      <c r="HFT177" s="600"/>
      <c r="HFU177" s="600"/>
      <c r="HFV177" s="600"/>
      <c r="HFW177" s="600"/>
      <c r="HFX177" s="600"/>
      <c r="HFY177" s="600"/>
      <c r="HFZ177" s="600"/>
      <c r="HGA177" s="600"/>
      <c r="HGB177" s="600"/>
      <c r="HGC177" s="600"/>
      <c r="HGD177" s="600"/>
      <c r="HGE177" s="600"/>
      <c r="HGF177" s="600"/>
      <c r="HGG177" s="600"/>
      <c r="HGH177" s="600"/>
      <c r="HGI177" s="600"/>
      <c r="HGJ177" s="600"/>
      <c r="HGK177" s="600"/>
      <c r="HGL177" s="600"/>
      <c r="HGM177" s="600"/>
      <c r="HGN177" s="600"/>
      <c r="HGO177" s="600"/>
      <c r="HGP177" s="600"/>
      <c r="HGQ177" s="600"/>
      <c r="HGR177" s="600"/>
      <c r="HGS177" s="600"/>
      <c r="HGT177" s="600"/>
      <c r="HGU177" s="600"/>
      <c r="HGV177" s="600"/>
      <c r="HGW177" s="600"/>
      <c r="HGX177" s="600"/>
      <c r="HGY177" s="600"/>
      <c r="HGZ177" s="600"/>
      <c r="HHA177" s="600"/>
      <c r="HHB177" s="600"/>
      <c r="HHC177" s="600"/>
      <c r="HHD177" s="600"/>
      <c r="HHE177" s="600"/>
      <c r="HHF177" s="600"/>
      <c r="HHG177" s="600"/>
      <c r="HHH177" s="600"/>
      <c r="HHI177" s="600"/>
      <c r="HHJ177" s="600"/>
      <c r="HHK177" s="600"/>
      <c r="HHL177" s="600"/>
      <c r="HHM177" s="600"/>
      <c r="HHN177" s="600"/>
      <c r="HHO177" s="600"/>
      <c r="HHP177" s="600"/>
      <c r="HHQ177" s="600"/>
      <c r="HHR177" s="600"/>
      <c r="HHS177" s="600"/>
      <c r="HHT177" s="600"/>
      <c r="HHU177" s="600"/>
      <c r="HHV177" s="600"/>
      <c r="HHW177" s="600"/>
      <c r="HHX177" s="600"/>
      <c r="HHY177" s="600"/>
      <c r="HHZ177" s="600"/>
      <c r="HIA177" s="600"/>
      <c r="HIB177" s="600"/>
      <c r="HIC177" s="600"/>
      <c r="HID177" s="600"/>
      <c r="HIE177" s="600"/>
      <c r="HIF177" s="600"/>
      <c r="HIG177" s="600"/>
      <c r="HIH177" s="600"/>
      <c r="HII177" s="600"/>
      <c r="HIJ177" s="600"/>
      <c r="HIK177" s="600"/>
      <c r="HIL177" s="600"/>
      <c r="HIM177" s="600"/>
      <c r="HIN177" s="600"/>
      <c r="HIO177" s="600"/>
      <c r="HIP177" s="600"/>
      <c r="HIQ177" s="600"/>
      <c r="HIR177" s="600"/>
      <c r="HIS177" s="600"/>
      <c r="HIT177" s="600"/>
      <c r="HIU177" s="600"/>
      <c r="HIV177" s="600"/>
      <c r="HIW177" s="600"/>
      <c r="HIX177" s="600"/>
      <c r="HIY177" s="600"/>
      <c r="HIZ177" s="600"/>
      <c r="HJA177" s="600"/>
      <c r="HJB177" s="600"/>
      <c r="HJC177" s="600"/>
      <c r="HJD177" s="600"/>
      <c r="HJE177" s="600"/>
      <c r="HJF177" s="600"/>
      <c r="HJG177" s="600"/>
      <c r="HJH177" s="600"/>
      <c r="HJI177" s="600"/>
      <c r="HJJ177" s="600"/>
      <c r="HJK177" s="600"/>
      <c r="HJL177" s="600"/>
      <c r="HJM177" s="600"/>
      <c r="HJN177" s="600"/>
      <c r="HJO177" s="600"/>
      <c r="HJP177" s="600"/>
      <c r="HJQ177" s="600"/>
      <c r="HJR177" s="600"/>
      <c r="HJS177" s="600"/>
      <c r="HJT177" s="600"/>
      <c r="HJU177" s="600"/>
      <c r="HJV177" s="600"/>
      <c r="HJW177" s="600"/>
      <c r="HJX177" s="600"/>
      <c r="HJY177" s="600"/>
      <c r="HJZ177" s="600"/>
      <c r="HKA177" s="600"/>
      <c r="HKB177" s="600"/>
      <c r="HKC177" s="600"/>
      <c r="HKD177" s="600"/>
      <c r="HKE177" s="600"/>
      <c r="HKF177" s="600"/>
      <c r="HKG177" s="600"/>
      <c r="HKH177" s="600"/>
      <c r="HKI177" s="600"/>
      <c r="HKJ177" s="600"/>
      <c r="HKK177" s="600"/>
      <c r="HKL177" s="600"/>
      <c r="HKM177" s="600"/>
      <c r="HKN177" s="600"/>
      <c r="HKO177" s="600"/>
      <c r="HKP177" s="600"/>
      <c r="HKQ177" s="600"/>
      <c r="HKR177" s="600"/>
      <c r="HKS177" s="600"/>
      <c r="HKT177" s="600"/>
      <c r="HKU177" s="600"/>
      <c r="HKV177" s="600"/>
      <c r="HKW177" s="600"/>
      <c r="HKX177" s="600"/>
      <c r="HKY177" s="600"/>
      <c r="HKZ177" s="600"/>
      <c r="HLA177" s="600"/>
      <c r="HLB177" s="600"/>
      <c r="HLC177" s="600"/>
      <c r="HLD177" s="600"/>
      <c r="HLE177" s="600"/>
      <c r="HLF177" s="600"/>
      <c r="HLG177" s="600"/>
      <c r="HLH177" s="600"/>
      <c r="HLI177" s="600"/>
      <c r="HLJ177" s="600"/>
      <c r="HLK177" s="600"/>
      <c r="HLL177" s="600"/>
      <c r="HLM177" s="600"/>
      <c r="HLN177" s="600"/>
      <c r="HLO177" s="600"/>
      <c r="HLP177" s="600"/>
      <c r="HLQ177" s="600"/>
      <c r="HLR177" s="600"/>
      <c r="HLS177" s="600"/>
      <c r="HLT177" s="600"/>
      <c r="HLU177" s="600"/>
      <c r="HLV177" s="600"/>
      <c r="HLW177" s="600"/>
      <c r="HLX177" s="600"/>
      <c r="HLY177" s="600"/>
      <c r="HLZ177" s="600"/>
      <c r="HMA177" s="600"/>
      <c r="HMB177" s="600"/>
      <c r="HMC177" s="600"/>
      <c r="HMD177" s="600"/>
      <c r="HME177" s="600"/>
      <c r="HMF177" s="600"/>
      <c r="HMG177" s="600"/>
      <c r="HMH177" s="600"/>
      <c r="HMI177" s="600"/>
      <c r="HMJ177" s="600"/>
      <c r="HMK177" s="600"/>
      <c r="HML177" s="600"/>
      <c r="HMM177" s="600"/>
      <c r="HMN177" s="600"/>
      <c r="HMO177" s="600"/>
      <c r="HMP177" s="600"/>
      <c r="HMQ177" s="600"/>
      <c r="HMR177" s="600"/>
      <c r="HMS177" s="600"/>
      <c r="HMT177" s="600"/>
      <c r="HMU177" s="600"/>
      <c r="HMV177" s="600"/>
      <c r="HMW177" s="600"/>
      <c r="HMX177" s="600"/>
      <c r="HMY177" s="600"/>
      <c r="HMZ177" s="600"/>
      <c r="HNA177" s="600"/>
      <c r="HNB177" s="600"/>
      <c r="HNC177" s="600"/>
      <c r="HND177" s="600"/>
      <c r="HNE177" s="600"/>
      <c r="HNF177" s="600"/>
      <c r="HNG177" s="600"/>
      <c r="HNH177" s="600"/>
      <c r="HNI177" s="600"/>
      <c r="HNJ177" s="600"/>
      <c r="HNK177" s="600"/>
      <c r="HNL177" s="600"/>
      <c r="HNM177" s="600"/>
      <c r="HNN177" s="600"/>
      <c r="HNO177" s="600"/>
      <c r="HNP177" s="600"/>
      <c r="HNQ177" s="600"/>
      <c r="HNR177" s="600"/>
      <c r="HNS177" s="600"/>
      <c r="HNT177" s="600"/>
      <c r="HNU177" s="600"/>
      <c r="HNV177" s="600"/>
      <c r="HNW177" s="600"/>
      <c r="HNX177" s="600"/>
      <c r="HNY177" s="600"/>
      <c r="HNZ177" s="600"/>
      <c r="HOA177" s="600"/>
      <c r="HOB177" s="600"/>
      <c r="HOC177" s="600"/>
      <c r="HOD177" s="600"/>
      <c r="HOE177" s="600"/>
      <c r="HOF177" s="600"/>
      <c r="HOG177" s="600"/>
      <c r="HOH177" s="600"/>
      <c r="HOI177" s="600"/>
      <c r="HOJ177" s="600"/>
      <c r="HOK177" s="600"/>
      <c r="HOL177" s="600"/>
      <c r="HOM177" s="600"/>
      <c r="HON177" s="600"/>
      <c r="HOO177" s="600"/>
      <c r="HOP177" s="600"/>
      <c r="HOQ177" s="600"/>
      <c r="HOR177" s="600"/>
      <c r="HOS177" s="600"/>
      <c r="HOT177" s="600"/>
      <c r="HOU177" s="600"/>
      <c r="HOV177" s="600"/>
      <c r="HOW177" s="600"/>
      <c r="HOX177" s="600"/>
      <c r="HOY177" s="600"/>
      <c r="HOZ177" s="600"/>
      <c r="HPA177" s="600"/>
      <c r="HPB177" s="600"/>
      <c r="HPC177" s="600"/>
      <c r="HPD177" s="600"/>
      <c r="HPE177" s="600"/>
      <c r="HPF177" s="600"/>
      <c r="HPG177" s="600"/>
      <c r="HPH177" s="600"/>
      <c r="HPI177" s="600"/>
      <c r="HPJ177" s="600"/>
      <c r="HPK177" s="600"/>
      <c r="HPL177" s="600"/>
      <c r="HPM177" s="600"/>
      <c r="HPN177" s="600"/>
      <c r="HPO177" s="600"/>
      <c r="HPP177" s="600"/>
      <c r="HPQ177" s="600"/>
      <c r="HPR177" s="600"/>
      <c r="HPS177" s="600"/>
      <c r="HPT177" s="600"/>
      <c r="HPU177" s="600"/>
      <c r="HPV177" s="600"/>
      <c r="HPW177" s="600"/>
      <c r="HPX177" s="600"/>
      <c r="HPY177" s="600"/>
      <c r="HPZ177" s="600"/>
      <c r="HQA177" s="600"/>
      <c r="HQB177" s="600"/>
      <c r="HQC177" s="600"/>
      <c r="HQD177" s="600"/>
      <c r="HQE177" s="600"/>
      <c r="HQF177" s="600"/>
      <c r="HQG177" s="600"/>
      <c r="HQH177" s="600"/>
      <c r="HQI177" s="600"/>
      <c r="HQJ177" s="600"/>
      <c r="HQK177" s="600"/>
      <c r="HQL177" s="600"/>
      <c r="HQM177" s="600"/>
      <c r="HQN177" s="600"/>
      <c r="HQO177" s="600"/>
      <c r="HQP177" s="600"/>
      <c r="HQQ177" s="600"/>
      <c r="HQR177" s="600"/>
      <c r="HQS177" s="600"/>
      <c r="HQT177" s="600"/>
      <c r="HQU177" s="600"/>
      <c r="HQV177" s="600"/>
      <c r="HQW177" s="600"/>
      <c r="HQX177" s="600"/>
      <c r="HQY177" s="600"/>
      <c r="HQZ177" s="600"/>
      <c r="HRA177" s="600"/>
      <c r="HRB177" s="600"/>
      <c r="HRC177" s="600"/>
      <c r="HRD177" s="600"/>
      <c r="HRE177" s="600"/>
      <c r="HRF177" s="600"/>
      <c r="HRG177" s="600"/>
      <c r="HRH177" s="600"/>
      <c r="HRI177" s="600"/>
      <c r="HRJ177" s="600"/>
      <c r="HRK177" s="600"/>
      <c r="HRL177" s="600"/>
      <c r="HRM177" s="600"/>
      <c r="HRN177" s="600"/>
      <c r="HRO177" s="600"/>
      <c r="HRP177" s="600"/>
      <c r="HRQ177" s="600"/>
      <c r="HRR177" s="600"/>
      <c r="HRS177" s="600"/>
      <c r="HRT177" s="600"/>
      <c r="HRU177" s="600"/>
      <c r="HRV177" s="600"/>
      <c r="HRW177" s="600"/>
      <c r="HRX177" s="600"/>
      <c r="HRY177" s="600"/>
      <c r="HRZ177" s="600"/>
      <c r="HSA177" s="600"/>
      <c r="HSB177" s="600"/>
      <c r="HSC177" s="600"/>
      <c r="HSD177" s="600"/>
      <c r="HSE177" s="600"/>
      <c r="HSF177" s="600"/>
      <c r="HSG177" s="600"/>
      <c r="HSH177" s="600"/>
      <c r="HSI177" s="600"/>
      <c r="HSJ177" s="600"/>
      <c r="HSK177" s="600"/>
      <c r="HSL177" s="600"/>
      <c r="HSM177" s="600"/>
      <c r="HSN177" s="600"/>
      <c r="HSO177" s="600"/>
      <c r="HSP177" s="600"/>
      <c r="HSQ177" s="600"/>
      <c r="HSR177" s="600"/>
      <c r="HSS177" s="600"/>
      <c r="HST177" s="600"/>
      <c r="HSU177" s="600"/>
      <c r="HSV177" s="600"/>
      <c r="HSW177" s="600"/>
      <c r="HSX177" s="600"/>
      <c r="HSY177" s="600"/>
      <c r="HSZ177" s="600"/>
      <c r="HTA177" s="600"/>
      <c r="HTB177" s="600"/>
      <c r="HTC177" s="600"/>
      <c r="HTD177" s="600"/>
      <c r="HTE177" s="600"/>
      <c r="HTF177" s="600"/>
      <c r="HTG177" s="600"/>
      <c r="HTH177" s="600"/>
      <c r="HTI177" s="600"/>
      <c r="HTJ177" s="600"/>
      <c r="HTK177" s="600"/>
      <c r="HTL177" s="600"/>
      <c r="HTM177" s="600"/>
      <c r="HTN177" s="600"/>
      <c r="HTO177" s="600"/>
      <c r="HTP177" s="600"/>
      <c r="HTQ177" s="600"/>
      <c r="HTR177" s="600"/>
      <c r="HTS177" s="600"/>
      <c r="HTT177" s="600"/>
      <c r="HTU177" s="600"/>
      <c r="HTV177" s="600"/>
      <c r="HTW177" s="600"/>
      <c r="HTX177" s="600"/>
      <c r="HTY177" s="600"/>
      <c r="HTZ177" s="600"/>
      <c r="HUA177" s="600"/>
      <c r="HUB177" s="600"/>
      <c r="HUC177" s="600"/>
      <c r="HUD177" s="600"/>
      <c r="HUE177" s="600"/>
      <c r="HUF177" s="600"/>
      <c r="HUG177" s="600"/>
      <c r="HUH177" s="600"/>
      <c r="HUI177" s="600"/>
      <c r="HUJ177" s="600"/>
      <c r="HUK177" s="600"/>
      <c r="HUL177" s="600"/>
      <c r="HUM177" s="600"/>
      <c r="HUN177" s="600"/>
      <c r="HUO177" s="600"/>
      <c r="HUP177" s="600"/>
      <c r="HUQ177" s="600"/>
      <c r="HUR177" s="600"/>
      <c r="HUS177" s="600"/>
      <c r="HUT177" s="600"/>
      <c r="HUU177" s="600"/>
      <c r="HUV177" s="600"/>
      <c r="HUW177" s="600"/>
      <c r="HUX177" s="600"/>
      <c r="HUY177" s="600"/>
      <c r="HUZ177" s="600"/>
      <c r="HVA177" s="600"/>
      <c r="HVB177" s="600"/>
      <c r="HVC177" s="600"/>
      <c r="HVD177" s="600"/>
      <c r="HVE177" s="600"/>
      <c r="HVF177" s="600"/>
      <c r="HVG177" s="600"/>
      <c r="HVH177" s="600"/>
      <c r="HVI177" s="600"/>
      <c r="HVJ177" s="600"/>
      <c r="HVK177" s="600"/>
      <c r="HVL177" s="600"/>
      <c r="HVM177" s="600"/>
      <c r="HVN177" s="600"/>
      <c r="HVO177" s="600"/>
      <c r="HVP177" s="600"/>
      <c r="HVQ177" s="600"/>
      <c r="HVR177" s="600"/>
      <c r="HVS177" s="600"/>
      <c r="HVT177" s="600"/>
      <c r="HVU177" s="600"/>
      <c r="HVV177" s="600"/>
      <c r="HVW177" s="600"/>
      <c r="HVX177" s="600"/>
      <c r="HVY177" s="600"/>
      <c r="HVZ177" s="600"/>
      <c r="HWA177" s="600"/>
      <c r="HWB177" s="600"/>
      <c r="HWC177" s="600"/>
      <c r="HWD177" s="600"/>
      <c r="HWE177" s="600"/>
      <c r="HWF177" s="600"/>
      <c r="HWG177" s="600"/>
      <c r="HWH177" s="600"/>
      <c r="HWI177" s="600"/>
      <c r="HWJ177" s="600"/>
      <c r="HWK177" s="600"/>
      <c r="HWL177" s="600"/>
      <c r="HWM177" s="600"/>
      <c r="HWN177" s="600"/>
      <c r="HWO177" s="600"/>
      <c r="HWP177" s="600"/>
      <c r="HWQ177" s="600"/>
      <c r="HWR177" s="600"/>
      <c r="HWS177" s="600"/>
      <c r="HWT177" s="600"/>
      <c r="HWU177" s="600"/>
      <c r="HWV177" s="600"/>
      <c r="HWW177" s="600"/>
      <c r="HWX177" s="600"/>
      <c r="HWY177" s="600"/>
      <c r="HWZ177" s="600"/>
      <c r="HXA177" s="600"/>
      <c r="HXB177" s="600"/>
      <c r="HXC177" s="600"/>
      <c r="HXD177" s="600"/>
      <c r="HXE177" s="600"/>
      <c r="HXF177" s="600"/>
      <c r="HXG177" s="600"/>
      <c r="HXH177" s="600"/>
      <c r="HXI177" s="600"/>
      <c r="HXJ177" s="600"/>
      <c r="HXK177" s="600"/>
      <c r="HXL177" s="600"/>
      <c r="HXM177" s="600"/>
      <c r="HXN177" s="600"/>
      <c r="HXO177" s="600"/>
      <c r="HXP177" s="600"/>
      <c r="HXQ177" s="600"/>
      <c r="HXR177" s="600"/>
      <c r="HXS177" s="600"/>
      <c r="HXT177" s="600"/>
      <c r="HXU177" s="600"/>
      <c r="HXV177" s="600"/>
      <c r="HXW177" s="600"/>
      <c r="HXX177" s="600"/>
      <c r="HXY177" s="600"/>
      <c r="HXZ177" s="600"/>
      <c r="HYA177" s="600"/>
      <c r="HYB177" s="600"/>
      <c r="HYC177" s="600"/>
      <c r="HYD177" s="600"/>
      <c r="HYE177" s="600"/>
      <c r="HYF177" s="600"/>
      <c r="HYG177" s="600"/>
      <c r="HYH177" s="600"/>
      <c r="HYI177" s="600"/>
      <c r="HYJ177" s="600"/>
      <c r="HYK177" s="600"/>
      <c r="HYL177" s="600"/>
      <c r="HYM177" s="600"/>
      <c r="HYN177" s="600"/>
      <c r="HYO177" s="600"/>
      <c r="HYP177" s="600"/>
      <c r="HYQ177" s="600"/>
      <c r="HYR177" s="600"/>
      <c r="HYS177" s="600"/>
      <c r="HYT177" s="600"/>
      <c r="HYU177" s="600"/>
      <c r="HYV177" s="600"/>
      <c r="HYW177" s="600"/>
      <c r="HYX177" s="600"/>
      <c r="HYY177" s="600"/>
      <c r="HYZ177" s="600"/>
      <c r="HZA177" s="600"/>
      <c r="HZB177" s="600"/>
      <c r="HZC177" s="600"/>
      <c r="HZD177" s="600"/>
      <c r="HZE177" s="600"/>
      <c r="HZF177" s="600"/>
      <c r="HZG177" s="600"/>
      <c r="HZH177" s="600"/>
      <c r="HZI177" s="600"/>
      <c r="HZJ177" s="600"/>
      <c r="HZK177" s="600"/>
      <c r="HZL177" s="600"/>
      <c r="HZM177" s="600"/>
      <c r="HZN177" s="600"/>
      <c r="HZO177" s="600"/>
      <c r="HZP177" s="600"/>
      <c r="HZQ177" s="600"/>
      <c r="HZR177" s="600"/>
      <c r="HZS177" s="600"/>
      <c r="HZT177" s="600"/>
      <c r="HZU177" s="600"/>
      <c r="HZV177" s="600"/>
      <c r="HZW177" s="600"/>
      <c r="HZX177" s="600"/>
      <c r="HZY177" s="600"/>
      <c r="HZZ177" s="600"/>
      <c r="IAA177" s="600"/>
      <c r="IAB177" s="600"/>
      <c r="IAC177" s="600"/>
      <c r="IAD177" s="600"/>
      <c r="IAE177" s="600"/>
      <c r="IAF177" s="600"/>
      <c r="IAG177" s="600"/>
      <c r="IAH177" s="600"/>
      <c r="IAI177" s="600"/>
      <c r="IAJ177" s="600"/>
      <c r="IAK177" s="600"/>
      <c r="IAL177" s="600"/>
      <c r="IAM177" s="600"/>
      <c r="IAN177" s="600"/>
      <c r="IAO177" s="600"/>
      <c r="IAP177" s="600"/>
      <c r="IAQ177" s="600"/>
      <c r="IAR177" s="600"/>
      <c r="IAS177" s="600"/>
      <c r="IAT177" s="600"/>
      <c r="IAU177" s="600"/>
      <c r="IAV177" s="600"/>
      <c r="IAW177" s="600"/>
      <c r="IAX177" s="600"/>
      <c r="IAY177" s="600"/>
      <c r="IAZ177" s="600"/>
      <c r="IBA177" s="600"/>
      <c r="IBB177" s="600"/>
      <c r="IBC177" s="600"/>
      <c r="IBD177" s="600"/>
      <c r="IBE177" s="600"/>
      <c r="IBF177" s="600"/>
      <c r="IBG177" s="600"/>
      <c r="IBH177" s="600"/>
      <c r="IBI177" s="600"/>
      <c r="IBJ177" s="600"/>
      <c r="IBK177" s="600"/>
      <c r="IBL177" s="600"/>
      <c r="IBM177" s="600"/>
      <c r="IBN177" s="600"/>
      <c r="IBO177" s="600"/>
      <c r="IBP177" s="600"/>
      <c r="IBQ177" s="600"/>
      <c r="IBR177" s="600"/>
      <c r="IBS177" s="600"/>
      <c r="IBT177" s="600"/>
      <c r="IBU177" s="600"/>
      <c r="IBV177" s="600"/>
      <c r="IBW177" s="600"/>
      <c r="IBX177" s="600"/>
      <c r="IBY177" s="600"/>
      <c r="IBZ177" s="600"/>
      <c r="ICA177" s="600"/>
      <c r="ICB177" s="600"/>
      <c r="ICC177" s="600"/>
      <c r="ICD177" s="600"/>
      <c r="ICE177" s="600"/>
      <c r="ICF177" s="600"/>
      <c r="ICG177" s="600"/>
      <c r="ICH177" s="600"/>
      <c r="ICI177" s="600"/>
      <c r="ICJ177" s="600"/>
      <c r="ICK177" s="600"/>
      <c r="ICL177" s="600"/>
      <c r="ICM177" s="600"/>
      <c r="ICN177" s="600"/>
      <c r="ICO177" s="600"/>
      <c r="ICP177" s="600"/>
      <c r="ICQ177" s="600"/>
      <c r="ICR177" s="600"/>
      <c r="ICS177" s="600"/>
      <c r="ICT177" s="600"/>
      <c r="ICU177" s="600"/>
      <c r="ICV177" s="600"/>
      <c r="ICW177" s="600"/>
      <c r="ICX177" s="600"/>
      <c r="ICY177" s="600"/>
      <c r="ICZ177" s="600"/>
      <c r="IDA177" s="600"/>
      <c r="IDB177" s="600"/>
      <c r="IDC177" s="600"/>
      <c r="IDD177" s="600"/>
      <c r="IDE177" s="600"/>
      <c r="IDF177" s="600"/>
      <c r="IDG177" s="600"/>
      <c r="IDH177" s="600"/>
      <c r="IDI177" s="600"/>
      <c r="IDJ177" s="600"/>
      <c r="IDK177" s="600"/>
      <c r="IDL177" s="600"/>
      <c r="IDM177" s="600"/>
      <c r="IDN177" s="600"/>
      <c r="IDO177" s="600"/>
      <c r="IDP177" s="600"/>
      <c r="IDQ177" s="600"/>
      <c r="IDR177" s="600"/>
      <c r="IDS177" s="600"/>
      <c r="IDT177" s="600"/>
      <c r="IDU177" s="600"/>
      <c r="IDV177" s="600"/>
      <c r="IDW177" s="600"/>
      <c r="IDX177" s="600"/>
      <c r="IDY177" s="600"/>
      <c r="IDZ177" s="600"/>
      <c r="IEA177" s="600"/>
      <c r="IEB177" s="600"/>
      <c r="IEC177" s="600"/>
      <c r="IED177" s="600"/>
      <c r="IEE177" s="600"/>
      <c r="IEF177" s="600"/>
      <c r="IEG177" s="600"/>
      <c r="IEH177" s="600"/>
      <c r="IEI177" s="600"/>
      <c r="IEJ177" s="600"/>
      <c r="IEK177" s="600"/>
      <c r="IEL177" s="600"/>
      <c r="IEM177" s="600"/>
      <c r="IEN177" s="600"/>
      <c r="IEO177" s="600"/>
      <c r="IEP177" s="600"/>
      <c r="IEQ177" s="600"/>
      <c r="IER177" s="600"/>
      <c r="IES177" s="600"/>
      <c r="IET177" s="600"/>
      <c r="IEU177" s="600"/>
      <c r="IEV177" s="600"/>
      <c r="IEW177" s="600"/>
      <c r="IEX177" s="600"/>
      <c r="IEY177" s="600"/>
      <c r="IEZ177" s="600"/>
      <c r="IFA177" s="600"/>
      <c r="IFB177" s="600"/>
      <c r="IFC177" s="600"/>
      <c r="IFD177" s="600"/>
      <c r="IFE177" s="600"/>
      <c r="IFF177" s="600"/>
      <c r="IFG177" s="600"/>
      <c r="IFH177" s="600"/>
      <c r="IFI177" s="600"/>
      <c r="IFJ177" s="600"/>
      <c r="IFK177" s="600"/>
      <c r="IFL177" s="600"/>
      <c r="IFM177" s="600"/>
      <c r="IFN177" s="600"/>
      <c r="IFO177" s="600"/>
      <c r="IFP177" s="600"/>
      <c r="IFQ177" s="600"/>
      <c r="IFR177" s="600"/>
      <c r="IFS177" s="600"/>
      <c r="IFT177" s="600"/>
      <c r="IFU177" s="600"/>
      <c r="IFV177" s="600"/>
      <c r="IFW177" s="600"/>
      <c r="IFX177" s="600"/>
      <c r="IFY177" s="600"/>
      <c r="IFZ177" s="600"/>
      <c r="IGA177" s="600"/>
      <c r="IGB177" s="600"/>
      <c r="IGC177" s="600"/>
      <c r="IGD177" s="600"/>
      <c r="IGE177" s="600"/>
      <c r="IGF177" s="600"/>
      <c r="IGG177" s="600"/>
      <c r="IGH177" s="600"/>
      <c r="IGI177" s="600"/>
      <c r="IGJ177" s="600"/>
      <c r="IGK177" s="600"/>
      <c r="IGL177" s="600"/>
      <c r="IGM177" s="600"/>
      <c r="IGN177" s="600"/>
      <c r="IGO177" s="600"/>
      <c r="IGP177" s="600"/>
      <c r="IGQ177" s="600"/>
      <c r="IGR177" s="600"/>
      <c r="IGS177" s="600"/>
      <c r="IGT177" s="600"/>
      <c r="IGU177" s="600"/>
      <c r="IGV177" s="600"/>
      <c r="IGW177" s="600"/>
      <c r="IGX177" s="600"/>
      <c r="IGY177" s="600"/>
      <c r="IGZ177" s="600"/>
      <c r="IHA177" s="600"/>
      <c r="IHB177" s="600"/>
      <c r="IHC177" s="600"/>
      <c r="IHD177" s="600"/>
      <c r="IHE177" s="600"/>
      <c r="IHF177" s="600"/>
      <c r="IHG177" s="600"/>
      <c r="IHH177" s="600"/>
      <c r="IHI177" s="600"/>
      <c r="IHJ177" s="600"/>
      <c r="IHK177" s="600"/>
      <c r="IHL177" s="600"/>
      <c r="IHM177" s="600"/>
      <c r="IHN177" s="600"/>
      <c r="IHO177" s="600"/>
      <c r="IHP177" s="600"/>
      <c r="IHQ177" s="600"/>
      <c r="IHR177" s="600"/>
      <c r="IHS177" s="600"/>
      <c r="IHT177" s="600"/>
      <c r="IHU177" s="600"/>
      <c r="IHV177" s="600"/>
      <c r="IHW177" s="600"/>
      <c r="IHX177" s="600"/>
      <c r="IHY177" s="600"/>
      <c r="IHZ177" s="600"/>
      <c r="IIA177" s="600"/>
      <c r="IIB177" s="600"/>
      <c r="IIC177" s="600"/>
      <c r="IID177" s="600"/>
      <c r="IIE177" s="600"/>
      <c r="IIF177" s="600"/>
      <c r="IIG177" s="600"/>
      <c r="IIH177" s="600"/>
      <c r="III177" s="600"/>
      <c r="IIJ177" s="600"/>
      <c r="IIK177" s="600"/>
      <c r="IIL177" s="600"/>
      <c r="IIM177" s="600"/>
      <c r="IIN177" s="600"/>
      <c r="IIO177" s="600"/>
      <c r="IIP177" s="600"/>
      <c r="IIQ177" s="600"/>
      <c r="IIR177" s="600"/>
      <c r="IIS177" s="600"/>
      <c r="IIT177" s="600"/>
      <c r="IIU177" s="600"/>
      <c r="IIV177" s="600"/>
      <c r="IIW177" s="600"/>
      <c r="IIX177" s="600"/>
      <c r="IIY177" s="600"/>
      <c r="IIZ177" s="600"/>
      <c r="IJA177" s="600"/>
      <c r="IJB177" s="600"/>
      <c r="IJC177" s="600"/>
      <c r="IJD177" s="600"/>
      <c r="IJE177" s="600"/>
      <c r="IJF177" s="600"/>
      <c r="IJG177" s="600"/>
      <c r="IJH177" s="600"/>
      <c r="IJI177" s="600"/>
      <c r="IJJ177" s="600"/>
      <c r="IJK177" s="600"/>
      <c r="IJL177" s="600"/>
      <c r="IJM177" s="600"/>
      <c r="IJN177" s="600"/>
      <c r="IJO177" s="600"/>
      <c r="IJP177" s="600"/>
      <c r="IJQ177" s="600"/>
      <c r="IJR177" s="600"/>
      <c r="IJS177" s="600"/>
      <c r="IJT177" s="600"/>
      <c r="IJU177" s="600"/>
      <c r="IJV177" s="600"/>
      <c r="IJW177" s="600"/>
      <c r="IJX177" s="600"/>
      <c r="IJY177" s="600"/>
      <c r="IJZ177" s="600"/>
      <c r="IKA177" s="600"/>
      <c r="IKB177" s="600"/>
      <c r="IKC177" s="600"/>
      <c r="IKD177" s="600"/>
      <c r="IKE177" s="600"/>
      <c r="IKF177" s="600"/>
      <c r="IKG177" s="600"/>
      <c r="IKH177" s="600"/>
      <c r="IKI177" s="600"/>
      <c r="IKJ177" s="600"/>
      <c r="IKK177" s="600"/>
      <c r="IKL177" s="600"/>
      <c r="IKM177" s="600"/>
      <c r="IKN177" s="600"/>
      <c r="IKO177" s="600"/>
      <c r="IKP177" s="600"/>
      <c r="IKQ177" s="600"/>
      <c r="IKR177" s="600"/>
      <c r="IKS177" s="600"/>
      <c r="IKT177" s="600"/>
      <c r="IKU177" s="600"/>
      <c r="IKV177" s="600"/>
      <c r="IKW177" s="600"/>
      <c r="IKX177" s="600"/>
      <c r="IKY177" s="600"/>
      <c r="IKZ177" s="600"/>
      <c r="ILA177" s="600"/>
      <c r="ILB177" s="600"/>
      <c r="ILC177" s="600"/>
      <c r="ILD177" s="600"/>
      <c r="ILE177" s="600"/>
      <c r="ILF177" s="600"/>
      <c r="ILG177" s="600"/>
      <c r="ILH177" s="600"/>
      <c r="ILI177" s="600"/>
      <c r="ILJ177" s="600"/>
      <c r="ILK177" s="600"/>
      <c r="ILL177" s="600"/>
      <c r="ILM177" s="600"/>
      <c r="ILN177" s="600"/>
      <c r="ILO177" s="600"/>
      <c r="ILP177" s="600"/>
      <c r="ILQ177" s="600"/>
      <c r="ILR177" s="600"/>
      <c r="ILS177" s="600"/>
      <c r="ILT177" s="600"/>
      <c r="ILU177" s="600"/>
      <c r="ILV177" s="600"/>
      <c r="ILW177" s="600"/>
      <c r="ILX177" s="600"/>
      <c r="ILY177" s="600"/>
      <c r="ILZ177" s="600"/>
      <c r="IMA177" s="600"/>
      <c r="IMB177" s="600"/>
      <c r="IMC177" s="600"/>
      <c r="IMD177" s="600"/>
      <c r="IME177" s="600"/>
      <c r="IMF177" s="600"/>
      <c r="IMG177" s="600"/>
      <c r="IMH177" s="600"/>
      <c r="IMI177" s="600"/>
      <c r="IMJ177" s="600"/>
      <c r="IMK177" s="600"/>
      <c r="IML177" s="600"/>
      <c r="IMM177" s="600"/>
      <c r="IMN177" s="600"/>
      <c r="IMO177" s="600"/>
      <c r="IMP177" s="600"/>
      <c r="IMQ177" s="600"/>
      <c r="IMR177" s="600"/>
      <c r="IMS177" s="600"/>
      <c r="IMT177" s="600"/>
      <c r="IMU177" s="600"/>
      <c r="IMV177" s="600"/>
      <c r="IMW177" s="600"/>
      <c r="IMX177" s="600"/>
      <c r="IMY177" s="600"/>
      <c r="IMZ177" s="600"/>
      <c r="INA177" s="600"/>
      <c r="INB177" s="600"/>
      <c r="INC177" s="600"/>
      <c r="IND177" s="600"/>
      <c r="INE177" s="600"/>
      <c r="INF177" s="600"/>
      <c r="ING177" s="600"/>
      <c r="INH177" s="600"/>
      <c r="INI177" s="600"/>
      <c r="INJ177" s="600"/>
      <c r="INK177" s="600"/>
      <c r="INL177" s="600"/>
      <c r="INM177" s="600"/>
      <c r="INN177" s="600"/>
      <c r="INO177" s="600"/>
      <c r="INP177" s="600"/>
      <c r="INQ177" s="600"/>
      <c r="INR177" s="600"/>
      <c r="INS177" s="600"/>
      <c r="INT177" s="600"/>
      <c r="INU177" s="600"/>
      <c r="INV177" s="600"/>
      <c r="INW177" s="600"/>
      <c r="INX177" s="600"/>
      <c r="INY177" s="600"/>
      <c r="INZ177" s="600"/>
      <c r="IOA177" s="600"/>
      <c r="IOB177" s="600"/>
      <c r="IOC177" s="600"/>
      <c r="IOD177" s="600"/>
      <c r="IOE177" s="600"/>
      <c r="IOF177" s="600"/>
      <c r="IOG177" s="600"/>
      <c r="IOH177" s="600"/>
      <c r="IOI177" s="600"/>
      <c r="IOJ177" s="600"/>
      <c r="IOK177" s="600"/>
      <c r="IOL177" s="600"/>
      <c r="IOM177" s="600"/>
      <c r="ION177" s="600"/>
      <c r="IOO177" s="600"/>
      <c r="IOP177" s="600"/>
      <c r="IOQ177" s="600"/>
      <c r="IOR177" s="600"/>
      <c r="IOS177" s="600"/>
      <c r="IOT177" s="600"/>
      <c r="IOU177" s="600"/>
      <c r="IOV177" s="600"/>
      <c r="IOW177" s="600"/>
      <c r="IOX177" s="600"/>
      <c r="IOY177" s="600"/>
      <c r="IOZ177" s="600"/>
      <c r="IPA177" s="600"/>
      <c r="IPB177" s="600"/>
      <c r="IPC177" s="600"/>
      <c r="IPD177" s="600"/>
      <c r="IPE177" s="600"/>
      <c r="IPF177" s="600"/>
      <c r="IPG177" s="600"/>
      <c r="IPH177" s="600"/>
      <c r="IPI177" s="600"/>
      <c r="IPJ177" s="600"/>
      <c r="IPK177" s="600"/>
      <c r="IPL177" s="600"/>
      <c r="IPM177" s="600"/>
      <c r="IPN177" s="600"/>
      <c r="IPO177" s="600"/>
      <c r="IPP177" s="600"/>
      <c r="IPQ177" s="600"/>
      <c r="IPR177" s="600"/>
      <c r="IPS177" s="600"/>
      <c r="IPT177" s="600"/>
      <c r="IPU177" s="600"/>
      <c r="IPV177" s="600"/>
      <c r="IPW177" s="600"/>
      <c r="IPX177" s="600"/>
      <c r="IPY177" s="600"/>
      <c r="IPZ177" s="600"/>
      <c r="IQA177" s="600"/>
      <c r="IQB177" s="600"/>
      <c r="IQC177" s="600"/>
      <c r="IQD177" s="600"/>
      <c r="IQE177" s="600"/>
      <c r="IQF177" s="600"/>
      <c r="IQG177" s="600"/>
      <c r="IQH177" s="600"/>
      <c r="IQI177" s="600"/>
      <c r="IQJ177" s="600"/>
      <c r="IQK177" s="600"/>
      <c r="IQL177" s="600"/>
      <c r="IQM177" s="600"/>
      <c r="IQN177" s="600"/>
      <c r="IQO177" s="600"/>
      <c r="IQP177" s="600"/>
      <c r="IQQ177" s="600"/>
      <c r="IQR177" s="600"/>
      <c r="IQS177" s="600"/>
      <c r="IQT177" s="600"/>
      <c r="IQU177" s="600"/>
      <c r="IQV177" s="600"/>
      <c r="IQW177" s="600"/>
      <c r="IQX177" s="600"/>
      <c r="IQY177" s="600"/>
      <c r="IQZ177" s="600"/>
      <c r="IRA177" s="600"/>
      <c r="IRB177" s="600"/>
      <c r="IRC177" s="600"/>
      <c r="IRD177" s="600"/>
      <c r="IRE177" s="600"/>
      <c r="IRF177" s="600"/>
      <c r="IRG177" s="600"/>
      <c r="IRH177" s="600"/>
      <c r="IRI177" s="600"/>
      <c r="IRJ177" s="600"/>
      <c r="IRK177" s="600"/>
      <c r="IRL177" s="600"/>
      <c r="IRM177" s="600"/>
      <c r="IRN177" s="600"/>
      <c r="IRO177" s="600"/>
      <c r="IRP177" s="600"/>
      <c r="IRQ177" s="600"/>
      <c r="IRR177" s="600"/>
      <c r="IRS177" s="600"/>
      <c r="IRT177" s="600"/>
      <c r="IRU177" s="600"/>
      <c r="IRV177" s="600"/>
      <c r="IRW177" s="600"/>
      <c r="IRX177" s="600"/>
      <c r="IRY177" s="600"/>
      <c r="IRZ177" s="600"/>
      <c r="ISA177" s="600"/>
      <c r="ISB177" s="600"/>
      <c r="ISC177" s="600"/>
      <c r="ISD177" s="600"/>
      <c r="ISE177" s="600"/>
      <c r="ISF177" s="600"/>
      <c r="ISG177" s="600"/>
      <c r="ISH177" s="600"/>
      <c r="ISI177" s="600"/>
      <c r="ISJ177" s="600"/>
      <c r="ISK177" s="600"/>
      <c r="ISL177" s="600"/>
      <c r="ISM177" s="600"/>
      <c r="ISN177" s="600"/>
      <c r="ISO177" s="600"/>
      <c r="ISP177" s="600"/>
      <c r="ISQ177" s="600"/>
      <c r="ISR177" s="600"/>
      <c r="ISS177" s="600"/>
      <c r="IST177" s="600"/>
      <c r="ISU177" s="600"/>
      <c r="ISV177" s="600"/>
      <c r="ISW177" s="600"/>
      <c r="ISX177" s="600"/>
      <c r="ISY177" s="600"/>
      <c r="ISZ177" s="600"/>
      <c r="ITA177" s="600"/>
      <c r="ITB177" s="600"/>
      <c r="ITC177" s="600"/>
      <c r="ITD177" s="600"/>
      <c r="ITE177" s="600"/>
      <c r="ITF177" s="600"/>
      <c r="ITG177" s="600"/>
      <c r="ITH177" s="600"/>
      <c r="ITI177" s="600"/>
      <c r="ITJ177" s="600"/>
      <c r="ITK177" s="600"/>
      <c r="ITL177" s="600"/>
      <c r="ITM177" s="600"/>
      <c r="ITN177" s="600"/>
      <c r="ITO177" s="600"/>
      <c r="ITP177" s="600"/>
      <c r="ITQ177" s="600"/>
      <c r="ITR177" s="600"/>
      <c r="ITS177" s="600"/>
      <c r="ITT177" s="600"/>
      <c r="ITU177" s="600"/>
      <c r="ITV177" s="600"/>
      <c r="ITW177" s="600"/>
      <c r="ITX177" s="600"/>
      <c r="ITY177" s="600"/>
      <c r="ITZ177" s="600"/>
      <c r="IUA177" s="600"/>
      <c r="IUB177" s="600"/>
      <c r="IUC177" s="600"/>
      <c r="IUD177" s="600"/>
      <c r="IUE177" s="600"/>
      <c r="IUF177" s="600"/>
      <c r="IUG177" s="600"/>
      <c r="IUH177" s="600"/>
      <c r="IUI177" s="600"/>
      <c r="IUJ177" s="600"/>
      <c r="IUK177" s="600"/>
      <c r="IUL177" s="600"/>
      <c r="IUM177" s="600"/>
      <c r="IUN177" s="600"/>
      <c r="IUO177" s="600"/>
      <c r="IUP177" s="600"/>
      <c r="IUQ177" s="600"/>
      <c r="IUR177" s="600"/>
      <c r="IUS177" s="600"/>
      <c r="IUT177" s="600"/>
      <c r="IUU177" s="600"/>
      <c r="IUV177" s="600"/>
      <c r="IUW177" s="600"/>
      <c r="IUX177" s="600"/>
      <c r="IUY177" s="600"/>
      <c r="IUZ177" s="600"/>
      <c r="IVA177" s="600"/>
      <c r="IVB177" s="600"/>
      <c r="IVC177" s="600"/>
      <c r="IVD177" s="600"/>
      <c r="IVE177" s="600"/>
      <c r="IVF177" s="600"/>
      <c r="IVG177" s="600"/>
      <c r="IVH177" s="600"/>
      <c r="IVI177" s="600"/>
      <c r="IVJ177" s="600"/>
      <c r="IVK177" s="600"/>
      <c r="IVL177" s="600"/>
      <c r="IVM177" s="600"/>
      <c r="IVN177" s="600"/>
      <c r="IVO177" s="600"/>
      <c r="IVP177" s="600"/>
      <c r="IVQ177" s="600"/>
      <c r="IVR177" s="600"/>
      <c r="IVS177" s="600"/>
      <c r="IVT177" s="600"/>
      <c r="IVU177" s="600"/>
      <c r="IVV177" s="600"/>
      <c r="IVW177" s="600"/>
      <c r="IVX177" s="600"/>
      <c r="IVY177" s="600"/>
      <c r="IVZ177" s="600"/>
      <c r="IWA177" s="600"/>
      <c r="IWB177" s="600"/>
      <c r="IWC177" s="600"/>
      <c r="IWD177" s="600"/>
      <c r="IWE177" s="600"/>
      <c r="IWF177" s="600"/>
      <c r="IWG177" s="600"/>
      <c r="IWH177" s="600"/>
      <c r="IWI177" s="600"/>
      <c r="IWJ177" s="600"/>
      <c r="IWK177" s="600"/>
      <c r="IWL177" s="600"/>
      <c r="IWM177" s="600"/>
      <c r="IWN177" s="600"/>
      <c r="IWO177" s="600"/>
      <c r="IWP177" s="600"/>
      <c r="IWQ177" s="600"/>
      <c r="IWR177" s="600"/>
      <c r="IWS177" s="600"/>
      <c r="IWT177" s="600"/>
      <c r="IWU177" s="600"/>
      <c r="IWV177" s="600"/>
      <c r="IWW177" s="600"/>
      <c r="IWX177" s="600"/>
      <c r="IWY177" s="600"/>
      <c r="IWZ177" s="600"/>
      <c r="IXA177" s="600"/>
      <c r="IXB177" s="600"/>
      <c r="IXC177" s="600"/>
      <c r="IXD177" s="600"/>
      <c r="IXE177" s="600"/>
      <c r="IXF177" s="600"/>
      <c r="IXG177" s="600"/>
      <c r="IXH177" s="600"/>
      <c r="IXI177" s="600"/>
      <c r="IXJ177" s="600"/>
      <c r="IXK177" s="600"/>
      <c r="IXL177" s="600"/>
      <c r="IXM177" s="600"/>
      <c r="IXN177" s="600"/>
      <c r="IXO177" s="600"/>
      <c r="IXP177" s="600"/>
      <c r="IXQ177" s="600"/>
      <c r="IXR177" s="600"/>
      <c r="IXS177" s="600"/>
      <c r="IXT177" s="600"/>
      <c r="IXU177" s="600"/>
      <c r="IXV177" s="600"/>
      <c r="IXW177" s="600"/>
      <c r="IXX177" s="600"/>
      <c r="IXY177" s="600"/>
      <c r="IXZ177" s="600"/>
      <c r="IYA177" s="600"/>
      <c r="IYB177" s="600"/>
      <c r="IYC177" s="600"/>
      <c r="IYD177" s="600"/>
      <c r="IYE177" s="600"/>
      <c r="IYF177" s="600"/>
      <c r="IYG177" s="600"/>
      <c r="IYH177" s="600"/>
      <c r="IYI177" s="600"/>
      <c r="IYJ177" s="600"/>
      <c r="IYK177" s="600"/>
      <c r="IYL177" s="600"/>
      <c r="IYM177" s="600"/>
      <c r="IYN177" s="600"/>
      <c r="IYO177" s="600"/>
      <c r="IYP177" s="600"/>
      <c r="IYQ177" s="600"/>
      <c r="IYR177" s="600"/>
      <c r="IYS177" s="600"/>
      <c r="IYT177" s="600"/>
      <c r="IYU177" s="600"/>
      <c r="IYV177" s="600"/>
      <c r="IYW177" s="600"/>
      <c r="IYX177" s="600"/>
      <c r="IYY177" s="600"/>
      <c r="IYZ177" s="600"/>
      <c r="IZA177" s="600"/>
      <c r="IZB177" s="600"/>
      <c r="IZC177" s="600"/>
      <c r="IZD177" s="600"/>
      <c r="IZE177" s="600"/>
      <c r="IZF177" s="600"/>
      <c r="IZG177" s="600"/>
      <c r="IZH177" s="600"/>
      <c r="IZI177" s="600"/>
      <c r="IZJ177" s="600"/>
      <c r="IZK177" s="600"/>
      <c r="IZL177" s="600"/>
      <c r="IZM177" s="600"/>
      <c r="IZN177" s="600"/>
      <c r="IZO177" s="600"/>
      <c r="IZP177" s="600"/>
      <c r="IZQ177" s="600"/>
      <c r="IZR177" s="600"/>
      <c r="IZS177" s="600"/>
      <c r="IZT177" s="600"/>
      <c r="IZU177" s="600"/>
      <c r="IZV177" s="600"/>
      <c r="IZW177" s="600"/>
      <c r="IZX177" s="600"/>
      <c r="IZY177" s="600"/>
      <c r="IZZ177" s="600"/>
      <c r="JAA177" s="600"/>
      <c r="JAB177" s="600"/>
      <c r="JAC177" s="600"/>
      <c r="JAD177" s="600"/>
      <c r="JAE177" s="600"/>
      <c r="JAF177" s="600"/>
      <c r="JAG177" s="600"/>
      <c r="JAH177" s="600"/>
      <c r="JAI177" s="600"/>
      <c r="JAJ177" s="600"/>
      <c r="JAK177" s="600"/>
      <c r="JAL177" s="600"/>
      <c r="JAM177" s="600"/>
      <c r="JAN177" s="600"/>
      <c r="JAO177" s="600"/>
      <c r="JAP177" s="600"/>
      <c r="JAQ177" s="600"/>
      <c r="JAR177" s="600"/>
      <c r="JAS177" s="600"/>
      <c r="JAT177" s="600"/>
      <c r="JAU177" s="600"/>
      <c r="JAV177" s="600"/>
      <c r="JAW177" s="600"/>
      <c r="JAX177" s="600"/>
      <c r="JAY177" s="600"/>
      <c r="JAZ177" s="600"/>
      <c r="JBA177" s="600"/>
      <c r="JBB177" s="600"/>
      <c r="JBC177" s="600"/>
      <c r="JBD177" s="600"/>
      <c r="JBE177" s="600"/>
      <c r="JBF177" s="600"/>
      <c r="JBG177" s="600"/>
      <c r="JBH177" s="600"/>
      <c r="JBI177" s="600"/>
      <c r="JBJ177" s="600"/>
      <c r="JBK177" s="600"/>
      <c r="JBL177" s="600"/>
      <c r="JBM177" s="600"/>
      <c r="JBN177" s="600"/>
      <c r="JBO177" s="600"/>
      <c r="JBP177" s="600"/>
      <c r="JBQ177" s="600"/>
      <c r="JBR177" s="600"/>
      <c r="JBS177" s="600"/>
      <c r="JBT177" s="600"/>
      <c r="JBU177" s="600"/>
      <c r="JBV177" s="600"/>
      <c r="JBW177" s="600"/>
      <c r="JBX177" s="600"/>
      <c r="JBY177" s="600"/>
      <c r="JBZ177" s="600"/>
      <c r="JCA177" s="600"/>
      <c r="JCB177" s="600"/>
      <c r="JCC177" s="600"/>
      <c r="JCD177" s="600"/>
      <c r="JCE177" s="600"/>
      <c r="JCF177" s="600"/>
      <c r="JCG177" s="600"/>
      <c r="JCH177" s="600"/>
      <c r="JCI177" s="600"/>
      <c r="JCJ177" s="600"/>
      <c r="JCK177" s="600"/>
      <c r="JCL177" s="600"/>
      <c r="JCM177" s="600"/>
      <c r="JCN177" s="600"/>
      <c r="JCO177" s="600"/>
      <c r="JCP177" s="600"/>
      <c r="JCQ177" s="600"/>
      <c r="JCR177" s="600"/>
      <c r="JCS177" s="600"/>
      <c r="JCT177" s="600"/>
      <c r="JCU177" s="600"/>
      <c r="JCV177" s="600"/>
      <c r="JCW177" s="600"/>
      <c r="JCX177" s="600"/>
      <c r="JCY177" s="600"/>
      <c r="JCZ177" s="600"/>
      <c r="JDA177" s="600"/>
      <c r="JDB177" s="600"/>
      <c r="JDC177" s="600"/>
      <c r="JDD177" s="600"/>
      <c r="JDE177" s="600"/>
      <c r="JDF177" s="600"/>
      <c r="JDG177" s="600"/>
      <c r="JDH177" s="600"/>
      <c r="JDI177" s="600"/>
      <c r="JDJ177" s="600"/>
      <c r="JDK177" s="600"/>
      <c r="JDL177" s="600"/>
      <c r="JDM177" s="600"/>
      <c r="JDN177" s="600"/>
      <c r="JDO177" s="600"/>
      <c r="JDP177" s="600"/>
      <c r="JDQ177" s="600"/>
      <c r="JDR177" s="600"/>
      <c r="JDS177" s="600"/>
      <c r="JDT177" s="600"/>
      <c r="JDU177" s="600"/>
      <c r="JDV177" s="600"/>
      <c r="JDW177" s="600"/>
      <c r="JDX177" s="600"/>
      <c r="JDY177" s="600"/>
      <c r="JDZ177" s="600"/>
      <c r="JEA177" s="600"/>
      <c r="JEB177" s="600"/>
      <c r="JEC177" s="600"/>
      <c r="JED177" s="600"/>
      <c r="JEE177" s="600"/>
      <c r="JEF177" s="600"/>
      <c r="JEG177" s="600"/>
      <c r="JEH177" s="600"/>
      <c r="JEI177" s="600"/>
      <c r="JEJ177" s="600"/>
      <c r="JEK177" s="600"/>
      <c r="JEL177" s="600"/>
      <c r="JEM177" s="600"/>
      <c r="JEN177" s="600"/>
      <c r="JEO177" s="600"/>
      <c r="JEP177" s="600"/>
      <c r="JEQ177" s="600"/>
      <c r="JER177" s="600"/>
      <c r="JES177" s="600"/>
      <c r="JET177" s="600"/>
      <c r="JEU177" s="600"/>
      <c r="JEV177" s="600"/>
      <c r="JEW177" s="600"/>
      <c r="JEX177" s="600"/>
      <c r="JEY177" s="600"/>
      <c r="JEZ177" s="600"/>
      <c r="JFA177" s="600"/>
      <c r="JFB177" s="600"/>
      <c r="JFC177" s="600"/>
      <c r="JFD177" s="600"/>
      <c r="JFE177" s="600"/>
      <c r="JFF177" s="600"/>
      <c r="JFG177" s="600"/>
      <c r="JFH177" s="600"/>
      <c r="JFI177" s="600"/>
      <c r="JFJ177" s="600"/>
      <c r="JFK177" s="600"/>
      <c r="JFL177" s="600"/>
      <c r="JFM177" s="600"/>
      <c r="JFN177" s="600"/>
      <c r="JFO177" s="600"/>
      <c r="JFP177" s="600"/>
      <c r="JFQ177" s="600"/>
      <c r="JFR177" s="600"/>
      <c r="JFS177" s="600"/>
      <c r="JFT177" s="600"/>
      <c r="JFU177" s="600"/>
      <c r="JFV177" s="600"/>
      <c r="JFW177" s="600"/>
      <c r="JFX177" s="600"/>
      <c r="JFY177" s="600"/>
      <c r="JFZ177" s="600"/>
      <c r="JGA177" s="600"/>
      <c r="JGB177" s="600"/>
      <c r="JGC177" s="600"/>
      <c r="JGD177" s="600"/>
      <c r="JGE177" s="600"/>
      <c r="JGF177" s="600"/>
      <c r="JGG177" s="600"/>
      <c r="JGH177" s="600"/>
      <c r="JGI177" s="600"/>
      <c r="JGJ177" s="600"/>
      <c r="JGK177" s="600"/>
      <c r="JGL177" s="600"/>
      <c r="JGM177" s="600"/>
      <c r="JGN177" s="600"/>
      <c r="JGO177" s="600"/>
      <c r="JGP177" s="600"/>
      <c r="JGQ177" s="600"/>
      <c r="JGR177" s="600"/>
      <c r="JGS177" s="600"/>
      <c r="JGT177" s="600"/>
      <c r="JGU177" s="600"/>
      <c r="JGV177" s="600"/>
      <c r="JGW177" s="600"/>
      <c r="JGX177" s="600"/>
      <c r="JGY177" s="600"/>
      <c r="JGZ177" s="600"/>
      <c r="JHA177" s="600"/>
      <c r="JHB177" s="600"/>
      <c r="JHC177" s="600"/>
      <c r="JHD177" s="600"/>
      <c r="JHE177" s="600"/>
      <c r="JHF177" s="600"/>
      <c r="JHG177" s="600"/>
      <c r="JHH177" s="600"/>
      <c r="JHI177" s="600"/>
      <c r="JHJ177" s="600"/>
      <c r="JHK177" s="600"/>
      <c r="JHL177" s="600"/>
      <c r="JHM177" s="600"/>
      <c r="JHN177" s="600"/>
      <c r="JHO177" s="600"/>
      <c r="JHP177" s="600"/>
      <c r="JHQ177" s="600"/>
      <c r="JHR177" s="600"/>
      <c r="JHS177" s="600"/>
      <c r="JHT177" s="600"/>
      <c r="JHU177" s="600"/>
      <c r="JHV177" s="600"/>
      <c r="JHW177" s="600"/>
      <c r="JHX177" s="600"/>
      <c r="JHY177" s="600"/>
      <c r="JHZ177" s="600"/>
      <c r="JIA177" s="600"/>
      <c r="JIB177" s="600"/>
      <c r="JIC177" s="600"/>
      <c r="JID177" s="600"/>
      <c r="JIE177" s="600"/>
      <c r="JIF177" s="600"/>
      <c r="JIG177" s="600"/>
      <c r="JIH177" s="600"/>
      <c r="JII177" s="600"/>
      <c r="JIJ177" s="600"/>
      <c r="JIK177" s="600"/>
      <c r="JIL177" s="600"/>
      <c r="JIM177" s="600"/>
      <c r="JIN177" s="600"/>
      <c r="JIO177" s="600"/>
      <c r="JIP177" s="600"/>
      <c r="JIQ177" s="600"/>
      <c r="JIR177" s="600"/>
      <c r="JIS177" s="600"/>
      <c r="JIT177" s="600"/>
      <c r="JIU177" s="600"/>
      <c r="JIV177" s="600"/>
      <c r="JIW177" s="600"/>
      <c r="JIX177" s="600"/>
      <c r="JIY177" s="600"/>
      <c r="JIZ177" s="600"/>
      <c r="JJA177" s="600"/>
      <c r="JJB177" s="600"/>
      <c r="JJC177" s="600"/>
      <c r="JJD177" s="600"/>
      <c r="JJE177" s="600"/>
      <c r="JJF177" s="600"/>
      <c r="JJG177" s="600"/>
      <c r="JJH177" s="600"/>
      <c r="JJI177" s="600"/>
      <c r="JJJ177" s="600"/>
      <c r="JJK177" s="600"/>
      <c r="JJL177" s="600"/>
      <c r="JJM177" s="600"/>
      <c r="JJN177" s="600"/>
      <c r="JJO177" s="600"/>
      <c r="JJP177" s="600"/>
      <c r="JJQ177" s="600"/>
      <c r="JJR177" s="600"/>
      <c r="JJS177" s="600"/>
      <c r="JJT177" s="600"/>
      <c r="JJU177" s="600"/>
      <c r="JJV177" s="600"/>
      <c r="JJW177" s="600"/>
      <c r="JJX177" s="600"/>
      <c r="JJY177" s="600"/>
      <c r="JJZ177" s="600"/>
      <c r="JKA177" s="600"/>
      <c r="JKB177" s="600"/>
      <c r="JKC177" s="600"/>
      <c r="JKD177" s="600"/>
      <c r="JKE177" s="600"/>
      <c r="JKF177" s="600"/>
      <c r="JKG177" s="600"/>
      <c r="JKH177" s="600"/>
      <c r="JKI177" s="600"/>
      <c r="JKJ177" s="600"/>
      <c r="JKK177" s="600"/>
      <c r="JKL177" s="600"/>
      <c r="JKM177" s="600"/>
      <c r="JKN177" s="600"/>
      <c r="JKO177" s="600"/>
      <c r="JKP177" s="600"/>
      <c r="JKQ177" s="600"/>
      <c r="JKR177" s="600"/>
      <c r="JKS177" s="600"/>
      <c r="JKT177" s="600"/>
      <c r="JKU177" s="600"/>
      <c r="JKV177" s="600"/>
      <c r="JKW177" s="600"/>
      <c r="JKX177" s="600"/>
      <c r="JKY177" s="600"/>
      <c r="JKZ177" s="600"/>
      <c r="JLA177" s="600"/>
      <c r="JLB177" s="600"/>
      <c r="JLC177" s="600"/>
      <c r="JLD177" s="600"/>
      <c r="JLE177" s="600"/>
      <c r="JLF177" s="600"/>
      <c r="JLG177" s="600"/>
      <c r="JLH177" s="600"/>
      <c r="JLI177" s="600"/>
      <c r="JLJ177" s="600"/>
      <c r="JLK177" s="600"/>
      <c r="JLL177" s="600"/>
      <c r="JLM177" s="600"/>
      <c r="JLN177" s="600"/>
      <c r="JLO177" s="600"/>
      <c r="JLP177" s="600"/>
      <c r="JLQ177" s="600"/>
      <c r="JLR177" s="600"/>
      <c r="JLS177" s="600"/>
      <c r="JLT177" s="600"/>
      <c r="JLU177" s="600"/>
      <c r="JLV177" s="600"/>
      <c r="JLW177" s="600"/>
      <c r="JLX177" s="600"/>
      <c r="JLY177" s="600"/>
      <c r="JLZ177" s="600"/>
      <c r="JMA177" s="600"/>
      <c r="JMB177" s="600"/>
      <c r="JMC177" s="600"/>
      <c r="JMD177" s="600"/>
      <c r="JME177" s="600"/>
      <c r="JMF177" s="600"/>
      <c r="JMG177" s="600"/>
      <c r="JMH177" s="600"/>
      <c r="JMI177" s="600"/>
      <c r="JMJ177" s="600"/>
      <c r="JMK177" s="600"/>
      <c r="JML177" s="600"/>
      <c r="JMM177" s="600"/>
      <c r="JMN177" s="600"/>
      <c r="JMO177" s="600"/>
      <c r="JMP177" s="600"/>
      <c r="JMQ177" s="600"/>
      <c r="JMR177" s="600"/>
      <c r="JMS177" s="600"/>
      <c r="JMT177" s="600"/>
      <c r="JMU177" s="600"/>
      <c r="JMV177" s="600"/>
      <c r="JMW177" s="600"/>
      <c r="JMX177" s="600"/>
      <c r="JMY177" s="600"/>
      <c r="JMZ177" s="600"/>
      <c r="JNA177" s="600"/>
      <c r="JNB177" s="600"/>
      <c r="JNC177" s="600"/>
      <c r="JND177" s="600"/>
      <c r="JNE177" s="600"/>
      <c r="JNF177" s="600"/>
      <c r="JNG177" s="600"/>
      <c r="JNH177" s="600"/>
      <c r="JNI177" s="600"/>
      <c r="JNJ177" s="600"/>
      <c r="JNK177" s="600"/>
      <c r="JNL177" s="600"/>
      <c r="JNM177" s="600"/>
      <c r="JNN177" s="600"/>
      <c r="JNO177" s="600"/>
      <c r="JNP177" s="600"/>
      <c r="JNQ177" s="600"/>
      <c r="JNR177" s="600"/>
      <c r="JNS177" s="600"/>
      <c r="JNT177" s="600"/>
      <c r="JNU177" s="600"/>
      <c r="JNV177" s="600"/>
      <c r="JNW177" s="600"/>
      <c r="JNX177" s="600"/>
      <c r="JNY177" s="600"/>
      <c r="JNZ177" s="600"/>
      <c r="JOA177" s="600"/>
      <c r="JOB177" s="600"/>
      <c r="JOC177" s="600"/>
      <c r="JOD177" s="600"/>
      <c r="JOE177" s="600"/>
      <c r="JOF177" s="600"/>
      <c r="JOG177" s="600"/>
      <c r="JOH177" s="600"/>
      <c r="JOI177" s="600"/>
      <c r="JOJ177" s="600"/>
      <c r="JOK177" s="600"/>
      <c r="JOL177" s="600"/>
      <c r="JOM177" s="600"/>
      <c r="JON177" s="600"/>
      <c r="JOO177" s="600"/>
      <c r="JOP177" s="600"/>
      <c r="JOQ177" s="600"/>
      <c r="JOR177" s="600"/>
      <c r="JOS177" s="600"/>
      <c r="JOT177" s="600"/>
      <c r="JOU177" s="600"/>
      <c r="JOV177" s="600"/>
      <c r="JOW177" s="600"/>
      <c r="JOX177" s="600"/>
      <c r="JOY177" s="600"/>
      <c r="JOZ177" s="600"/>
      <c r="JPA177" s="600"/>
      <c r="JPB177" s="600"/>
      <c r="JPC177" s="600"/>
      <c r="JPD177" s="600"/>
      <c r="JPE177" s="600"/>
      <c r="JPF177" s="600"/>
      <c r="JPG177" s="600"/>
      <c r="JPH177" s="600"/>
      <c r="JPI177" s="600"/>
      <c r="JPJ177" s="600"/>
      <c r="JPK177" s="600"/>
      <c r="JPL177" s="600"/>
      <c r="JPM177" s="600"/>
      <c r="JPN177" s="600"/>
      <c r="JPO177" s="600"/>
      <c r="JPP177" s="600"/>
      <c r="JPQ177" s="600"/>
      <c r="JPR177" s="600"/>
      <c r="JPS177" s="600"/>
      <c r="JPT177" s="600"/>
      <c r="JPU177" s="600"/>
      <c r="JPV177" s="600"/>
      <c r="JPW177" s="600"/>
      <c r="JPX177" s="600"/>
      <c r="JPY177" s="600"/>
      <c r="JPZ177" s="600"/>
      <c r="JQA177" s="600"/>
      <c r="JQB177" s="600"/>
      <c r="JQC177" s="600"/>
      <c r="JQD177" s="600"/>
      <c r="JQE177" s="600"/>
      <c r="JQF177" s="600"/>
      <c r="JQG177" s="600"/>
      <c r="JQH177" s="600"/>
      <c r="JQI177" s="600"/>
      <c r="JQJ177" s="600"/>
      <c r="JQK177" s="600"/>
      <c r="JQL177" s="600"/>
      <c r="JQM177" s="600"/>
      <c r="JQN177" s="600"/>
      <c r="JQO177" s="600"/>
      <c r="JQP177" s="600"/>
      <c r="JQQ177" s="600"/>
      <c r="JQR177" s="600"/>
      <c r="JQS177" s="600"/>
      <c r="JQT177" s="600"/>
      <c r="JQU177" s="600"/>
      <c r="JQV177" s="600"/>
      <c r="JQW177" s="600"/>
      <c r="JQX177" s="600"/>
      <c r="JQY177" s="600"/>
      <c r="JQZ177" s="600"/>
      <c r="JRA177" s="600"/>
      <c r="JRB177" s="600"/>
      <c r="JRC177" s="600"/>
      <c r="JRD177" s="600"/>
      <c r="JRE177" s="600"/>
      <c r="JRF177" s="600"/>
      <c r="JRG177" s="600"/>
      <c r="JRH177" s="600"/>
      <c r="JRI177" s="600"/>
      <c r="JRJ177" s="600"/>
      <c r="JRK177" s="600"/>
      <c r="JRL177" s="600"/>
      <c r="JRM177" s="600"/>
      <c r="JRN177" s="600"/>
      <c r="JRO177" s="600"/>
      <c r="JRP177" s="600"/>
      <c r="JRQ177" s="600"/>
      <c r="JRR177" s="600"/>
      <c r="JRS177" s="600"/>
      <c r="JRT177" s="600"/>
      <c r="JRU177" s="600"/>
      <c r="JRV177" s="600"/>
      <c r="JRW177" s="600"/>
      <c r="JRX177" s="600"/>
      <c r="JRY177" s="600"/>
      <c r="JRZ177" s="600"/>
      <c r="JSA177" s="600"/>
      <c r="JSB177" s="600"/>
      <c r="JSC177" s="600"/>
      <c r="JSD177" s="600"/>
      <c r="JSE177" s="600"/>
      <c r="JSF177" s="600"/>
      <c r="JSG177" s="600"/>
      <c r="JSH177" s="600"/>
      <c r="JSI177" s="600"/>
      <c r="JSJ177" s="600"/>
      <c r="JSK177" s="600"/>
      <c r="JSL177" s="600"/>
      <c r="JSM177" s="600"/>
      <c r="JSN177" s="600"/>
      <c r="JSO177" s="600"/>
      <c r="JSP177" s="600"/>
      <c r="JSQ177" s="600"/>
      <c r="JSR177" s="600"/>
      <c r="JSS177" s="600"/>
      <c r="JST177" s="600"/>
      <c r="JSU177" s="600"/>
      <c r="JSV177" s="600"/>
      <c r="JSW177" s="600"/>
      <c r="JSX177" s="600"/>
      <c r="JSY177" s="600"/>
      <c r="JSZ177" s="600"/>
      <c r="JTA177" s="600"/>
      <c r="JTB177" s="600"/>
      <c r="JTC177" s="600"/>
      <c r="JTD177" s="600"/>
      <c r="JTE177" s="600"/>
      <c r="JTF177" s="600"/>
      <c r="JTG177" s="600"/>
      <c r="JTH177" s="600"/>
      <c r="JTI177" s="600"/>
      <c r="JTJ177" s="600"/>
      <c r="JTK177" s="600"/>
      <c r="JTL177" s="600"/>
      <c r="JTM177" s="600"/>
      <c r="JTN177" s="600"/>
      <c r="JTO177" s="600"/>
      <c r="JTP177" s="600"/>
      <c r="JTQ177" s="600"/>
      <c r="JTR177" s="600"/>
      <c r="JTS177" s="600"/>
      <c r="JTT177" s="600"/>
      <c r="JTU177" s="600"/>
      <c r="JTV177" s="600"/>
      <c r="JTW177" s="600"/>
      <c r="JTX177" s="600"/>
      <c r="JTY177" s="600"/>
      <c r="JTZ177" s="600"/>
      <c r="JUA177" s="600"/>
      <c r="JUB177" s="600"/>
      <c r="JUC177" s="600"/>
      <c r="JUD177" s="600"/>
      <c r="JUE177" s="600"/>
      <c r="JUF177" s="600"/>
      <c r="JUG177" s="600"/>
      <c r="JUH177" s="600"/>
      <c r="JUI177" s="600"/>
      <c r="JUJ177" s="600"/>
      <c r="JUK177" s="600"/>
      <c r="JUL177" s="600"/>
      <c r="JUM177" s="600"/>
      <c r="JUN177" s="600"/>
      <c r="JUO177" s="600"/>
      <c r="JUP177" s="600"/>
      <c r="JUQ177" s="600"/>
      <c r="JUR177" s="600"/>
      <c r="JUS177" s="600"/>
      <c r="JUT177" s="600"/>
      <c r="JUU177" s="600"/>
      <c r="JUV177" s="600"/>
      <c r="JUW177" s="600"/>
      <c r="JUX177" s="600"/>
      <c r="JUY177" s="600"/>
      <c r="JUZ177" s="600"/>
      <c r="JVA177" s="600"/>
      <c r="JVB177" s="600"/>
      <c r="JVC177" s="600"/>
      <c r="JVD177" s="600"/>
      <c r="JVE177" s="600"/>
      <c r="JVF177" s="600"/>
      <c r="JVG177" s="600"/>
      <c r="JVH177" s="600"/>
      <c r="JVI177" s="600"/>
      <c r="JVJ177" s="600"/>
      <c r="JVK177" s="600"/>
      <c r="JVL177" s="600"/>
      <c r="JVM177" s="600"/>
      <c r="JVN177" s="600"/>
      <c r="JVO177" s="600"/>
      <c r="JVP177" s="600"/>
      <c r="JVQ177" s="600"/>
      <c r="JVR177" s="600"/>
      <c r="JVS177" s="600"/>
      <c r="JVT177" s="600"/>
      <c r="JVU177" s="600"/>
      <c r="JVV177" s="600"/>
      <c r="JVW177" s="600"/>
      <c r="JVX177" s="600"/>
      <c r="JVY177" s="600"/>
      <c r="JVZ177" s="600"/>
      <c r="JWA177" s="600"/>
      <c r="JWB177" s="600"/>
      <c r="JWC177" s="600"/>
      <c r="JWD177" s="600"/>
      <c r="JWE177" s="600"/>
      <c r="JWF177" s="600"/>
      <c r="JWG177" s="600"/>
      <c r="JWH177" s="600"/>
      <c r="JWI177" s="600"/>
      <c r="JWJ177" s="600"/>
      <c r="JWK177" s="600"/>
      <c r="JWL177" s="600"/>
      <c r="JWM177" s="600"/>
      <c r="JWN177" s="600"/>
      <c r="JWO177" s="600"/>
      <c r="JWP177" s="600"/>
      <c r="JWQ177" s="600"/>
      <c r="JWR177" s="600"/>
      <c r="JWS177" s="600"/>
      <c r="JWT177" s="600"/>
      <c r="JWU177" s="600"/>
      <c r="JWV177" s="600"/>
      <c r="JWW177" s="600"/>
      <c r="JWX177" s="600"/>
      <c r="JWY177" s="600"/>
      <c r="JWZ177" s="600"/>
      <c r="JXA177" s="600"/>
      <c r="JXB177" s="600"/>
      <c r="JXC177" s="600"/>
      <c r="JXD177" s="600"/>
      <c r="JXE177" s="600"/>
      <c r="JXF177" s="600"/>
      <c r="JXG177" s="600"/>
      <c r="JXH177" s="600"/>
      <c r="JXI177" s="600"/>
      <c r="JXJ177" s="600"/>
      <c r="JXK177" s="600"/>
      <c r="JXL177" s="600"/>
      <c r="JXM177" s="600"/>
      <c r="JXN177" s="600"/>
      <c r="JXO177" s="600"/>
      <c r="JXP177" s="600"/>
      <c r="JXQ177" s="600"/>
      <c r="JXR177" s="600"/>
      <c r="JXS177" s="600"/>
      <c r="JXT177" s="600"/>
      <c r="JXU177" s="600"/>
      <c r="JXV177" s="600"/>
      <c r="JXW177" s="600"/>
      <c r="JXX177" s="600"/>
      <c r="JXY177" s="600"/>
      <c r="JXZ177" s="600"/>
      <c r="JYA177" s="600"/>
      <c r="JYB177" s="600"/>
      <c r="JYC177" s="600"/>
      <c r="JYD177" s="600"/>
      <c r="JYE177" s="600"/>
      <c r="JYF177" s="600"/>
      <c r="JYG177" s="600"/>
      <c r="JYH177" s="600"/>
      <c r="JYI177" s="600"/>
      <c r="JYJ177" s="600"/>
      <c r="JYK177" s="600"/>
      <c r="JYL177" s="600"/>
      <c r="JYM177" s="600"/>
      <c r="JYN177" s="600"/>
      <c r="JYO177" s="600"/>
      <c r="JYP177" s="600"/>
      <c r="JYQ177" s="600"/>
      <c r="JYR177" s="600"/>
      <c r="JYS177" s="600"/>
      <c r="JYT177" s="600"/>
      <c r="JYU177" s="600"/>
      <c r="JYV177" s="600"/>
      <c r="JYW177" s="600"/>
      <c r="JYX177" s="600"/>
      <c r="JYY177" s="600"/>
      <c r="JYZ177" s="600"/>
      <c r="JZA177" s="600"/>
      <c r="JZB177" s="600"/>
      <c r="JZC177" s="600"/>
      <c r="JZD177" s="600"/>
      <c r="JZE177" s="600"/>
      <c r="JZF177" s="600"/>
      <c r="JZG177" s="600"/>
      <c r="JZH177" s="600"/>
      <c r="JZI177" s="600"/>
      <c r="JZJ177" s="600"/>
      <c r="JZK177" s="600"/>
      <c r="JZL177" s="600"/>
      <c r="JZM177" s="600"/>
      <c r="JZN177" s="600"/>
      <c r="JZO177" s="600"/>
      <c r="JZP177" s="600"/>
      <c r="JZQ177" s="600"/>
      <c r="JZR177" s="600"/>
      <c r="JZS177" s="600"/>
      <c r="JZT177" s="600"/>
      <c r="JZU177" s="600"/>
      <c r="JZV177" s="600"/>
      <c r="JZW177" s="600"/>
      <c r="JZX177" s="600"/>
      <c r="JZY177" s="600"/>
      <c r="JZZ177" s="600"/>
      <c r="KAA177" s="600"/>
      <c r="KAB177" s="600"/>
      <c r="KAC177" s="600"/>
      <c r="KAD177" s="600"/>
      <c r="KAE177" s="600"/>
      <c r="KAF177" s="600"/>
      <c r="KAG177" s="600"/>
      <c r="KAH177" s="600"/>
      <c r="KAI177" s="600"/>
      <c r="KAJ177" s="600"/>
      <c r="KAK177" s="600"/>
      <c r="KAL177" s="600"/>
      <c r="KAM177" s="600"/>
      <c r="KAN177" s="600"/>
      <c r="KAO177" s="600"/>
      <c r="KAP177" s="600"/>
      <c r="KAQ177" s="600"/>
      <c r="KAR177" s="600"/>
      <c r="KAS177" s="600"/>
      <c r="KAT177" s="600"/>
      <c r="KAU177" s="600"/>
      <c r="KAV177" s="600"/>
      <c r="KAW177" s="600"/>
      <c r="KAX177" s="600"/>
      <c r="KAY177" s="600"/>
      <c r="KAZ177" s="600"/>
      <c r="KBA177" s="600"/>
      <c r="KBB177" s="600"/>
      <c r="KBC177" s="600"/>
      <c r="KBD177" s="600"/>
      <c r="KBE177" s="600"/>
      <c r="KBF177" s="600"/>
      <c r="KBG177" s="600"/>
      <c r="KBH177" s="600"/>
      <c r="KBI177" s="600"/>
      <c r="KBJ177" s="600"/>
      <c r="KBK177" s="600"/>
      <c r="KBL177" s="600"/>
      <c r="KBM177" s="600"/>
      <c r="KBN177" s="600"/>
      <c r="KBO177" s="600"/>
      <c r="KBP177" s="600"/>
      <c r="KBQ177" s="600"/>
      <c r="KBR177" s="600"/>
      <c r="KBS177" s="600"/>
      <c r="KBT177" s="600"/>
      <c r="KBU177" s="600"/>
      <c r="KBV177" s="600"/>
      <c r="KBW177" s="600"/>
      <c r="KBX177" s="600"/>
      <c r="KBY177" s="600"/>
      <c r="KBZ177" s="600"/>
      <c r="KCA177" s="600"/>
      <c r="KCB177" s="600"/>
      <c r="KCC177" s="600"/>
      <c r="KCD177" s="600"/>
      <c r="KCE177" s="600"/>
      <c r="KCF177" s="600"/>
      <c r="KCG177" s="600"/>
      <c r="KCH177" s="600"/>
      <c r="KCI177" s="600"/>
      <c r="KCJ177" s="600"/>
      <c r="KCK177" s="600"/>
      <c r="KCL177" s="600"/>
      <c r="KCM177" s="600"/>
      <c r="KCN177" s="600"/>
      <c r="KCO177" s="600"/>
      <c r="KCP177" s="600"/>
      <c r="KCQ177" s="600"/>
      <c r="KCR177" s="600"/>
      <c r="KCS177" s="600"/>
      <c r="KCT177" s="600"/>
      <c r="KCU177" s="600"/>
      <c r="KCV177" s="600"/>
      <c r="KCW177" s="600"/>
      <c r="KCX177" s="600"/>
      <c r="KCY177" s="600"/>
      <c r="KCZ177" s="600"/>
      <c r="KDA177" s="600"/>
      <c r="KDB177" s="600"/>
      <c r="KDC177" s="600"/>
      <c r="KDD177" s="600"/>
      <c r="KDE177" s="600"/>
      <c r="KDF177" s="600"/>
      <c r="KDG177" s="600"/>
      <c r="KDH177" s="600"/>
      <c r="KDI177" s="600"/>
      <c r="KDJ177" s="600"/>
      <c r="KDK177" s="600"/>
      <c r="KDL177" s="600"/>
      <c r="KDM177" s="600"/>
      <c r="KDN177" s="600"/>
      <c r="KDO177" s="600"/>
      <c r="KDP177" s="600"/>
      <c r="KDQ177" s="600"/>
      <c r="KDR177" s="600"/>
      <c r="KDS177" s="600"/>
      <c r="KDT177" s="600"/>
      <c r="KDU177" s="600"/>
      <c r="KDV177" s="600"/>
      <c r="KDW177" s="600"/>
      <c r="KDX177" s="600"/>
      <c r="KDY177" s="600"/>
      <c r="KDZ177" s="600"/>
      <c r="KEA177" s="600"/>
      <c r="KEB177" s="600"/>
      <c r="KEC177" s="600"/>
      <c r="KED177" s="600"/>
      <c r="KEE177" s="600"/>
      <c r="KEF177" s="600"/>
      <c r="KEG177" s="600"/>
      <c r="KEH177" s="600"/>
      <c r="KEI177" s="600"/>
      <c r="KEJ177" s="600"/>
      <c r="KEK177" s="600"/>
      <c r="KEL177" s="600"/>
      <c r="KEM177" s="600"/>
      <c r="KEN177" s="600"/>
      <c r="KEO177" s="600"/>
      <c r="KEP177" s="600"/>
      <c r="KEQ177" s="600"/>
      <c r="KER177" s="600"/>
      <c r="KES177" s="600"/>
      <c r="KET177" s="600"/>
      <c r="KEU177" s="600"/>
      <c r="KEV177" s="600"/>
      <c r="KEW177" s="600"/>
      <c r="KEX177" s="600"/>
      <c r="KEY177" s="600"/>
      <c r="KEZ177" s="600"/>
      <c r="KFA177" s="600"/>
      <c r="KFB177" s="600"/>
      <c r="KFC177" s="600"/>
      <c r="KFD177" s="600"/>
      <c r="KFE177" s="600"/>
      <c r="KFF177" s="600"/>
      <c r="KFG177" s="600"/>
      <c r="KFH177" s="600"/>
      <c r="KFI177" s="600"/>
      <c r="KFJ177" s="600"/>
      <c r="KFK177" s="600"/>
      <c r="KFL177" s="600"/>
      <c r="KFM177" s="600"/>
      <c r="KFN177" s="600"/>
      <c r="KFO177" s="600"/>
      <c r="KFP177" s="600"/>
      <c r="KFQ177" s="600"/>
      <c r="KFR177" s="600"/>
      <c r="KFS177" s="600"/>
      <c r="KFT177" s="600"/>
      <c r="KFU177" s="600"/>
      <c r="KFV177" s="600"/>
      <c r="KFW177" s="600"/>
      <c r="KFX177" s="600"/>
      <c r="KFY177" s="600"/>
      <c r="KFZ177" s="600"/>
      <c r="KGA177" s="600"/>
      <c r="KGB177" s="600"/>
      <c r="KGC177" s="600"/>
      <c r="KGD177" s="600"/>
      <c r="KGE177" s="600"/>
      <c r="KGF177" s="600"/>
      <c r="KGG177" s="600"/>
      <c r="KGH177" s="600"/>
      <c r="KGI177" s="600"/>
      <c r="KGJ177" s="600"/>
      <c r="KGK177" s="600"/>
      <c r="KGL177" s="600"/>
      <c r="KGM177" s="600"/>
      <c r="KGN177" s="600"/>
      <c r="KGO177" s="600"/>
      <c r="KGP177" s="600"/>
      <c r="KGQ177" s="600"/>
      <c r="KGR177" s="600"/>
      <c r="KGS177" s="600"/>
      <c r="KGT177" s="600"/>
      <c r="KGU177" s="600"/>
      <c r="KGV177" s="600"/>
      <c r="KGW177" s="600"/>
      <c r="KGX177" s="600"/>
      <c r="KGY177" s="600"/>
      <c r="KGZ177" s="600"/>
      <c r="KHA177" s="600"/>
      <c r="KHB177" s="600"/>
      <c r="KHC177" s="600"/>
      <c r="KHD177" s="600"/>
      <c r="KHE177" s="600"/>
      <c r="KHF177" s="600"/>
      <c r="KHG177" s="600"/>
      <c r="KHH177" s="600"/>
      <c r="KHI177" s="600"/>
      <c r="KHJ177" s="600"/>
      <c r="KHK177" s="600"/>
      <c r="KHL177" s="600"/>
      <c r="KHM177" s="600"/>
      <c r="KHN177" s="600"/>
      <c r="KHO177" s="600"/>
      <c r="KHP177" s="600"/>
      <c r="KHQ177" s="600"/>
      <c r="KHR177" s="600"/>
      <c r="KHS177" s="600"/>
      <c r="KHT177" s="600"/>
      <c r="KHU177" s="600"/>
      <c r="KHV177" s="600"/>
      <c r="KHW177" s="600"/>
      <c r="KHX177" s="600"/>
      <c r="KHY177" s="600"/>
      <c r="KHZ177" s="600"/>
      <c r="KIA177" s="600"/>
      <c r="KIB177" s="600"/>
      <c r="KIC177" s="600"/>
      <c r="KID177" s="600"/>
      <c r="KIE177" s="600"/>
      <c r="KIF177" s="600"/>
      <c r="KIG177" s="600"/>
      <c r="KIH177" s="600"/>
      <c r="KII177" s="600"/>
      <c r="KIJ177" s="600"/>
      <c r="KIK177" s="600"/>
      <c r="KIL177" s="600"/>
      <c r="KIM177" s="600"/>
      <c r="KIN177" s="600"/>
      <c r="KIO177" s="600"/>
      <c r="KIP177" s="600"/>
      <c r="KIQ177" s="600"/>
      <c r="KIR177" s="600"/>
      <c r="KIS177" s="600"/>
      <c r="KIT177" s="600"/>
      <c r="KIU177" s="600"/>
      <c r="KIV177" s="600"/>
      <c r="KIW177" s="600"/>
      <c r="KIX177" s="600"/>
      <c r="KIY177" s="600"/>
      <c r="KIZ177" s="600"/>
      <c r="KJA177" s="600"/>
      <c r="KJB177" s="600"/>
      <c r="KJC177" s="600"/>
      <c r="KJD177" s="600"/>
      <c r="KJE177" s="600"/>
      <c r="KJF177" s="600"/>
      <c r="KJG177" s="600"/>
      <c r="KJH177" s="600"/>
      <c r="KJI177" s="600"/>
      <c r="KJJ177" s="600"/>
      <c r="KJK177" s="600"/>
      <c r="KJL177" s="600"/>
      <c r="KJM177" s="600"/>
      <c r="KJN177" s="600"/>
      <c r="KJO177" s="600"/>
      <c r="KJP177" s="600"/>
      <c r="KJQ177" s="600"/>
      <c r="KJR177" s="600"/>
      <c r="KJS177" s="600"/>
      <c r="KJT177" s="600"/>
      <c r="KJU177" s="600"/>
      <c r="KJV177" s="600"/>
      <c r="KJW177" s="600"/>
      <c r="KJX177" s="600"/>
      <c r="KJY177" s="600"/>
      <c r="KJZ177" s="600"/>
      <c r="KKA177" s="600"/>
      <c r="KKB177" s="600"/>
      <c r="KKC177" s="600"/>
      <c r="KKD177" s="600"/>
      <c r="KKE177" s="600"/>
      <c r="KKF177" s="600"/>
      <c r="KKG177" s="600"/>
      <c r="KKH177" s="600"/>
      <c r="KKI177" s="600"/>
      <c r="KKJ177" s="600"/>
      <c r="KKK177" s="600"/>
      <c r="KKL177" s="600"/>
      <c r="KKM177" s="600"/>
      <c r="KKN177" s="600"/>
      <c r="KKO177" s="600"/>
      <c r="KKP177" s="600"/>
      <c r="KKQ177" s="600"/>
      <c r="KKR177" s="600"/>
      <c r="KKS177" s="600"/>
      <c r="KKT177" s="600"/>
      <c r="KKU177" s="600"/>
      <c r="KKV177" s="600"/>
      <c r="KKW177" s="600"/>
      <c r="KKX177" s="600"/>
      <c r="KKY177" s="600"/>
      <c r="KKZ177" s="600"/>
      <c r="KLA177" s="600"/>
      <c r="KLB177" s="600"/>
      <c r="KLC177" s="600"/>
      <c r="KLD177" s="600"/>
      <c r="KLE177" s="600"/>
      <c r="KLF177" s="600"/>
      <c r="KLG177" s="600"/>
      <c r="KLH177" s="600"/>
      <c r="KLI177" s="600"/>
      <c r="KLJ177" s="600"/>
      <c r="KLK177" s="600"/>
      <c r="KLL177" s="600"/>
      <c r="KLM177" s="600"/>
      <c r="KLN177" s="600"/>
      <c r="KLO177" s="600"/>
      <c r="KLP177" s="600"/>
      <c r="KLQ177" s="600"/>
      <c r="KLR177" s="600"/>
      <c r="KLS177" s="600"/>
      <c r="KLT177" s="600"/>
      <c r="KLU177" s="600"/>
      <c r="KLV177" s="600"/>
      <c r="KLW177" s="600"/>
      <c r="KLX177" s="600"/>
      <c r="KLY177" s="600"/>
      <c r="KLZ177" s="600"/>
      <c r="KMA177" s="600"/>
      <c r="KMB177" s="600"/>
      <c r="KMC177" s="600"/>
      <c r="KMD177" s="600"/>
      <c r="KME177" s="600"/>
      <c r="KMF177" s="600"/>
      <c r="KMG177" s="600"/>
      <c r="KMH177" s="600"/>
      <c r="KMI177" s="600"/>
      <c r="KMJ177" s="600"/>
      <c r="KMK177" s="600"/>
      <c r="KML177" s="600"/>
      <c r="KMM177" s="600"/>
      <c r="KMN177" s="600"/>
      <c r="KMO177" s="600"/>
      <c r="KMP177" s="600"/>
      <c r="KMQ177" s="600"/>
      <c r="KMR177" s="600"/>
      <c r="KMS177" s="600"/>
      <c r="KMT177" s="600"/>
      <c r="KMU177" s="600"/>
      <c r="KMV177" s="600"/>
      <c r="KMW177" s="600"/>
      <c r="KMX177" s="600"/>
      <c r="KMY177" s="600"/>
      <c r="KMZ177" s="600"/>
      <c r="KNA177" s="600"/>
      <c r="KNB177" s="600"/>
      <c r="KNC177" s="600"/>
      <c r="KND177" s="600"/>
      <c r="KNE177" s="600"/>
      <c r="KNF177" s="600"/>
      <c r="KNG177" s="600"/>
      <c r="KNH177" s="600"/>
      <c r="KNI177" s="600"/>
      <c r="KNJ177" s="600"/>
      <c r="KNK177" s="600"/>
      <c r="KNL177" s="600"/>
      <c r="KNM177" s="600"/>
      <c r="KNN177" s="600"/>
      <c r="KNO177" s="600"/>
      <c r="KNP177" s="600"/>
      <c r="KNQ177" s="600"/>
      <c r="KNR177" s="600"/>
      <c r="KNS177" s="600"/>
      <c r="KNT177" s="600"/>
      <c r="KNU177" s="600"/>
      <c r="KNV177" s="600"/>
      <c r="KNW177" s="600"/>
      <c r="KNX177" s="600"/>
      <c r="KNY177" s="600"/>
      <c r="KNZ177" s="600"/>
      <c r="KOA177" s="600"/>
      <c r="KOB177" s="600"/>
      <c r="KOC177" s="600"/>
      <c r="KOD177" s="600"/>
      <c r="KOE177" s="600"/>
      <c r="KOF177" s="600"/>
      <c r="KOG177" s="600"/>
      <c r="KOH177" s="600"/>
      <c r="KOI177" s="600"/>
      <c r="KOJ177" s="600"/>
      <c r="KOK177" s="600"/>
      <c r="KOL177" s="600"/>
      <c r="KOM177" s="600"/>
      <c r="KON177" s="600"/>
      <c r="KOO177" s="600"/>
      <c r="KOP177" s="600"/>
      <c r="KOQ177" s="600"/>
      <c r="KOR177" s="600"/>
      <c r="KOS177" s="600"/>
      <c r="KOT177" s="600"/>
      <c r="KOU177" s="600"/>
      <c r="KOV177" s="600"/>
      <c r="KOW177" s="600"/>
      <c r="KOX177" s="600"/>
      <c r="KOY177" s="600"/>
      <c r="KOZ177" s="600"/>
      <c r="KPA177" s="600"/>
      <c r="KPB177" s="600"/>
      <c r="KPC177" s="600"/>
      <c r="KPD177" s="600"/>
      <c r="KPE177" s="600"/>
      <c r="KPF177" s="600"/>
      <c r="KPG177" s="600"/>
      <c r="KPH177" s="600"/>
      <c r="KPI177" s="600"/>
      <c r="KPJ177" s="600"/>
      <c r="KPK177" s="600"/>
      <c r="KPL177" s="600"/>
      <c r="KPM177" s="600"/>
      <c r="KPN177" s="600"/>
      <c r="KPO177" s="600"/>
      <c r="KPP177" s="600"/>
      <c r="KPQ177" s="600"/>
      <c r="KPR177" s="600"/>
      <c r="KPS177" s="600"/>
      <c r="KPT177" s="600"/>
      <c r="KPU177" s="600"/>
      <c r="KPV177" s="600"/>
      <c r="KPW177" s="600"/>
      <c r="KPX177" s="600"/>
      <c r="KPY177" s="600"/>
      <c r="KPZ177" s="600"/>
      <c r="KQA177" s="600"/>
      <c r="KQB177" s="600"/>
      <c r="KQC177" s="600"/>
      <c r="KQD177" s="600"/>
      <c r="KQE177" s="600"/>
      <c r="KQF177" s="600"/>
      <c r="KQG177" s="600"/>
      <c r="KQH177" s="600"/>
      <c r="KQI177" s="600"/>
      <c r="KQJ177" s="600"/>
      <c r="KQK177" s="600"/>
      <c r="KQL177" s="600"/>
      <c r="KQM177" s="600"/>
      <c r="KQN177" s="600"/>
      <c r="KQO177" s="600"/>
      <c r="KQP177" s="600"/>
      <c r="KQQ177" s="600"/>
      <c r="KQR177" s="600"/>
      <c r="KQS177" s="600"/>
      <c r="KQT177" s="600"/>
      <c r="KQU177" s="600"/>
      <c r="KQV177" s="600"/>
      <c r="KQW177" s="600"/>
      <c r="KQX177" s="600"/>
      <c r="KQY177" s="600"/>
      <c r="KQZ177" s="600"/>
      <c r="KRA177" s="600"/>
      <c r="KRB177" s="600"/>
      <c r="KRC177" s="600"/>
      <c r="KRD177" s="600"/>
      <c r="KRE177" s="600"/>
      <c r="KRF177" s="600"/>
      <c r="KRG177" s="600"/>
      <c r="KRH177" s="600"/>
      <c r="KRI177" s="600"/>
      <c r="KRJ177" s="600"/>
      <c r="KRK177" s="600"/>
      <c r="KRL177" s="600"/>
      <c r="KRM177" s="600"/>
      <c r="KRN177" s="600"/>
      <c r="KRO177" s="600"/>
      <c r="KRP177" s="600"/>
      <c r="KRQ177" s="600"/>
      <c r="KRR177" s="600"/>
      <c r="KRS177" s="600"/>
      <c r="KRT177" s="600"/>
      <c r="KRU177" s="600"/>
      <c r="KRV177" s="600"/>
      <c r="KRW177" s="600"/>
      <c r="KRX177" s="600"/>
      <c r="KRY177" s="600"/>
      <c r="KRZ177" s="600"/>
      <c r="KSA177" s="600"/>
      <c r="KSB177" s="600"/>
      <c r="KSC177" s="600"/>
      <c r="KSD177" s="600"/>
      <c r="KSE177" s="600"/>
      <c r="KSF177" s="600"/>
      <c r="KSG177" s="600"/>
      <c r="KSH177" s="600"/>
      <c r="KSI177" s="600"/>
      <c r="KSJ177" s="600"/>
      <c r="KSK177" s="600"/>
      <c r="KSL177" s="600"/>
      <c r="KSM177" s="600"/>
      <c r="KSN177" s="600"/>
      <c r="KSO177" s="600"/>
      <c r="KSP177" s="600"/>
      <c r="KSQ177" s="600"/>
      <c r="KSR177" s="600"/>
      <c r="KSS177" s="600"/>
      <c r="KST177" s="600"/>
      <c r="KSU177" s="600"/>
      <c r="KSV177" s="600"/>
      <c r="KSW177" s="600"/>
      <c r="KSX177" s="600"/>
      <c r="KSY177" s="600"/>
      <c r="KSZ177" s="600"/>
      <c r="KTA177" s="600"/>
      <c r="KTB177" s="600"/>
      <c r="KTC177" s="600"/>
      <c r="KTD177" s="600"/>
      <c r="KTE177" s="600"/>
      <c r="KTF177" s="600"/>
      <c r="KTG177" s="600"/>
      <c r="KTH177" s="600"/>
      <c r="KTI177" s="600"/>
      <c r="KTJ177" s="600"/>
      <c r="KTK177" s="600"/>
      <c r="KTL177" s="600"/>
      <c r="KTM177" s="600"/>
      <c r="KTN177" s="600"/>
      <c r="KTO177" s="600"/>
      <c r="KTP177" s="600"/>
      <c r="KTQ177" s="600"/>
      <c r="KTR177" s="600"/>
      <c r="KTS177" s="600"/>
      <c r="KTT177" s="600"/>
      <c r="KTU177" s="600"/>
      <c r="KTV177" s="600"/>
      <c r="KTW177" s="600"/>
      <c r="KTX177" s="600"/>
      <c r="KTY177" s="600"/>
      <c r="KTZ177" s="600"/>
      <c r="KUA177" s="600"/>
      <c r="KUB177" s="600"/>
      <c r="KUC177" s="600"/>
      <c r="KUD177" s="600"/>
      <c r="KUE177" s="600"/>
      <c r="KUF177" s="600"/>
      <c r="KUG177" s="600"/>
      <c r="KUH177" s="600"/>
      <c r="KUI177" s="600"/>
      <c r="KUJ177" s="600"/>
      <c r="KUK177" s="600"/>
      <c r="KUL177" s="600"/>
      <c r="KUM177" s="600"/>
      <c r="KUN177" s="600"/>
      <c r="KUO177" s="600"/>
      <c r="KUP177" s="600"/>
      <c r="KUQ177" s="600"/>
      <c r="KUR177" s="600"/>
      <c r="KUS177" s="600"/>
      <c r="KUT177" s="600"/>
      <c r="KUU177" s="600"/>
      <c r="KUV177" s="600"/>
      <c r="KUW177" s="600"/>
      <c r="KUX177" s="600"/>
      <c r="KUY177" s="600"/>
      <c r="KUZ177" s="600"/>
      <c r="KVA177" s="600"/>
      <c r="KVB177" s="600"/>
      <c r="KVC177" s="600"/>
      <c r="KVD177" s="600"/>
      <c r="KVE177" s="600"/>
      <c r="KVF177" s="600"/>
      <c r="KVG177" s="600"/>
      <c r="KVH177" s="600"/>
      <c r="KVI177" s="600"/>
      <c r="KVJ177" s="600"/>
      <c r="KVK177" s="600"/>
      <c r="KVL177" s="600"/>
      <c r="KVM177" s="600"/>
      <c r="KVN177" s="600"/>
      <c r="KVO177" s="600"/>
      <c r="KVP177" s="600"/>
      <c r="KVQ177" s="600"/>
      <c r="KVR177" s="600"/>
      <c r="KVS177" s="600"/>
      <c r="KVT177" s="600"/>
      <c r="KVU177" s="600"/>
      <c r="KVV177" s="600"/>
      <c r="KVW177" s="600"/>
      <c r="KVX177" s="600"/>
      <c r="KVY177" s="600"/>
      <c r="KVZ177" s="600"/>
      <c r="KWA177" s="600"/>
      <c r="KWB177" s="600"/>
      <c r="KWC177" s="600"/>
      <c r="KWD177" s="600"/>
      <c r="KWE177" s="600"/>
      <c r="KWF177" s="600"/>
      <c r="KWG177" s="600"/>
      <c r="KWH177" s="600"/>
      <c r="KWI177" s="600"/>
      <c r="KWJ177" s="600"/>
      <c r="KWK177" s="600"/>
      <c r="KWL177" s="600"/>
      <c r="KWM177" s="600"/>
      <c r="KWN177" s="600"/>
      <c r="KWO177" s="600"/>
      <c r="KWP177" s="600"/>
      <c r="KWQ177" s="600"/>
      <c r="KWR177" s="600"/>
      <c r="KWS177" s="600"/>
      <c r="KWT177" s="600"/>
      <c r="KWU177" s="600"/>
      <c r="KWV177" s="600"/>
      <c r="KWW177" s="600"/>
      <c r="KWX177" s="600"/>
      <c r="KWY177" s="600"/>
      <c r="KWZ177" s="600"/>
      <c r="KXA177" s="600"/>
      <c r="KXB177" s="600"/>
      <c r="KXC177" s="600"/>
      <c r="KXD177" s="600"/>
      <c r="KXE177" s="600"/>
      <c r="KXF177" s="600"/>
      <c r="KXG177" s="600"/>
      <c r="KXH177" s="600"/>
      <c r="KXI177" s="600"/>
      <c r="KXJ177" s="600"/>
      <c r="KXK177" s="600"/>
      <c r="KXL177" s="600"/>
      <c r="KXM177" s="600"/>
      <c r="KXN177" s="600"/>
      <c r="KXO177" s="600"/>
      <c r="KXP177" s="600"/>
      <c r="KXQ177" s="600"/>
      <c r="KXR177" s="600"/>
      <c r="KXS177" s="600"/>
      <c r="KXT177" s="600"/>
      <c r="KXU177" s="600"/>
      <c r="KXV177" s="600"/>
      <c r="KXW177" s="600"/>
      <c r="KXX177" s="600"/>
      <c r="KXY177" s="600"/>
      <c r="KXZ177" s="600"/>
      <c r="KYA177" s="600"/>
      <c r="KYB177" s="600"/>
      <c r="KYC177" s="600"/>
      <c r="KYD177" s="600"/>
      <c r="KYE177" s="600"/>
      <c r="KYF177" s="600"/>
      <c r="KYG177" s="600"/>
      <c r="KYH177" s="600"/>
      <c r="KYI177" s="600"/>
      <c r="KYJ177" s="600"/>
      <c r="KYK177" s="600"/>
      <c r="KYL177" s="600"/>
      <c r="KYM177" s="600"/>
      <c r="KYN177" s="600"/>
      <c r="KYO177" s="600"/>
      <c r="KYP177" s="600"/>
      <c r="KYQ177" s="600"/>
      <c r="KYR177" s="600"/>
      <c r="KYS177" s="600"/>
      <c r="KYT177" s="600"/>
      <c r="KYU177" s="600"/>
      <c r="KYV177" s="600"/>
      <c r="KYW177" s="600"/>
      <c r="KYX177" s="600"/>
      <c r="KYY177" s="600"/>
      <c r="KYZ177" s="600"/>
      <c r="KZA177" s="600"/>
      <c r="KZB177" s="600"/>
      <c r="KZC177" s="600"/>
      <c r="KZD177" s="600"/>
      <c r="KZE177" s="600"/>
      <c r="KZF177" s="600"/>
      <c r="KZG177" s="600"/>
      <c r="KZH177" s="600"/>
      <c r="KZI177" s="600"/>
      <c r="KZJ177" s="600"/>
      <c r="KZK177" s="600"/>
      <c r="KZL177" s="600"/>
      <c r="KZM177" s="600"/>
      <c r="KZN177" s="600"/>
      <c r="KZO177" s="600"/>
      <c r="KZP177" s="600"/>
      <c r="KZQ177" s="600"/>
      <c r="KZR177" s="600"/>
      <c r="KZS177" s="600"/>
      <c r="KZT177" s="600"/>
      <c r="KZU177" s="600"/>
      <c r="KZV177" s="600"/>
      <c r="KZW177" s="600"/>
      <c r="KZX177" s="600"/>
      <c r="KZY177" s="600"/>
      <c r="KZZ177" s="600"/>
      <c r="LAA177" s="600"/>
      <c r="LAB177" s="600"/>
      <c r="LAC177" s="600"/>
      <c r="LAD177" s="600"/>
      <c r="LAE177" s="600"/>
      <c r="LAF177" s="600"/>
      <c r="LAG177" s="600"/>
      <c r="LAH177" s="600"/>
      <c r="LAI177" s="600"/>
      <c r="LAJ177" s="600"/>
      <c r="LAK177" s="600"/>
      <c r="LAL177" s="600"/>
      <c r="LAM177" s="600"/>
      <c r="LAN177" s="600"/>
      <c r="LAO177" s="600"/>
      <c r="LAP177" s="600"/>
      <c r="LAQ177" s="600"/>
      <c r="LAR177" s="600"/>
      <c r="LAS177" s="600"/>
      <c r="LAT177" s="600"/>
      <c r="LAU177" s="600"/>
      <c r="LAV177" s="600"/>
      <c r="LAW177" s="600"/>
      <c r="LAX177" s="600"/>
      <c r="LAY177" s="600"/>
      <c r="LAZ177" s="600"/>
      <c r="LBA177" s="600"/>
      <c r="LBB177" s="600"/>
      <c r="LBC177" s="600"/>
      <c r="LBD177" s="600"/>
      <c r="LBE177" s="600"/>
      <c r="LBF177" s="600"/>
      <c r="LBG177" s="600"/>
      <c r="LBH177" s="600"/>
      <c r="LBI177" s="600"/>
      <c r="LBJ177" s="600"/>
      <c r="LBK177" s="600"/>
      <c r="LBL177" s="600"/>
      <c r="LBM177" s="600"/>
      <c r="LBN177" s="600"/>
      <c r="LBO177" s="600"/>
      <c r="LBP177" s="600"/>
      <c r="LBQ177" s="600"/>
      <c r="LBR177" s="600"/>
      <c r="LBS177" s="600"/>
      <c r="LBT177" s="600"/>
      <c r="LBU177" s="600"/>
      <c r="LBV177" s="600"/>
      <c r="LBW177" s="600"/>
      <c r="LBX177" s="600"/>
      <c r="LBY177" s="600"/>
      <c r="LBZ177" s="600"/>
      <c r="LCA177" s="600"/>
      <c r="LCB177" s="600"/>
      <c r="LCC177" s="600"/>
      <c r="LCD177" s="600"/>
      <c r="LCE177" s="600"/>
      <c r="LCF177" s="600"/>
      <c r="LCG177" s="600"/>
      <c r="LCH177" s="600"/>
      <c r="LCI177" s="600"/>
      <c r="LCJ177" s="600"/>
      <c r="LCK177" s="600"/>
      <c r="LCL177" s="600"/>
      <c r="LCM177" s="600"/>
      <c r="LCN177" s="600"/>
      <c r="LCO177" s="600"/>
      <c r="LCP177" s="600"/>
      <c r="LCQ177" s="600"/>
      <c r="LCR177" s="600"/>
      <c r="LCS177" s="600"/>
      <c r="LCT177" s="600"/>
      <c r="LCU177" s="600"/>
      <c r="LCV177" s="600"/>
      <c r="LCW177" s="600"/>
      <c r="LCX177" s="600"/>
      <c r="LCY177" s="600"/>
      <c r="LCZ177" s="600"/>
      <c r="LDA177" s="600"/>
      <c r="LDB177" s="600"/>
      <c r="LDC177" s="600"/>
      <c r="LDD177" s="600"/>
      <c r="LDE177" s="600"/>
      <c r="LDF177" s="600"/>
      <c r="LDG177" s="600"/>
      <c r="LDH177" s="600"/>
      <c r="LDI177" s="600"/>
      <c r="LDJ177" s="600"/>
      <c r="LDK177" s="600"/>
      <c r="LDL177" s="600"/>
      <c r="LDM177" s="600"/>
      <c r="LDN177" s="600"/>
      <c r="LDO177" s="600"/>
      <c r="LDP177" s="600"/>
      <c r="LDQ177" s="600"/>
      <c r="LDR177" s="600"/>
      <c r="LDS177" s="600"/>
      <c r="LDT177" s="600"/>
      <c r="LDU177" s="600"/>
      <c r="LDV177" s="600"/>
      <c r="LDW177" s="600"/>
      <c r="LDX177" s="600"/>
      <c r="LDY177" s="600"/>
      <c r="LDZ177" s="600"/>
      <c r="LEA177" s="600"/>
      <c r="LEB177" s="600"/>
      <c r="LEC177" s="600"/>
      <c r="LED177" s="600"/>
      <c r="LEE177" s="600"/>
      <c r="LEF177" s="600"/>
      <c r="LEG177" s="600"/>
      <c r="LEH177" s="600"/>
      <c r="LEI177" s="600"/>
      <c r="LEJ177" s="600"/>
      <c r="LEK177" s="600"/>
      <c r="LEL177" s="600"/>
      <c r="LEM177" s="600"/>
      <c r="LEN177" s="600"/>
      <c r="LEO177" s="600"/>
      <c r="LEP177" s="600"/>
      <c r="LEQ177" s="600"/>
      <c r="LER177" s="600"/>
      <c r="LES177" s="600"/>
      <c r="LET177" s="600"/>
      <c r="LEU177" s="600"/>
      <c r="LEV177" s="600"/>
      <c r="LEW177" s="600"/>
      <c r="LEX177" s="600"/>
      <c r="LEY177" s="600"/>
      <c r="LEZ177" s="600"/>
      <c r="LFA177" s="600"/>
      <c r="LFB177" s="600"/>
      <c r="LFC177" s="600"/>
      <c r="LFD177" s="600"/>
      <c r="LFE177" s="600"/>
      <c r="LFF177" s="600"/>
      <c r="LFG177" s="600"/>
      <c r="LFH177" s="600"/>
      <c r="LFI177" s="600"/>
      <c r="LFJ177" s="600"/>
      <c r="LFK177" s="600"/>
      <c r="LFL177" s="600"/>
      <c r="LFM177" s="600"/>
      <c r="LFN177" s="600"/>
      <c r="LFO177" s="600"/>
      <c r="LFP177" s="600"/>
      <c r="LFQ177" s="600"/>
      <c r="LFR177" s="600"/>
      <c r="LFS177" s="600"/>
      <c r="LFT177" s="600"/>
      <c r="LFU177" s="600"/>
      <c r="LFV177" s="600"/>
      <c r="LFW177" s="600"/>
      <c r="LFX177" s="600"/>
      <c r="LFY177" s="600"/>
      <c r="LFZ177" s="600"/>
      <c r="LGA177" s="600"/>
      <c r="LGB177" s="600"/>
      <c r="LGC177" s="600"/>
      <c r="LGD177" s="600"/>
      <c r="LGE177" s="600"/>
      <c r="LGF177" s="600"/>
      <c r="LGG177" s="600"/>
      <c r="LGH177" s="600"/>
      <c r="LGI177" s="600"/>
      <c r="LGJ177" s="600"/>
      <c r="LGK177" s="600"/>
      <c r="LGL177" s="600"/>
      <c r="LGM177" s="600"/>
      <c r="LGN177" s="600"/>
      <c r="LGO177" s="600"/>
      <c r="LGP177" s="600"/>
      <c r="LGQ177" s="600"/>
      <c r="LGR177" s="600"/>
      <c r="LGS177" s="600"/>
      <c r="LGT177" s="600"/>
      <c r="LGU177" s="600"/>
      <c r="LGV177" s="600"/>
      <c r="LGW177" s="600"/>
      <c r="LGX177" s="600"/>
      <c r="LGY177" s="600"/>
      <c r="LGZ177" s="600"/>
      <c r="LHA177" s="600"/>
      <c r="LHB177" s="600"/>
      <c r="LHC177" s="600"/>
      <c r="LHD177" s="600"/>
      <c r="LHE177" s="600"/>
      <c r="LHF177" s="600"/>
      <c r="LHG177" s="600"/>
      <c r="LHH177" s="600"/>
      <c r="LHI177" s="600"/>
      <c r="LHJ177" s="600"/>
      <c r="LHK177" s="600"/>
      <c r="LHL177" s="600"/>
      <c r="LHM177" s="600"/>
      <c r="LHN177" s="600"/>
      <c r="LHO177" s="600"/>
      <c r="LHP177" s="600"/>
      <c r="LHQ177" s="600"/>
      <c r="LHR177" s="600"/>
      <c r="LHS177" s="600"/>
      <c r="LHT177" s="600"/>
      <c r="LHU177" s="600"/>
      <c r="LHV177" s="600"/>
      <c r="LHW177" s="600"/>
      <c r="LHX177" s="600"/>
      <c r="LHY177" s="600"/>
      <c r="LHZ177" s="600"/>
      <c r="LIA177" s="600"/>
      <c r="LIB177" s="600"/>
      <c r="LIC177" s="600"/>
      <c r="LID177" s="600"/>
      <c r="LIE177" s="600"/>
      <c r="LIF177" s="600"/>
      <c r="LIG177" s="600"/>
      <c r="LIH177" s="600"/>
      <c r="LII177" s="600"/>
      <c r="LIJ177" s="600"/>
      <c r="LIK177" s="600"/>
      <c r="LIL177" s="600"/>
      <c r="LIM177" s="600"/>
      <c r="LIN177" s="600"/>
      <c r="LIO177" s="600"/>
      <c r="LIP177" s="600"/>
      <c r="LIQ177" s="600"/>
      <c r="LIR177" s="600"/>
      <c r="LIS177" s="600"/>
      <c r="LIT177" s="600"/>
      <c r="LIU177" s="600"/>
      <c r="LIV177" s="600"/>
      <c r="LIW177" s="600"/>
      <c r="LIX177" s="600"/>
      <c r="LIY177" s="600"/>
      <c r="LIZ177" s="600"/>
      <c r="LJA177" s="600"/>
      <c r="LJB177" s="600"/>
      <c r="LJC177" s="600"/>
      <c r="LJD177" s="600"/>
      <c r="LJE177" s="600"/>
      <c r="LJF177" s="600"/>
      <c r="LJG177" s="600"/>
      <c r="LJH177" s="600"/>
      <c r="LJI177" s="600"/>
      <c r="LJJ177" s="600"/>
      <c r="LJK177" s="600"/>
      <c r="LJL177" s="600"/>
      <c r="LJM177" s="600"/>
      <c r="LJN177" s="600"/>
      <c r="LJO177" s="600"/>
      <c r="LJP177" s="600"/>
      <c r="LJQ177" s="600"/>
      <c r="LJR177" s="600"/>
      <c r="LJS177" s="600"/>
      <c r="LJT177" s="600"/>
      <c r="LJU177" s="600"/>
      <c r="LJV177" s="600"/>
      <c r="LJW177" s="600"/>
      <c r="LJX177" s="600"/>
      <c r="LJY177" s="600"/>
      <c r="LJZ177" s="600"/>
      <c r="LKA177" s="600"/>
      <c r="LKB177" s="600"/>
      <c r="LKC177" s="600"/>
      <c r="LKD177" s="600"/>
      <c r="LKE177" s="600"/>
      <c r="LKF177" s="600"/>
      <c r="LKG177" s="600"/>
      <c r="LKH177" s="600"/>
      <c r="LKI177" s="600"/>
      <c r="LKJ177" s="600"/>
      <c r="LKK177" s="600"/>
      <c r="LKL177" s="600"/>
      <c r="LKM177" s="600"/>
      <c r="LKN177" s="600"/>
      <c r="LKO177" s="600"/>
      <c r="LKP177" s="600"/>
      <c r="LKQ177" s="600"/>
      <c r="LKR177" s="600"/>
      <c r="LKS177" s="600"/>
      <c r="LKT177" s="600"/>
      <c r="LKU177" s="600"/>
      <c r="LKV177" s="600"/>
      <c r="LKW177" s="600"/>
      <c r="LKX177" s="600"/>
      <c r="LKY177" s="600"/>
      <c r="LKZ177" s="600"/>
      <c r="LLA177" s="600"/>
      <c r="LLB177" s="600"/>
      <c r="LLC177" s="600"/>
      <c r="LLD177" s="600"/>
      <c r="LLE177" s="600"/>
      <c r="LLF177" s="600"/>
      <c r="LLG177" s="600"/>
      <c r="LLH177" s="600"/>
      <c r="LLI177" s="600"/>
      <c r="LLJ177" s="600"/>
      <c r="LLK177" s="600"/>
      <c r="LLL177" s="600"/>
      <c r="LLM177" s="600"/>
      <c r="LLN177" s="600"/>
      <c r="LLO177" s="600"/>
      <c r="LLP177" s="600"/>
      <c r="LLQ177" s="600"/>
      <c r="LLR177" s="600"/>
      <c r="LLS177" s="600"/>
      <c r="LLT177" s="600"/>
      <c r="LLU177" s="600"/>
      <c r="LLV177" s="600"/>
      <c r="LLW177" s="600"/>
      <c r="LLX177" s="600"/>
      <c r="LLY177" s="600"/>
      <c r="LLZ177" s="600"/>
      <c r="LMA177" s="600"/>
      <c r="LMB177" s="600"/>
      <c r="LMC177" s="600"/>
      <c r="LMD177" s="600"/>
      <c r="LME177" s="600"/>
      <c r="LMF177" s="600"/>
      <c r="LMG177" s="600"/>
      <c r="LMH177" s="600"/>
      <c r="LMI177" s="600"/>
      <c r="LMJ177" s="600"/>
      <c r="LMK177" s="600"/>
      <c r="LML177" s="600"/>
      <c r="LMM177" s="600"/>
      <c r="LMN177" s="600"/>
      <c r="LMO177" s="600"/>
      <c r="LMP177" s="600"/>
      <c r="LMQ177" s="600"/>
      <c r="LMR177" s="600"/>
      <c r="LMS177" s="600"/>
      <c r="LMT177" s="600"/>
      <c r="LMU177" s="600"/>
      <c r="LMV177" s="600"/>
      <c r="LMW177" s="600"/>
      <c r="LMX177" s="600"/>
      <c r="LMY177" s="600"/>
      <c r="LMZ177" s="600"/>
      <c r="LNA177" s="600"/>
      <c r="LNB177" s="600"/>
      <c r="LNC177" s="600"/>
      <c r="LND177" s="600"/>
      <c r="LNE177" s="600"/>
      <c r="LNF177" s="600"/>
      <c r="LNG177" s="600"/>
      <c r="LNH177" s="600"/>
      <c r="LNI177" s="600"/>
      <c r="LNJ177" s="600"/>
      <c r="LNK177" s="600"/>
      <c r="LNL177" s="600"/>
      <c r="LNM177" s="600"/>
      <c r="LNN177" s="600"/>
      <c r="LNO177" s="600"/>
      <c r="LNP177" s="600"/>
      <c r="LNQ177" s="600"/>
      <c r="LNR177" s="600"/>
      <c r="LNS177" s="600"/>
      <c r="LNT177" s="600"/>
      <c r="LNU177" s="600"/>
      <c r="LNV177" s="600"/>
      <c r="LNW177" s="600"/>
      <c r="LNX177" s="600"/>
      <c r="LNY177" s="600"/>
      <c r="LNZ177" s="600"/>
      <c r="LOA177" s="600"/>
      <c r="LOB177" s="600"/>
      <c r="LOC177" s="600"/>
      <c r="LOD177" s="600"/>
      <c r="LOE177" s="600"/>
      <c r="LOF177" s="600"/>
      <c r="LOG177" s="600"/>
      <c r="LOH177" s="600"/>
      <c r="LOI177" s="600"/>
      <c r="LOJ177" s="600"/>
      <c r="LOK177" s="600"/>
      <c r="LOL177" s="600"/>
      <c r="LOM177" s="600"/>
      <c r="LON177" s="600"/>
      <c r="LOO177" s="600"/>
      <c r="LOP177" s="600"/>
      <c r="LOQ177" s="600"/>
      <c r="LOR177" s="600"/>
      <c r="LOS177" s="600"/>
      <c r="LOT177" s="600"/>
      <c r="LOU177" s="600"/>
      <c r="LOV177" s="600"/>
      <c r="LOW177" s="600"/>
      <c r="LOX177" s="600"/>
      <c r="LOY177" s="600"/>
      <c r="LOZ177" s="600"/>
      <c r="LPA177" s="600"/>
      <c r="LPB177" s="600"/>
      <c r="LPC177" s="600"/>
      <c r="LPD177" s="600"/>
      <c r="LPE177" s="600"/>
      <c r="LPF177" s="600"/>
      <c r="LPG177" s="600"/>
      <c r="LPH177" s="600"/>
      <c r="LPI177" s="600"/>
      <c r="LPJ177" s="600"/>
      <c r="LPK177" s="600"/>
      <c r="LPL177" s="600"/>
      <c r="LPM177" s="600"/>
      <c r="LPN177" s="600"/>
      <c r="LPO177" s="600"/>
      <c r="LPP177" s="600"/>
      <c r="LPQ177" s="600"/>
      <c r="LPR177" s="600"/>
      <c r="LPS177" s="600"/>
      <c r="LPT177" s="600"/>
      <c r="LPU177" s="600"/>
      <c r="LPV177" s="600"/>
      <c r="LPW177" s="600"/>
      <c r="LPX177" s="600"/>
      <c r="LPY177" s="600"/>
      <c r="LPZ177" s="600"/>
      <c r="LQA177" s="600"/>
      <c r="LQB177" s="600"/>
      <c r="LQC177" s="600"/>
      <c r="LQD177" s="600"/>
      <c r="LQE177" s="600"/>
      <c r="LQF177" s="600"/>
      <c r="LQG177" s="600"/>
      <c r="LQH177" s="600"/>
      <c r="LQI177" s="600"/>
      <c r="LQJ177" s="600"/>
      <c r="LQK177" s="600"/>
      <c r="LQL177" s="600"/>
      <c r="LQM177" s="600"/>
      <c r="LQN177" s="600"/>
      <c r="LQO177" s="600"/>
      <c r="LQP177" s="600"/>
      <c r="LQQ177" s="600"/>
      <c r="LQR177" s="600"/>
      <c r="LQS177" s="600"/>
      <c r="LQT177" s="600"/>
      <c r="LQU177" s="600"/>
      <c r="LQV177" s="600"/>
      <c r="LQW177" s="600"/>
      <c r="LQX177" s="600"/>
      <c r="LQY177" s="600"/>
      <c r="LQZ177" s="600"/>
      <c r="LRA177" s="600"/>
      <c r="LRB177" s="600"/>
      <c r="LRC177" s="600"/>
      <c r="LRD177" s="600"/>
      <c r="LRE177" s="600"/>
      <c r="LRF177" s="600"/>
      <c r="LRG177" s="600"/>
      <c r="LRH177" s="600"/>
      <c r="LRI177" s="600"/>
      <c r="LRJ177" s="600"/>
      <c r="LRK177" s="600"/>
      <c r="LRL177" s="600"/>
      <c r="LRM177" s="600"/>
      <c r="LRN177" s="600"/>
      <c r="LRO177" s="600"/>
      <c r="LRP177" s="600"/>
      <c r="LRQ177" s="600"/>
      <c r="LRR177" s="600"/>
      <c r="LRS177" s="600"/>
      <c r="LRT177" s="600"/>
      <c r="LRU177" s="600"/>
      <c r="LRV177" s="600"/>
      <c r="LRW177" s="600"/>
      <c r="LRX177" s="600"/>
      <c r="LRY177" s="600"/>
      <c r="LRZ177" s="600"/>
      <c r="LSA177" s="600"/>
      <c r="LSB177" s="600"/>
      <c r="LSC177" s="600"/>
      <c r="LSD177" s="600"/>
      <c r="LSE177" s="600"/>
      <c r="LSF177" s="600"/>
      <c r="LSG177" s="600"/>
      <c r="LSH177" s="600"/>
      <c r="LSI177" s="600"/>
      <c r="LSJ177" s="600"/>
      <c r="LSK177" s="600"/>
      <c r="LSL177" s="600"/>
      <c r="LSM177" s="600"/>
      <c r="LSN177" s="600"/>
      <c r="LSO177" s="600"/>
      <c r="LSP177" s="600"/>
      <c r="LSQ177" s="600"/>
      <c r="LSR177" s="600"/>
      <c r="LSS177" s="600"/>
      <c r="LST177" s="600"/>
      <c r="LSU177" s="600"/>
      <c r="LSV177" s="600"/>
      <c r="LSW177" s="600"/>
      <c r="LSX177" s="600"/>
      <c r="LSY177" s="600"/>
      <c r="LSZ177" s="600"/>
      <c r="LTA177" s="600"/>
      <c r="LTB177" s="600"/>
      <c r="LTC177" s="600"/>
      <c r="LTD177" s="600"/>
      <c r="LTE177" s="600"/>
      <c r="LTF177" s="600"/>
      <c r="LTG177" s="600"/>
      <c r="LTH177" s="600"/>
      <c r="LTI177" s="600"/>
      <c r="LTJ177" s="600"/>
      <c r="LTK177" s="600"/>
      <c r="LTL177" s="600"/>
      <c r="LTM177" s="600"/>
      <c r="LTN177" s="600"/>
      <c r="LTO177" s="600"/>
      <c r="LTP177" s="600"/>
      <c r="LTQ177" s="600"/>
      <c r="LTR177" s="600"/>
      <c r="LTS177" s="600"/>
      <c r="LTT177" s="600"/>
      <c r="LTU177" s="600"/>
      <c r="LTV177" s="600"/>
      <c r="LTW177" s="600"/>
      <c r="LTX177" s="600"/>
      <c r="LTY177" s="600"/>
      <c r="LTZ177" s="600"/>
      <c r="LUA177" s="600"/>
      <c r="LUB177" s="600"/>
      <c r="LUC177" s="600"/>
      <c r="LUD177" s="600"/>
      <c r="LUE177" s="600"/>
      <c r="LUF177" s="600"/>
      <c r="LUG177" s="600"/>
      <c r="LUH177" s="600"/>
      <c r="LUI177" s="600"/>
      <c r="LUJ177" s="600"/>
      <c r="LUK177" s="600"/>
      <c r="LUL177" s="600"/>
      <c r="LUM177" s="600"/>
      <c r="LUN177" s="600"/>
      <c r="LUO177" s="600"/>
      <c r="LUP177" s="600"/>
      <c r="LUQ177" s="600"/>
      <c r="LUR177" s="600"/>
      <c r="LUS177" s="600"/>
      <c r="LUT177" s="600"/>
      <c r="LUU177" s="600"/>
      <c r="LUV177" s="600"/>
      <c r="LUW177" s="600"/>
      <c r="LUX177" s="600"/>
      <c r="LUY177" s="600"/>
      <c r="LUZ177" s="600"/>
      <c r="LVA177" s="600"/>
      <c r="LVB177" s="600"/>
      <c r="LVC177" s="600"/>
      <c r="LVD177" s="600"/>
      <c r="LVE177" s="600"/>
      <c r="LVF177" s="600"/>
      <c r="LVG177" s="600"/>
      <c r="LVH177" s="600"/>
      <c r="LVI177" s="600"/>
      <c r="LVJ177" s="600"/>
      <c r="LVK177" s="600"/>
      <c r="LVL177" s="600"/>
      <c r="LVM177" s="600"/>
      <c r="LVN177" s="600"/>
      <c r="LVO177" s="600"/>
      <c r="LVP177" s="600"/>
      <c r="LVQ177" s="600"/>
      <c r="LVR177" s="600"/>
      <c r="LVS177" s="600"/>
      <c r="LVT177" s="600"/>
      <c r="LVU177" s="600"/>
      <c r="LVV177" s="600"/>
      <c r="LVW177" s="600"/>
      <c r="LVX177" s="600"/>
      <c r="LVY177" s="600"/>
      <c r="LVZ177" s="600"/>
      <c r="LWA177" s="600"/>
      <c r="LWB177" s="600"/>
      <c r="LWC177" s="600"/>
      <c r="LWD177" s="600"/>
      <c r="LWE177" s="600"/>
      <c r="LWF177" s="600"/>
      <c r="LWG177" s="600"/>
      <c r="LWH177" s="600"/>
      <c r="LWI177" s="600"/>
      <c r="LWJ177" s="600"/>
      <c r="LWK177" s="600"/>
      <c r="LWL177" s="600"/>
      <c r="LWM177" s="600"/>
      <c r="LWN177" s="600"/>
      <c r="LWO177" s="600"/>
      <c r="LWP177" s="600"/>
      <c r="LWQ177" s="600"/>
      <c r="LWR177" s="600"/>
      <c r="LWS177" s="600"/>
      <c r="LWT177" s="600"/>
      <c r="LWU177" s="600"/>
      <c r="LWV177" s="600"/>
      <c r="LWW177" s="600"/>
      <c r="LWX177" s="600"/>
      <c r="LWY177" s="600"/>
      <c r="LWZ177" s="600"/>
      <c r="LXA177" s="600"/>
      <c r="LXB177" s="600"/>
      <c r="LXC177" s="600"/>
      <c r="LXD177" s="600"/>
      <c r="LXE177" s="600"/>
      <c r="LXF177" s="600"/>
      <c r="LXG177" s="600"/>
      <c r="LXH177" s="600"/>
      <c r="LXI177" s="600"/>
      <c r="LXJ177" s="600"/>
      <c r="LXK177" s="600"/>
      <c r="LXL177" s="600"/>
      <c r="LXM177" s="600"/>
      <c r="LXN177" s="600"/>
      <c r="LXO177" s="600"/>
      <c r="LXP177" s="600"/>
      <c r="LXQ177" s="600"/>
      <c r="LXR177" s="600"/>
      <c r="LXS177" s="600"/>
      <c r="LXT177" s="600"/>
      <c r="LXU177" s="600"/>
      <c r="LXV177" s="600"/>
      <c r="LXW177" s="600"/>
      <c r="LXX177" s="600"/>
      <c r="LXY177" s="600"/>
      <c r="LXZ177" s="600"/>
      <c r="LYA177" s="600"/>
      <c r="LYB177" s="600"/>
      <c r="LYC177" s="600"/>
      <c r="LYD177" s="600"/>
      <c r="LYE177" s="600"/>
      <c r="LYF177" s="600"/>
      <c r="LYG177" s="600"/>
      <c r="LYH177" s="600"/>
      <c r="LYI177" s="600"/>
      <c r="LYJ177" s="600"/>
      <c r="LYK177" s="600"/>
      <c r="LYL177" s="600"/>
      <c r="LYM177" s="600"/>
      <c r="LYN177" s="600"/>
      <c r="LYO177" s="600"/>
      <c r="LYP177" s="600"/>
      <c r="LYQ177" s="600"/>
      <c r="LYR177" s="600"/>
      <c r="LYS177" s="600"/>
      <c r="LYT177" s="600"/>
      <c r="LYU177" s="600"/>
      <c r="LYV177" s="600"/>
      <c r="LYW177" s="600"/>
      <c r="LYX177" s="600"/>
      <c r="LYY177" s="600"/>
      <c r="LYZ177" s="600"/>
      <c r="LZA177" s="600"/>
      <c r="LZB177" s="600"/>
      <c r="LZC177" s="600"/>
      <c r="LZD177" s="600"/>
      <c r="LZE177" s="600"/>
      <c r="LZF177" s="600"/>
      <c r="LZG177" s="600"/>
      <c r="LZH177" s="600"/>
      <c r="LZI177" s="600"/>
      <c r="LZJ177" s="600"/>
      <c r="LZK177" s="600"/>
      <c r="LZL177" s="600"/>
      <c r="LZM177" s="600"/>
      <c r="LZN177" s="600"/>
      <c r="LZO177" s="600"/>
      <c r="LZP177" s="600"/>
      <c r="LZQ177" s="600"/>
      <c r="LZR177" s="600"/>
      <c r="LZS177" s="600"/>
      <c r="LZT177" s="600"/>
      <c r="LZU177" s="600"/>
      <c r="LZV177" s="600"/>
      <c r="LZW177" s="600"/>
      <c r="LZX177" s="600"/>
      <c r="LZY177" s="600"/>
      <c r="LZZ177" s="600"/>
      <c r="MAA177" s="600"/>
      <c r="MAB177" s="600"/>
      <c r="MAC177" s="600"/>
      <c r="MAD177" s="600"/>
      <c r="MAE177" s="600"/>
      <c r="MAF177" s="600"/>
      <c r="MAG177" s="600"/>
      <c r="MAH177" s="600"/>
      <c r="MAI177" s="600"/>
      <c r="MAJ177" s="600"/>
      <c r="MAK177" s="600"/>
      <c r="MAL177" s="600"/>
      <c r="MAM177" s="600"/>
      <c r="MAN177" s="600"/>
      <c r="MAO177" s="600"/>
      <c r="MAP177" s="600"/>
      <c r="MAQ177" s="600"/>
      <c r="MAR177" s="600"/>
      <c r="MAS177" s="600"/>
      <c r="MAT177" s="600"/>
      <c r="MAU177" s="600"/>
      <c r="MAV177" s="600"/>
      <c r="MAW177" s="600"/>
      <c r="MAX177" s="600"/>
      <c r="MAY177" s="600"/>
      <c r="MAZ177" s="600"/>
      <c r="MBA177" s="600"/>
      <c r="MBB177" s="600"/>
      <c r="MBC177" s="600"/>
      <c r="MBD177" s="600"/>
      <c r="MBE177" s="600"/>
      <c r="MBF177" s="600"/>
      <c r="MBG177" s="600"/>
      <c r="MBH177" s="600"/>
      <c r="MBI177" s="600"/>
      <c r="MBJ177" s="600"/>
      <c r="MBK177" s="600"/>
      <c r="MBL177" s="600"/>
      <c r="MBM177" s="600"/>
      <c r="MBN177" s="600"/>
      <c r="MBO177" s="600"/>
      <c r="MBP177" s="600"/>
      <c r="MBQ177" s="600"/>
      <c r="MBR177" s="600"/>
      <c r="MBS177" s="600"/>
      <c r="MBT177" s="600"/>
      <c r="MBU177" s="600"/>
      <c r="MBV177" s="600"/>
      <c r="MBW177" s="600"/>
      <c r="MBX177" s="600"/>
      <c r="MBY177" s="600"/>
      <c r="MBZ177" s="600"/>
      <c r="MCA177" s="600"/>
      <c r="MCB177" s="600"/>
      <c r="MCC177" s="600"/>
      <c r="MCD177" s="600"/>
      <c r="MCE177" s="600"/>
      <c r="MCF177" s="600"/>
      <c r="MCG177" s="600"/>
      <c r="MCH177" s="600"/>
      <c r="MCI177" s="600"/>
      <c r="MCJ177" s="600"/>
      <c r="MCK177" s="600"/>
      <c r="MCL177" s="600"/>
      <c r="MCM177" s="600"/>
      <c r="MCN177" s="600"/>
      <c r="MCO177" s="600"/>
      <c r="MCP177" s="600"/>
      <c r="MCQ177" s="600"/>
      <c r="MCR177" s="600"/>
      <c r="MCS177" s="600"/>
      <c r="MCT177" s="600"/>
      <c r="MCU177" s="600"/>
      <c r="MCV177" s="600"/>
      <c r="MCW177" s="600"/>
      <c r="MCX177" s="600"/>
      <c r="MCY177" s="600"/>
      <c r="MCZ177" s="600"/>
      <c r="MDA177" s="600"/>
      <c r="MDB177" s="600"/>
      <c r="MDC177" s="600"/>
      <c r="MDD177" s="600"/>
      <c r="MDE177" s="600"/>
      <c r="MDF177" s="600"/>
      <c r="MDG177" s="600"/>
      <c r="MDH177" s="600"/>
      <c r="MDI177" s="600"/>
      <c r="MDJ177" s="600"/>
      <c r="MDK177" s="600"/>
      <c r="MDL177" s="600"/>
      <c r="MDM177" s="600"/>
      <c r="MDN177" s="600"/>
      <c r="MDO177" s="600"/>
      <c r="MDP177" s="600"/>
      <c r="MDQ177" s="600"/>
      <c r="MDR177" s="600"/>
      <c r="MDS177" s="600"/>
      <c r="MDT177" s="600"/>
      <c r="MDU177" s="600"/>
      <c r="MDV177" s="600"/>
      <c r="MDW177" s="600"/>
      <c r="MDX177" s="600"/>
      <c r="MDY177" s="600"/>
      <c r="MDZ177" s="600"/>
      <c r="MEA177" s="600"/>
      <c r="MEB177" s="600"/>
      <c r="MEC177" s="600"/>
      <c r="MED177" s="600"/>
      <c r="MEE177" s="600"/>
      <c r="MEF177" s="600"/>
      <c r="MEG177" s="600"/>
      <c r="MEH177" s="600"/>
      <c r="MEI177" s="600"/>
      <c r="MEJ177" s="600"/>
      <c r="MEK177" s="600"/>
      <c r="MEL177" s="600"/>
      <c r="MEM177" s="600"/>
      <c r="MEN177" s="600"/>
      <c r="MEO177" s="600"/>
      <c r="MEP177" s="600"/>
      <c r="MEQ177" s="600"/>
      <c r="MER177" s="600"/>
      <c r="MES177" s="600"/>
      <c r="MET177" s="600"/>
      <c r="MEU177" s="600"/>
      <c r="MEV177" s="600"/>
      <c r="MEW177" s="600"/>
      <c r="MEX177" s="600"/>
      <c r="MEY177" s="600"/>
      <c r="MEZ177" s="600"/>
      <c r="MFA177" s="600"/>
      <c r="MFB177" s="600"/>
      <c r="MFC177" s="600"/>
      <c r="MFD177" s="600"/>
      <c r="MFE177" s="600"/>
      <c r="MFF177" s="600"/>
      <c r="MFG177" s="600"/>
      <c r="MFH177" s="600"/>
      <c r="MFI177" s="600"/>
      <c r="MFJ177" s="600"/>
      <c r="MFK177" s="600"/>
      <c r="MFL177" s="600"/>
      <c r="MFM177" s="600"/>
      <c r="MFN177" s="600"/>
      <c r="MFO177" s="600"/>
      <c r="MFP177" s="600"/>
      <c r="MFQ177" s="600"/>
      <c r="MFR177" s="600"/>
      <c r="MFS177" s="600"/>
      <c r="MFT177" s="600"/>
      <c r="MFU177" s="600"/>
      <c r="MFV177" s="600"/>
      <c r="MFW177" s="600"/>
      <c r="MFX177" s="600"/>
      <c r="MFY177" s="600"/>
      <c r="MFZ177" s="600"/>
      <c r="MGA177" s="600"/>
      <c r="MGB177" s="600"/>
      <c r="MGC177" s="600"/>
      <c r="MGD177" s="600"/>
      <c r="MGE177" s="600"/>
      <c r="MGF177" s="600"/>
      <c r="MGG177" s="600"/>
      <c r="MGH177" s="600"/>
      <c r="MGI177" s="600"/>
      <c r="MGJ177" s="600"/>
      <c r="MGK177" s="600"/>
      <c r="MGL177" s="600"/>
      <c r="MGM177" s="600"/>
      <c r="MGN177" s="600"/>
      <c r="MGO177" s="600"/>
      <c r="MGP177" s="600"/>
      <c r="MGQ177" s="600"/>
      <c r="MGR177" s="600"/>
      <c r="MGS177" s="600"/>
      <c r="MGT177" s="600"/>
      <c r="MGU177" s="600"/>
      <c r="MGV177" s="600"/>
      <c r="MGW177" s="600"/>
      <c r="MGX177" s="600"/>
      <c r="MGY177" s="600"/>
      <c r="MGZ177" s="600"/>
      <c r="MHA177" s="600"/>
      <c r="MHB177" s="600"/>
      <c r="MHC177" s="600"/>
      <c r="MHD177" s="600"/>
      <c r="MHE177" s="600"/>
      <c r="MHF177" s="600"/>
      <c r="MHG177" s="600"/>
      <c r="MHH177" s="600"/>
      <c r="MHI177" s="600"/>
      <c r="MHJ177" s="600"/>
      <c r="MHK177" s="600"/>
      <c r="MHL177" s="600"/>
      <c r="MHM177" s="600"/>
      <c r="MHN177" s="600"/>
      <c r="MHO177" s="600"/>
      <c r="MHP177" s="600"/>
      <c r="MHQ177" s="600"/>
      <c r="MHR177" s="600"/>
      <c r="MHS177" s="600"/>
      <c r="MHT177" s="600"/>
      <c r="MHU177" s="600"/>
      <c r="MHV177" s="600"/>
      <c r="MHW177" s="600"/>
      <c r="MHX177" s="600"/>
      <c r="MHY177" s="600"/>
      <c r="MHZ177" s="600"/>
      <c r="MIA177" s="600"/>
      <c r="MIB177" s="600"/>
      <c r="MIC177" s="600"/>
      <c r="MID177" s="600"/>
      <c r="MIE177" s="600"/>
      <c r="MIF177" s="600"/>
      <c r="MIG177" s="600"/>
      <c r="MIH177" s="600"/>
      <c r="MII177" s="600"/>
      <c r="MIJ177" s="600"/>
      <c r="MIK177" s="600"/>
      <c r="MIL177" s="600"/>
      <c r="MIM177" s="600"/>
      <c r="MIN177" s="600"/>
      <c r="MIO177" s="600"/>
      <c r="MIP177" s="600"/>
      <c r="MIQ177" s="600"/>
      <c r="MIR177" s="600"/>
      <c r="MIS177" s="600"/>
      <c r="MIT177" s="600"/>
      <c r="MIU177" s="600"/>
      <c r="MIV177" s="600"/>
      <c r="MIW177" s="600"/>
      <c r="MIX177" s="600"/>
      <c r="MIY177" s="600"/>
      <c r="MIZ177" s="600"/>
      <c r="MJA177" s="600"/>
      <c r="MJB177" s="600"/>
      <c r="MJC177" s="600"/>
      <c r="MJD177" s="600"/>
      <c r="MJE177" s="600"/>
      <c r="MJF177" s="600"/>
      <c r="MJG177" s="600"/>
      <c r="MJH177" s="600"/>
      <c r="MJI177" s="600"/>
      <c r="MJJ177" s="600"/>
      <c r="MJK177" s="600"/>
      <c r="MJL177" s="600"/>
      <c r="MJM177" s="600"/>
      <c r="MJN177" s="600"/>
      <c r="MJO177" s="600"/>
      <c r="MJP177" s="600"/>
      <c r="MJQ177" s="600"/>
      <c r="MJR177" s="600"/>
      <c r="MJS177" s="600"/>
      <c r="MJT177" s="600"/>
      <c r="MJU177" s="600"/>
      <c r="MJV177" s="600"/>
      <c r="MJW177" s="600"/>
      <c r="MJX177" s="600"/>
      <c r="MJY177" s="600"/>
      <c r="MJZ177" s="600"/>
      <c r="MKA177" s="600"/>
      <c r="MKB177" s="600"/>
      <c r="MKC177" s="600"/>
      <c r="MKD177" s="600"/>
      <c r="MKE177" s="600"/>
      <c r="MKF177" s="600"/>
      <c r="MKG177" s="600"/>
      <c r="MKH177" s="600"/>
      <c r="MKI177" s="600"/>
      <c r="MKJ177" s="600"/>
      <c r="MKK177" s="600"/>
      <c r="MKL177" s="600"/>
      <c r="MKM177" s="600"/>
      <c r="MKN177" s="600"/>
      <c r="MKO177" s="600"/>
      <c r="MKP177" s="600"/>
      <c r="MKQ177" s="600"/>
      <c r="MKR177" s="600"/>
      <c r="MKS177" s="600"/>
      <c r="MKT177" s="600"/>
      <c r="MKU177" s="600"/>
      <c r="MKV177" s="600"/>
      <c r="MKW177" s="600"/>
      <c r="MKX177" s="600"/>
      <c r="MKY177" s="600"/>
      <c r="MKZ177" s="600"/>
      <c r="MLA177" s="600"/>
      <c r="MLB177" s="600"/>
      <c r="MLC177" s="600"/>
      <c r="MLD177" s="600"/>
      <c r="MLE177" s="600"/>
      <c r="MLF177" s="600"/>
      <c r="MLG177" s="600"/>
      <c r="MLH177" s="600"/>
      <c r="MLI177" s="600"/>
      <c r="MLJ177" s="600"/>
      <c r="MLK177" s="600"/>
      <c r="MLL177" s="600"/>
      <c r="MLM177" s="600"/>
      <c r="MLN177" s="600"/>
      <c r="MLO177" s="600"/>
      <c r="MLP177" s="600"/>
      <c r="MLQ177" s="600"/>
      <c r="MLR177" s="600"/>
      <c r="MLS177" s="600"/>
      <c r="MLT177" s="600"/>
      <c r="MLU177" s="600"/>
      <c r="MLV177" s="600"/>
      <c r="MLW177" s="600"/>
      <c r="MLX177" s="600"/>
      <c r="MLY177" s="600"/>
      <c r="MLZ177" s="600"/>
      <c r="MMA177" s="600"/>
      <c r="MMB177" s="600"/>
      <c r="MMC177" s="600"/>
      <c r="MMD177" s="600"/>
      <c r="MME177" s="600"/>
      <c r="MMF177" s="600"/>
      <c r="MMG177" s="600"/>
      <c r="MMH177" s="600"/>
      <c r="MMI177" s="600"/>
      <c r="MMJ177" s="600"/>
      <c r="MMK177" s="600"/>
      <c r="MML177" s="600"/>
      <c r="MMM177" s="600"/>
      <c r="MMN177" s="600"/>
      <c r="MMO177" s="600"/>
      <c r="MMP177" s="600"/>
      <c r="MMQ177" s="600"/>
      <c r="MMR177" s="600"/>
      <c r="MMS177" s="600"/>
      <c r="MMT177" s="600"/>
      <c r="MMU177" s="600"/>
      <c r="MMV177" s="600"/>
      <c r="MMW177" s="600"/>
      <c r="MMX177" s="600"/>
      <c r="MMY177" s="600"/>
      <c r="MMZ177" s="600"/>
      <c r="MNA177" s="600"/>
      <c r="MNB177" s="600"/>
      <c r="MNC177" s="600"/>
      <c r="MND177" s="600"/>
      <c r="MNE177" s="600"/>
      <c r="MNF177" s="600"/>
      <c r="MNG177" s="600"/>
      <c r="MNH177" s="600"/>
      <c r="MNI177" s="600"/>
      <c r="MNJ177" s="600"/>
      <c r="MNK177" s="600"/>
      <c r="MNL177" s="600"/>
      <c r="MNM177" s="600"/>
      <c r="MNN177" s="600"/>
      <c r="MNO177" s="600"/>
      <c r="MNP177" s="600"/>
      <c r="MNQ177" s="600"/>
      <c r="MNR177" s="600"/>
      <c r="MNS177" s="600"/>
      <c r="MNT177" s="600"/>
      <c r="MNU177" s="600"/>
      <c r="MNV177" s="600"/>
      <c r="MNW177" s="600"/>
      <c r="MNX177" s="600"/>
      <c r="MNY177" s="600"/>
      <c r="MNZ177" s="600"/>
      <c r="MOA177" s="600"/>
      <c r="MOB177" s="600"/>
      <c r="MOC177" s="600"/>
      <c r="MOD177" s="600"/>
      <c r="MOE177" s="600"/>
      <c r="MOF177" s="600"/>
      <c r="MOG177" s="600"/>
      <c r="MOH177" s="600"/>
      <c r="MOI177" s="600"/>
      <c r="MOJ177" s="600"/>
      <c r="MOK177" s="600"/>
      <c r="MOL177" s="600"/>
      <c r="MOM177" s="600"/>
      <c r="MON177" s="600"/>
      <c r="MOO177" s="600"/>
      <c r="MOP177" s="600"/>
      <c r="MOQ177" s="600"/>
      <c r="MOR177" s="600"/>
      <c r="MOS177" s="600"/>
      <c r="MOT177" s="600"/>
      <c r="MOU177" s="600"/>
      <c r="MOV177" s="600"/>
      <c r="MOW177" s="600"/>
      <c r="MOX177" s="600"/>
      <c r="MOY177" s="600"/>
      <c r="MOZ177" s="600"/>
      <c r="MPA177" s="600"/>
      <c r="MPB177" s="600"/>
      <c r="MPC177" s="600"/>
      <c r="MPD177" s="600"/>
      <c r="MPE177" s="600"/>
      <c r="MPF177" s="600"/>
      <c r="MPG177" s="600"/>
      <c r="MPH177" s="600"/>
      <c r="MPI177" s="600"/>
      <c r="MPJ177" s="600"/>
      <c r="MPK177" s="600"/>
      <c r="MPL177" s="600"/>
      <c r="MPM177" s="600"/>
      <c r="MPN177" s="600"/>
      <c r="MPO177" s="600"/>
      <c r="MPP177" s="600"/>
      <c r="MPQ177" s="600"/>
      <c r="MPR177" s="600"/>
      <c r="MPS177" s="600"/>
      <c r="MPT177" s="600"/>
      <c r="MPU177" s="600"/>
      <c r="MPV177" s="600"/>
      <c r="MPW177" s="600"/>
      <c r="MPX177" s="600"/>
      <c r="MPY177" s="600"/>
      <c r="MPZ177" s="600"/>
      <c r="MQA177" s="600"/>
      <c r="MQB177" s="600"/>
      <c r="MQC177" s="600"/>
      <c r="MQD177" s="600"/>
      <c r="MQE177" s="600"/>
      <c r="MQF177" s="600"/>
      <c r="MQG177" s="600"/>
      <c r="MQH177" s="600"/>
      <c r="MQI177" s="600"/>
      <c r="MQJ177" s="600"/>
      <c r="MQK177" s="600"/>
      <c r="MQL177" s="600"/>
      <c r="MQM177" s="600"/>
      <c r="MQN177" s="600"/>
      <c r="MQO177" s="600"/>
      <c r="MQP177" s="600"/>
      <c r="MQQ177" s="600"/>
      <c r="MQR177" s="600"/>
      <c r="MQS177" s="600"/>
      <c r="MQT177" s="600"/>
      <c r="MQU177" s="600"/>
      <c r="MQV177" s="600"/>
      <c r="MQW177" s="600"/>
      <c r="MQX177" s="600"/>
      <c r="MQY177" s="600"/>
      <c r="MQZ177" s="600"/>
      <c r="MRA177" s="600"/>
      <c r="MRB177" s="600"/>
      <c r="MRC177" s="600"/>
      <c r="MRD177" s="600"/>
      <c r="MRE177" s="600"/>
      <c r="MRF177" s="600"/>
      <c r="MRG177" s="600"/>
      <c r="MRH177" s="600"/>
      <c r="MRI177" s="600"/>
      <c r="MRJ177" s="600"/>
      <c r="MRK177" s="600"/>
      <c r="MRL177" s="600"/>
      <c r="MRM177" s="600"/>
      <c r="MRN177" s="600"/>
      <c r="MRO177" s="600"/>
      <c r="MRP177" s="600"/>
      <c r="MRQ177" s="600"/>
      <c r="MRR177" s="600"/>
      <c r="MRS177" s="600"/>
      <c r="MRT177" s="600"/>
      <c r="MRU177" s="600"/>
      <c r="MRV177" s="600"/>
      <c r="MRW177" s="600"/>
      <c r="MRX177" s="600"/>
      <c r="MRY177" s="600"/>
      <c r="MRZ177" s="600"/>
      <c r="MSA177" s="600"/>
      <c r="MSB177" s="600"/>
      <c r="MSC177" s="600"/>
      <c r="MSD177" s="600"/>
      <c r="MSE177" s="600"/>
      <c r="MSF177" s="600"/>
      <c r="MSG177" s="600"/>
      <c r="MSH177" s="600"/>
      <c r="MSI177" s="600"/>
      <c r="MSJ177" s="600"/>
      <c r="MSK177" s="600"/>
      <c r="MSL177" s="600"/>
      <c r="MSM177" s="600"/>
      <c r="MSN177" s="600"/>
      <c r="MSO177" s="600"/>
      <c r="MSP177" s="600"/>
      <c r="MSQ177" s="600"/>
      <c r="MSR177" s="600"/>
      <c r="MSS177" s="600"/>
      <c r="MST177" s="600"/>
      <c r="MSU177" s="600"/>
      <c r="MSV177" s="600"/>
      <c r="MSW177" s="600"/>
      <c r="MSX177" s="600"/>
      <c r="MSY177" s="600"/>
      <c r="MSZ177" s="600"/>
      <c r="MTA177" s="600"/>
      <c r="MTB177" s="600"/>
      <c r="MTC177" s="600"/>
      <c r="MTD177" s="600"/>
      <c r="MTE177" s="600"/>
      <c r="MTF177" s="600"/>
      <c r="MTG177" s="600"/>
      <c r="MTH177" s="600"/>
      <c r="MTI177" s="600"/>
      <c r="MTJ177" s="600"/>
      <c r="MTK177" s="600"/>
      <c r="MTL177" s="600"/>
      <c r="MTM177" s="600"/>
      <c r="MTN177" s="600"/>
      <c r="MTO177" s="600"/>
      <c r="MTP177" s="600"/>
      <c r="MTQ177" s="600"/>
      <c r="MTR177" s="600"/>
      <c r="MTS177" s="600"/>
      <c r="MTT177" s="600"/>
      <c r="MTU177" s="600"/>
      <c r="MTV177" s="600"/>
      <c r="MTW177" s="600"/>
      <c r="MTX177" s="600"/>
      <c r="MTY177" s="600"/>
      <c r="MTZ177" s="600"/>
      <c r="MUA177" s="600"/>
      <c r="MUB177" s="600"/>
      <c r="MUC177" s="600"/>
      <c r="MUD177" s="600"/>
      <c r="MUE177" s="600"/>
      <c r="MUF177" s="600"/>
      <c r="MUG177" s="600"/>
      <c r="MUH177" s="600"/>
      <c r="MUI177" s="600"/>
      <c r="MUJ177" s="600"/>
      <c r="MUK177" s="600"/>
      <c r="MUL177" s="600"/>
      <c r="MUM177" s="600"/>
      <c r="MUN177" s="600"/>
      <c r="MUO177" s="600"/>
      <c r="MUP177" s="600"/>
      <c r="MUQ177" s="600"/>
      <c r="MUR177" s="600"/>
      <c r="MUS177" s="600"/>
      <c r="MUT177" s="600"/>
      <c r="MUU177" s="600"/>
      <c r="MUV177" s="600"/>
      <c r="MUW177" s="600"/>
      <c r="MUX177" s="600"/>
      <c r="MUY177" s="600"/>
      <c r="MUZ177" s="600"/>
      <c r="MVA177" s="600"/>
      <c r="MVB177" s="600"/>
      <c r="MVC177" s="600"/>
      <c r="MVD177" s="600"/>
      <c r="MVE177" s="600"/>
      <c r="MVF177" s="600"/>
      <c r="MVG177" s="600"/>
      <c r="MVH177" s="600"/>
      <c r="MVI177" s="600"/>
      <c r="MVJ177" s="600"/>
      <c r="MVK177" s="600"/>
      <c r="MVL177" s="600"/>
      <c r="MVM177" s="600"/>
      <c r="MVN177" s="600"/>
      <c r="MVO177" s="600"/>
      <c r="MVP177" s="600"/>
      <c r="MVQ177" s="600"/>
      <c r="MVR177" s="600"/>
      <c r="MVS177" s="600"/>
      <c r="MVT177" s="600"/>
      <c r="MVU177" s="600"/>
      <c r="MVV177" s="600"/>
      <c r="MVW177" s="600"/>
      <c r="MVX177" s="600"/>
      <c r="MVY177" s="600"/>
      <c r="MVZ177" s="600"/>
      <c r="MWA177" s="600"/>
      <c r="MWB177" s="600"/>
      <c r="MWC177" s="600"/>
      <c r="MWD177" s="600"/>
      <c r="MWE177" s="600"/>
      <c r="MWF177" s="600"/>
      <c r="MWG177" s="600"/>
      <c r="MWH177" s="600"/>
      <c r="MWI177" s="600"/>
      <c r="MWJ177" s="600"/>
      <c r="MWK177" s="600"/>
      <c r="MWL177" s="600"/>
      <c r="MWM177" s="600"/>
      <c r="MWN177" s="600"/>
      <c r="MWO177" s="600"/>
      <c r="MWP177" s="600"/>
      <c r="MWQ177" s="600"/>
      <c r="MWR177" s="600"/>
      <c r="MWS177" s="600"/>
      <c r="MWT177" s="600"/>
      <c r="MWU177" s="600"/>
      <c r="MWV177" s="600"/>
      <c r="MWW177" s="600"/>
      <c r="MWX177" s="600"/>
      <c r="MWY177" s="600"/>
      <c r="MWZ177" s="600"/>
      <c r="MXA177" s="600"/>
      <c r="MXB177" s="600"/>
      <c r="MXC177" s="600"/>
      <c r="MXD177" s="600"/>
      <c r="MXE177" s="600"/>
      <c r="MXF177" s="600"/>
      <c r="MXG177" s="600"/>
      <c r="MXH177" s="600"/>
      <c r="MXI177" s="600"/>
      <c r="MXJ177" s="600"/>
      <c r="MXK177" s="600"/>
      <c r="MXL177" s="600"/>
      <c r="MXM177" s="600"/>
      <c r="MXN177" s="600"/>
      <c r="MXO177" s="600"/>
      <c r="MXP177" s="600"/>
      <c r="MXQ177" s="600"/>
      <c r="MXR177" s="600"/>
      <c r="MXS177" s="600"/>
      <c r="MXT177" s="600"/>
      <c r="MXU177" s="600"/>
      <c r="MXV177" s="600"/>
      <c r="MXW177" s="600"/>
      <c r="MXX177" s="600"/>
      <c r="MXY177" s="600"/>
      <c r="MXZ177" s="600"/>
      <c r="MYA177" s="600"/>
      <c r="MYB177" s="600"/>
      <c r="MYC177" s="600"/>
      <c r="MYD177" s="600"/>
      <c r="MYE177" s="600"/>
      <c r="MYF177" s="600"/>
      <c r="MYG177" s="600"/>
      <c r="MYH177" s="600"/>
      <c r="MYI177" s="600"/>
      <c r="MYJ177" s="600"/>
      <c r="MYK177" s="600"/>
      <c r="MYL177" s="600"/>
      <c r="MYM177" s="600"/>
      <c r="MYN177" s="600"/>
      <c r="MYO177" s="600"/>
      <c r="MYP177" s="600"/>
      <c r="MYQ177" s="600"/>
      <c r="MYR177" s="600"/>
      <c r="MYS177" s="600"/>
      <c r="MYT177" s="600"/>
      <c r="MYU177" s="600"/>
      <c r="MYV177" s="600"/>
      <c r="MYW177" s="600"/>
      <c r="MYX177" s="600"/>
      <c r="MYY177" s="600"/>
      <c r="MYZ177" s="600"/>
      <c r="MZA177" s="600"/>
      <c r="MZB177" s="600"/>
      <c r="MZC177" s="600"/>
      <c r="MZD177" s="600"/>
      <c r="MZE177" s="600"/>
      <c r="MZF177" s="600"/>
      <c r="MZG177" s="600"/>
      <c r="MZH177" s="600"/>
      <c r="MZI177" s="600"/>
      <c r="MZJ177" s="600"/>
      <c r="MZK177" s="600"/>
      <c r="MZL177" s="600"/>
      <c r="MZM177" s="600"/>
      <c r="MZN177" s="600"/>
      <c r="MZO177" s="600"/>
      <c r="MZP177" s="600"/>
      <c r="MZQ177" s="600"/>
      <c r="MZR177" s="600"/>
      <c r="MZS177" s="600"/>
      <c r="MZT177" s="600"/>
      <c r="MZU177" s="600"/>
      <c r="MZV177" s="600"/>
      <c r="MZW177" s="600"/>
      <c r="MZX177" s="600"/>
      <c r="MZY177" s="600"/>
      <c r="MZZ177" s="600"/>
      <c r="NAA177" s="600"/>
      <c r="NAB177" s="600"/>
      <c r="NAC177" s="600"/>
      <c r="NAD177" s="600"/>
      <c r="NAE177" s="600"/>
      <c r="NAF177" s="600"/>
      <c r="NAG177" s="600"/>
      <c r="NAH177" s="600"/>
      <c r="NAI177" s="600"/>
      <c r="NAJ177" s="600"/>
      <c r="NAK177" s="600"/>
      <c r="NAL177" s="600"/>
      <c r="NAM177" s="600"/>
      <c r="NAN177" s="600"/>
      <c r="NAO177" s="600"/>
      <c r="NAP177" s="600"/>
      <c r="NAQ177" s="600"/>
      <c r="NAR177" s="600"/>
      <c r="NAS177" s="600"/>
      <c r="NAT177" s="600"/>
      <c r="NAU177" s="600"/>
      <c r="NAV177" s="600"/>
      <c r="NAW177" s="600"/>
      <c r="NAX177" s="600"/>
      <c r="NAY177" s="600"/>
      <c r="NAZ177" s="600"/>
      <c r="NBA177" s="600"/>
      <c r="NBB177" s="600"/>
      <c r="NBC177" s="600"/>
      <c r="NBD177" s="600"/>
      <c r="NBE177" s="600"/>
      <c r="NBF177" s="600"/>
      <c r="NBG177" s="600"/>
      <c r="NBH177" s="600"/>
      <c r="NBI177" s="600"/>
      <c r="NBJ177" s="600"/>
      <c r="NBK177" s="600"/>
      <c r="NBL177" s="600"/>
      <c r="NBM177" s="600"/>
      <c r="NBN177" s="600"/>
      <c r="NBO177" s="600"/>
      <c r="NBP177" s="600"/>
      <c r="NBQ177" s="600"/>
      <c r="NBR177" s="600"/>
      <c r="NBS177" s="600"/>
      <c r="NBT177" s="600"/>
      <c r="NBU177" s="600"/>
      <c r="NBV177" s="600"/>
      <c r="NBW177" s="600"/>
      <c r="NBX177" s="600"/>
      <c r="NBY177" s="600"/>
      <c r="NBZ177" s="600"/>
      <c r="NCA177" s="600"/>
      <c r="NCB177" s="600"/>
      <c r="NCC177" s="600"/>
      <c r="NCD177" s="600"/>
      <c r="NCE177" s="600"/>
      <c r="NCF177" s="600"/>
      <c r="NCG177" s="600"/>
      <c r="NCH177" s="600"/>
      <c r="NCI177" s="600"/>
      <c r="NCJ177" s="600"/>
      <c r="NCK177" s="600"/>
      <c r="NCL177" s="600"/>
      <c r="NCM177" s="600"/>
      <c r="NCN177" s="600"/>
      <c r="NCO177" s="600"/>
      <c r="NCP177" s="600"/>
      <c r="NCQ177" s="600"/>
      <c r="NCR177" s="600"/>
      <c r="NCS177" s="600"/>
      <c r="NCT177" s="600"/>
      <c r="NCU177" s="600"/>
      <c r="NCV177" s="600"/>
      <c r="NCW177" s="600"/>
      <c r="NCX177" s="600"/>
      <c r="NCY177" s="600"/>
      <c r="NCZ177" s="600"/>
      <c r="NDA177" s="600"/>
      <c r="NDB177" s="600"/>
      <c r="NDC177" s="600"/>
      <c r="NDD177" s="600"/>
      <c r="NDE177" s="600"/>
      <c r="NDF177" s="600"/>
      <c r="NDG177" s="600"/>
      <c r="NDH177" s="600"/>
      <c r="NDI177" s="600"/>
      <c r="NDJ177" s="600"/>
      <c r="NDK177" s="600"/>
      <c r="NDL177" s="600"/>
      <c r="NDM177" s="600"/>
      <c r="NDN177" s="600"/>
      <c r="NDO177" s="600"/>
      <c r="NDP177" s="600"/>
      <c r="NDQ177" s="600"/>
      <c r="NDR177" s="600"/>
      <c r="NDS177" s="600"/>
      <c r="NDT177" s="600"/>
      <c r="NDU177" s="600"/>
      <c r="NDV177" s="600"/>
      <c r="NDW177" s="600"/>
      <c r="NDX177" s="600"/>
      <c r="NDY177" s="600"/>
      <c r="NDZ177" s="600"/>
      <c r="NEA177" s="600"/>
      <c r="NEB177" s="600"/>
      <c r="NEC177" s="600"/>
      <c r="NED177" s="600"/>
      <c r="NEE177" s="600"/>
      <c r="NEF177" s="600"/>
      <c r="NEG177" s="600"/>
      <c r="NEH177" s="600"/>
      <c r="NEI177" s="600"/>
      <c r="NEJ177" s="600"/>
      <c r="NEK177" s="600"/>
      <c r="NEL177" s="600"/>
      <c r="NEM177" s="600"/>
      <c r="NEN177" s="600"/>
      <c r="NEO177" s="600"/>
      <c r="NEP177" s="600"/>
      <c r="NEQ177" s="600"/>
      <c r="NER177" s="600"/>
      <c r="NES177" s="600"/>
      <c r="NET177" s="600"/>
      <c r="NEU177" s="600"/>
      <c r="NEV177" s="600"/>
      <c r="NEW177" s="600"/>
      <c r="NEX177" s="600"/>
      <c r="NEY177" s="600"/>
      <c r="NEZ177" s="600"/>
      <c r="NFA177" s="600"/>
      <c r="NFB177" s="600"/>
      <c r="NFC177" s="600"/>
      <c r="NFD177" s="600"/>
      <c r="NFE177" s="600"/>
      <c r="NFF177" s="600"/>
      <c r="NFG177" s="600"/>
      <c r="NFH177" s="600"/>
      <c r="NFI177" s="600"/>
      <c r="NFJ177" s="600"/>
      <c r="NFK177" s="600"/>
      <c r="NFL177" s="600"/>
      <c r="NFM177" s="600"/>
      <c r="NFN177" s="600"/>
      <c r="NFO177" s="600"/>
      <c r="NFP177" s="600"/>
      <c r="NFQ177" s="600"/>
      <c r="NFR177" s="600"/>
      <c r="NFS177" s="600"/>
      <c r="NFT177" s="600"/>
      <c r="NFU177" s="600"/>
      <c r="NFV177" s="600"/>
      <c r="NFW177" s="600"/>
      <c r="NFX177" s="600"/>
      <c r="NFY177" s="600"/>
      <c r="NFZ177" s="600"/>
      <c r="NGA177" s="600"/>
      <c r="NGB177" s="600"/>
      <c r="NGC177" s="600"/>
      <c r="NGD177" s="600"/>
      <c r="NGE177" s="600"/>
      <c r="NGF177" s="600"/>
      <c r="NGG177" s="600"/>
      <c r="NGH177" s="600"/>
      <c r="NGI177" s="600"/>
      <c r="NGJ177" s="600"/>
      <c r="NGK177" s="600"/>
      <c r="NGL177" s="600"/>
      <c r="NGM177" s="600"/>
      <c r="NGN177" s="600"/>
      <c r="NGO177" s="600"/>
      <c r="NGP177" s="600"/>
      <c r="NGQ177" s="600"/>
      <c r="NGR177" s="600"/>
      <c r="NGS177" s="600"/>
      <c r="NGT177" s="600"/>
      <c r="NGU177" s="600"/>
      <c r="NGV177" s="600"/>
      <c r="NGW177" s="600"/>
      <c r="NGX177" s="600"/>
      <c r="NGY177" s="600"/>
      <c r="NGZ177" s="600"/>
      <c r="NHA177" s="600"/>
      <c r="NHB177" s="600"/>
      <c r="NHC177" s="600"/>
      <c r="NHD177" s="600"/>
      <c r="NHE177" s="600"/>
      <c r="NHF177" s="600"/>
      <c r="NHG177" s="600"/>
      <c r="NHH177" s="600"/>
      <c r="NHI177" s="600"/>
      <c r="NHJ177" s="600"/>
      <c r="NHK177" s="600"/>
      <c r="NHL177" s="600"/>
      <c r="NHM177" s="600"/>
      <c r="NHN177" s="600"/>
      <c r="NHO177" s="600"/>
      <c r="NHP177" s="600"/>
      <c r="NHQ177" s="600"/>
      <c r="NHR177" s="600"/>
      <c r="NHS177" s="600"/>
      <c r="NHT177" s="600"/>
      <c r="NHU177" s="600"/>
      <c r="NHV177" s="600"/>
      <c r="NHW177" s="600"/>
      <c r="NHX177" s="600"/>
      <c r="NHY177" s="600"/>
      <c r="NHZ177" s="600"/>
      <c r="NIA177" s="600"/>
      <c r="NIB177" s="600"/>
      <c r="NIC177" s="600"/>
      <c r="NID177" s="600"/>
      <c r="NIE177" s="600"/>
      <c r="NIF177" s="600"/>
      <c r="NIG177" s="600"/>
      <c r="NIH177" s="600"/>
      <c r="NII177" s="600"/>
      <c r="NIJ177" s="600"/>
      <c r="NIK177" s="600"/>
      <c r="NIL177" s="600"/>
      <c r="NIM177" s="600"/>
      <c r="NIN177" s="600"/>
      <c r="NIO177" s="600"/>
      <c r="NIP177" s="600"/>
      <c r="NIQ177" s="600"/>
      <c r="NIR177" s="600"/>
      <c r="NIS177" s="600"/>
      <c r="NIT177" s="600"/>
      <c r="NIU177" s="600"/>
      <c r="NIV177" s="600"/>
      <c r="NIW177" s="600"/>
      <c r="NIX177" s="600"/>
      <c r="NIY177" s="600"/>
      <c r="NIZ177" s="600"/>
      <c r="NJA177" s="600"/>
      <c r="NJB177" s="600"/>
      <c r="NJC177" s="600"/>
      <c r="NJD177" s="600"/>
      <c r="NJE177" s="600"/>
      <c r="NJF177" s="600"/>
      <c r="NJG177" s="600"/>
      <c r="NJH177" s="600"/>
      <c r="NJI177" s="600"/>
      <c r="NJJ177" s="600"/>
      <c r="NJK177" s="600"/>
      <c r="NJL177" s="600"/>
      <c r="NJM177" s="600"/>
      <c r="NJN177" s="600"/>
      <c r="NJO177" s="600"/>
      <c r="NJP177" s="600"/>
      <c r="NJQ177" s="600"/>
      <c r="NJR177" s="600"/>
      <c r="NJS177" s="600"/>
      <c r="NJT177" s="600"/>
      <c r="NJU177" s="600"/>
      <c r="NJV177" s="600"/>
      <c r="NJW177" s="600"/>
      <c r="NJX177" s="600"/>
      <c r="NJY177" s="600"/>
      <c r="NJZ177" s="600"/>
      <c r="NKA177" s="600"/>
      <c r="NKB177" s="600"/>
      <c r="NKC177" s="600"/>
      <c r="NKD177" s="600"/>
      <c r="NKE177" s="600"/>
      <c r="NKF177" s="600"/>
      <c r="NKG177" s="600"/>
      <c r="NKH177" s="600"/>
      <c r="NKI177" s="600"/>
      <c r="NKJ177" s="600"/>
      <c r="NKK177" s="600"/>
      <c r="NKL177" s="600"/>
      <c r="NKM177" s="600"/>
      <c r="NKN177" s="600"/>
      <c r="NKO177" s="600"/>
      <c r="NKP177" s="600"/>
      <c r="NKQ177" s="600"/>
      <c r="NKR177" s="600"/>
      <c r="NKS177" s="600"/>
      <c r="NKT177" s="600"/>
      <c r="NKU177" s="600"/>
      <c r="NKV177" s="600"/>
      <c r="NKW177" s="600"/>
      <c r="NKX177" s="600"/>
      <c r="NKY177" s="600"/>
      <c r="NKZ177" s="600"/>
      <c r="NLA177" s="600"/>
      <c r="NLB177" s="600"/>
      <c r="NLC177" s="600"/>
      <c r="NLD177" s="600"/>
      <c r="NLE177" s="600"/>
      <c r="NLF177" s="600"/>
      <c r="NLG177" s="600"/>
      <c r="NLH177" s="600"/>
      <c r="NLI177" s="600"/>
      <c r="NLJ177" s="600"/>
      <c r="NLK177" s="600"/>
      <c r="NLL177" s="600"/>
      <c r="NLM177" s="600"/>
      <c r="NLN177" s="600"/>
      <c r="NLO177" s="600"/>
      <c r="NLP177" s="600"/>
      <c r="NLQ177" s="600"/>
      <c r="NLR177" s="600"/>
      <c r="NLS177" s="600"/>
      <c r="NLT177" s="600"/>
      <c r="NLU177" s="600"/>
      <c r="NLV177" s="600"/>
      <c r="NLW177" s="600"/>
      <c r="NLX177" s="600"/>
      <c r="NLY177" s="600"/>
      <c r="NLZ177" s="600"/>
      <c r="NMA177" s="600"/>
      <c r="NMB177" s="600"/>
      <c r="NMC177" s="600"/>
      <c r="NMD177" s="600"/>
      <c r="NME177" s="600"/>
      <c r="NMF177" s="600"/>
      <c r="NMG177" s="600"/>
      <c r="NMH177" s="600"/>
      <c r="NMI177" s="600"/>
      <c r="NMJ177" s="600"/>
      <c r="NMK177" s="600"/>
      <c r="NML177" s="600"/>
      <c r="NMM177" s="600"/>
      <c r="NMN177" s="600"/>
      <c r="NMO177" s="600"/>
      <c r="NMP177" s="600"/>
      <c r="NMQ177" s="600"/>
      <c r="NMR177" s="600"/>
      <c r="NMS177" s="600"/>
      <c r="NMT177" s="600"/>
      <c r="NMU177" s="600"/>
      <c r="NMV177" s="600"/>
      <c r="NMW177" s="600"/>
      <c r="NMX177" s="600"/>
      <c r="NMY177" s="600"/>
      <c r="NMZ177" s="600"/>
      <c r="NNA177" s="600"/>
      <c r="NNB177" s="600"/>
      <c r="NNC177" s="600"/>
      <c r="NND177" s="600"/>
      <c r="NNE177" s="600"/>
      <c r="NNF177" s="600"/>
      <c r="NNG177" s="600"/>
      <c r="NNH177" s="600"/>
      <c r="NNI177" s="600"/>
      <c r="NNJ177" s="600"/>
      <c r="NNK177" s="600"/>
      <c r="NNL177" s="600"/>
      <c r="NNM177" s="600"/>
      <c r="NNN177" s="600"/>
      <c r="NNO177" s="600"/>
      <c r="NNP177" s="600"/>
      <c r="NNQ177" s="600"/>
      <c r="NNR177" s="600"/>
      <c r="NNS177" s="600"/>
      <c r="NNT177" s="600"/>
      <c r="NNU177" s="600"/>
      <c r="NNV177" s="600"/>
      <c r="NNW177" s="600"/>
      <c r="NNX177" s="600"/>
      <c r="NNY177" s="600"/>
      <c r="NNZ177" s="600"/>
      <c r="NOA177" s="600"/>
      <c r="NOB177" s="600"/>
      <c r="NOC177" s="600"/>
      <c r="NOD177" s="600"/>
      <c r="NOE177" s="600"/>
      <c r="NOF177" s="600"/>
      <c r="NOG177" s="600"/>
      <c r="NOH177" s="600"/>
      <c r="NOI177" s="600"/>
      <c r="NOJ177" s="600"/>
      <c r="NOK177" s="600"/>
      <c r="NOL177" s="600"/>
      <c r="NOM177" s="600"/>
      <c r="NON177" s="600"/>
      <c r="NOO177" s="600"/>
      <c r="NOP177" s="600"/>
      <c r="NOQ177" s="600"/>
      <c r="NOR177" s="600"/>
      <c r="NOS177" s="600"/>
      <c r="NOT177" s="600"/>
      <c r="NOU177" s="600"/>
      <c r="NOV177" s="600"/>
      <c r="NOW177" s="600"/>
      <c r="NOX177" s="600"/>
      <c r="NOY177" s="600"/>
      <c r="NOZ177" s="600"/>
      <c r="NPA177" s="600"/>
      <c r="NPB177" s="600"/>
      <c r="NPC177" s="600"/>
      <c r="NPD177" s="600"/>
      <c r="NPE177" s="600"/>
      <c r="NPF177" s="600"/>
      <c r="NPG177" s="600"/>
      <c r="NPH177" s="600"/>
      <c r="NPI177" s="600"/>
      <c r="NPJ177" s="600"/>
      <c r="NPK177" s="600"/>
      <c r="NPL177" s="600"/>
      <c r="NPM177" s="600"/>
      <c r="NPN177" s="600"/>
      <c r="NPO177" s="600"/>
      <c r="NPP177" s="600"/>
      <c r="NPQ177" s="600"/>
      <c r="NPR177" s="600"/>
      <c r="NPS177" s="600"/>
      <c r="NPT177" s="600"/>
      <c r="NPU177" s="600"/>
      <c r="NPV177" s="600"/>
      <c r="NPW177" s="600"/>
      <c r="NPX177" s="600"/>
      <c r="NPY177" s="600"/>
      <c r="NPZ177" s="600"/>
      <c r="NQA177" s="600"/>
      <c r="NQB177" s="600"/>
      <c r="NQC177" s="600"/>
      <c r="NQD177" s="600"/>
      <c r="NQE177" s="600"/>
      <c r="NQF177" s="600"/>
      <c r="NQG177" s="600"/>
      <c r="NQH177" s="600"/>
      <c r="NQI177" s="600"/>
      <c r="NQJ177" s="600"/>
      <c r="NQK177" s="600"/>
      <c r="NQL177" s="600"/>
      <c r="NQM177" s="600"/>
      <c r="NQN177" s="600"/>
      <c r="NQO177" s="600"/>
      <c r="NQP177" s="600"/>
      <c r="NQQ177" s="600"/>
      <c r="NQR177" s="600"/>
      <c r="NQS177" s="600"/>
      <c r="NQT177" s="600"/>
      <c r="NQU177" s="600"/>
      <c r="NQV177" s="600"/>
      <c r="NQW177" s="600"/>
      <c r="NQX177" s="600"/>
      <c r="NQY177" s="600"/>
      <c r="NQZ177" s="600"/>
      <c r="NRA177" s="600"/>
      <c r="NRB177" s="600"/>
      <c r="NRC177" s="600"/>
      <c r="NRD177" s="600"/>
      <c r="NRE177" s="600"/>
      <c r="NRF177" s="600"/>
      <c r="NRG177" s="600"/>
      <c r="NRH177" s="600"/>
      <c r="NRI177" s="600"/>
      <c r="NRJ177" s="600"/>
      <c r="NRK177" s="600"/>
      <c r="NRL177" s="600"/>
      <c r="NRM177" s="600"/>
      <c r="NRN177" s="600"/>
      <c r="NRO177" s="600"/>
      <c r="NRP177" s="600"/>
      <c r="NRQ177" s="600"/>
      <c r="NRR177" s="600"/>
      <c r="NRS177" s="600"/>
      <c r="NRT177" s="600"/>
      <c r="NRU177" s="600"/>
      <c r="NRV177" s="600"/>
      <c r="NRW177" s="600"/>
      <c r="NRX177" s="600"/>
      <c r="NRY177" s="600"/>
      <c r="NRZ177" s="600"/>
      <c r="NSA177" s="600"/>
      <c r="NSB177" s="600"/>
      <c r="NSC177" s="600"/>
      <c r="NSD177" s="600"/>
      <c r="NSE177" s="600"/>
      <c r="NSF177" s="600"/>
      <c r="NSG177" s="600"/>
      <c r="NSH177" s="600"/>
      <c r="NSI177" s="600"/>
      <c r="NSJ177" s="600"/>
      <c r="NSK177" s="600"/>
      <c r="NSL177" s="600"/>
      <c r="NSM177" s="600"/>
      <c r="NSN177" s="600"/>
      <c r="NSO177" s="600"/>
      <c r="NSP177" s="600"/>
      <c r="NSQ177" s="600"/>
      <c r="NSR177" s="600"/>
      <c r="NSS177" s="600"/>
      <c r="NST177" s="600"/>
      <c r="NSU177" s="600"/>
      <c r="NSV177" s="600"/>
      <c r="NSW177" s="600"/>
      <c r="NSX177" s="600"/>
      <c r="NSY177" s="600"/>
      <c r="NSZ177" s="600"/>
      <c r="NTA177" s="600"/>
      <c r="NTB177" s="600"/>
      <c r="NTC177" s="600"/>
      <c r="NTD177" s="600"/>
      <c r="NTE177" s="600"/>
      <c r="NTF177" s="600"/>
      <c r="NTG177" s="600"/>
      <c r="NTH177" s="600"/>
      <c r="NTI177" s="600"/>
      <c r="NTJ177" s="600"/>
      <c r="NTK177" s="600"/>
      <c r="NTL177" s="600"/>
      <c r="NTM177" s="600"/>
      <c r="NTN177" s="600"/>
      <c r="NTO177" s="600"/>
      <c r="NTP177" s="600"/>
      <c r="NTQ177" s="600"/>
      <c r="NTR177" s="600"/>
      <c r="NTS177" s="600"/>
      <c r="NTT177" s="600"/>
      <c r="NTU177" s="600"/>
      <c r="NTV177" s="600"/>
      <c r="NTW177" s="600"/>
      <c r="NTX177" s="600"/>
      <c r="NTY177" s="600"/>
      <c r="NTZ177" s="600"/>
      <c r="NUA177" s="600"/>
      <c r="NUB177" s="600"/>
      <c r="NUC177" s="600"/>
      <c r="NUD177" s="600"/>
      <c r="NUE177" s="600"/>
      <c r="NUF177" s="600"/>
      <c r="NUG177" s="600"/>
      <c r="NUH177" s="600"/>
      <c r="NUI177" s="600"/>
      <c r="NUJ177" s="600"/>
      <c r="NUK177" s="600"/>
      <c r="NUL177" s="600"/>
      <c r="NUM177" s="600"/>
      <c r="NUN177" s="600"/>
      <c r="NUO177" s="600"/>
      <c r="NUP177" s="600"/>
      <c r="NUQ177" s="600"/>
      <c r="NUR177" s="600"/>
      <c r="NUS177" s="600"/>
      <c r="NUT177" s="600"/>
      <c r="NUU177" s="600"/>
      <c r="NUV177" s="600"/>
      <c r="NUW177" s="600"/>
      <c r="NUX177" s="600"/>
      <c r="NUY177" s="600"/>
      <c r="NUZ177" s="600"/>
      <c r="NVA177" s="600"/>
      <c r="NVB177" s="600"/>
      <c r="NVC177" s="600"/>
      <c r="NVD177" s="600"/>
      <c r="NVE177" s="600"/>
      <c r="NVF177" s="600"/>
      <c r="NVG177" s="600"/>
      <c r="NVH177" s="600"/>
      <c r="NVI177" s="600"/>
      <c r="NVJ177" s="600"/>
      <c r="NVK177" s="600"/>
      <c r="NVL177" s="600"/>
      <c r="NVM177" s="600"/>
      <c r="NVN177" s="600"/>
      <c r="NVO177" s="600"/>
      <c r="NVP177" s="600"/>
      <c r="NVQ177" s="600"/>
      <c r="NVR177" s="600"/>
      <c r="NVS177" s="600"/>
      <c r="NVT177" s="600"/>
      <c r="NVU177" s="600"/>
      <c r="NVV177" s="600"/>
      <c r="NVW177" s="600"/>
      <c r="NVX177" s="600"/>
      <c r="NVY177" s="600"/>
      <c r="NVZ177" s="600"/>
      <c r="NWA177" s="600"/>
      <c r="NWB177" s="600"/>
      <c r="NWC177" s="600"/>
      <c r="NWD177" s="600"/>
      <c r="NWE177" s="600"/>
      <c r="NWF177" s="600"/>
      <c r="NWG177" s="600"/>
      <c r="NWH177" s="600"/>
      <c r="NWI177" s="600"/>
      <c r="NWJ177" s="600"/>
      <c r="NWK177" s="600"/>
      <c r="NWL177" s="600"/>
      <c r="NWM177" s="600"/>
      <c r="NWN177" s="600"/>
      <c r="NWO177" s="600"/>
      <c r="NWP177" s="600"/>
      <c r="NWQ177" s="600"/>
      <c r="NWR177" s="600"/>
      <c r="NWS177" s="600"/>
      <c r="NWT177" s="600"/>
      <c r="NWU177" s="600"/>
      <c r="NWV177" s="600"/>
      <c r="NWW177" s="600"/>
      <c r="NWX177" s="600"/>
      <c r="NWY177" s="600"/>
      <c r="NWZ177" s="600"/>
      <c r="NXA177" s="600"/>
      <c r="NXB177" s="600"/>
      <c r="NXC177" s="600"/>
      <c r="NXD177" s="600"/>
      <c r="NXE177" s="600"/>
      <c r="NXF177" s="600"/>
      <c r="NXG177" s="600"/>
      <c r="NXH177" s="600"/>
      <c r="NXI177" s="600"/>
      <c r="NXJ177" s="600"/>
      <c r="NXK177" s="600"/>
      <c r="NXL177" s="600"/>
      <c r="NXM177" s="600"/>
      <c r="NXN177" s="600"/>
      <c r="NXO177" s="600"/>
      <c r="NXP177" s="600"/>
      <c r="NXQ177" s="600"/>
      <c r="NXR177" s="600"/>
      <c r="NXS177" s="600"/>
      <c r="NXT177" s="600"/>
      <c r="NXU177" s="600"/>
      <c r="NXV177" s="600"/>
      <c r="NXW177" s="600"/>
      <c r="NXX177" s="600"/>
      <c r="NXY177" s="600"/>
      <c r="NXZ177" s="600"/>
      <c r="NYA177" s="600"/>
      <c r="NYB177" s="600"/>
      <c r="NYC177" s="600"/>
      <c r="NYD177" s="600"/>
      <c r="NYE177" s="600"/>
      <c r="NYF177" s="600"/>
      <c r="NYG177" s="600"/>
      <c r="NYH177" s="600"/>
      <c r="NYI177" s="600"/>
      <c r="NYJ177" s="600"/>
      <c r="NYK177" s="600"/>
      <c r="NYL177" s="600"/>
      <c r="NYM177" s="600"/>
      <c r="NYN177" s="600"/>
      <c r="NYO177" s="600"/>
      <c r="NYP177" s="600"/>
      <c r="NYQ177" s="600"/>
      <c r="NYR177" s="600"/>
      <c r="NYS177" s="600"/>
      <c r="NYT177" s="600"/>
      <c r="NYU177" s="600"/>
      <c r="NYV177" s="600"/>
      <c r="NYW177" s="600"/>
      <c r="NYX177" s="600"/>
      <c r="NYY177" s="600"/>
      <c r="NYZ177" s="600"/>
      <c r="NZA177" s="600"/>
      <c r="NZB177" s="600"/>
      <c r="NZC177" s="600"/>
      <c r="NZD177" s="600"/>
      <c r="NZE177" s="600"/>
      <c r="NZF177" s="600"/>
      <c r="NZG177" s="600"/>
      <c r="NZH177" s="600"/>
      <c r="NZI177" s="600"/>
      <c r="NZJ177" s="600"/>
      <c r="NZK177" s="600"/>
      <c r="NZL177" s="600"/>
      <c r="NZM177" s="600"/>
      <c r="NZN177" s="600"/>
      <c r="NZO177" s="600"/>
      <c r="NZP177" s="600"/>
      <c r="NZQ177" s="600"/>
      <c r="NZR177" s="600"/>
      <c r="NZS177" s="600"/>
      <c r="NZT177" s="600"/>
      <c r="NZU177" s="600"/>
      <c r="NZV177" s="600"/>
      <c r="NZW177" s="600"/>
      <c r="NZX177" s="600"/>
      <c r="NZY177" s="600"/>
      <c r="NZZ177" s="600"/>
      <c r="OAA177" s="600"/>
      <c r="OAB177" s="600"/>
      <c r="OAC177" s="600"/>
      <c r="OAD177" s="600"/>
      <c r="OAE177" s="600"/>
      <c r="OAF177" s="600"/>
      <c r="OAG177" s="600"/>
      <c r="OAH177" s="600"/>
      <c r="OAI177" s="600"/>
      <c r="OAJ177" s="600"/>
      <c r="OAK177" s="600"/>
      <c r="OAL177" s="600"/>
      <c r="OAM177" s="600"/>
      <c r="OAN177" s="600"/>
      <c r="OAO177" s="600"/>
      <c r="OAP177" s="600"/>
      <c r="OAQ177" s="600"/>
      <c r="OAR177" s="600"/>
      <c r="OAS177" s="600"/>
      <c r="OAT177" s="600"/>
      <c r="OAU177" s="600"/>
      <c r="OAV177" s="600"/>
      <c r="OAW177" s="600"/>
      <c r="OAX177" s="600"/>
      <c r="OAY177" s="600"/>
      <c r="OAZ177" s="600"/>
      <c r="OBA177" s="600"/>
      <c r="OBB177" s="600"/>
      <c r="OBC177" s="600"/>
      <c r="OBD177" s="600"/>
      <c r="OBE177" s="600"/>
      <c r="OBF177" s="600"/>
      <c r="OBG177" s="600"/>
      <c r="OBH177" s="600"/>
      <c r="OBI177" s="600"/>
      <c r="OBJ177" s="600"/>
      <c r="OBK177" s="600"/>
      <c r="OBL177" s="600"/>
      <c r="OBM177" s="600"/>
      <c r="OBN177" s="600"/>
      <c r="OBO177" s="600"/>
      <c r="OBP177" s="600"/>
      <c r="OBQ177" s="600"/>
      <c r="OBR177" s="600"/>
      <c r="OBS177" s="600"/>
      <c r="OBT177" s="600"/>
      <c r="OBU177" s="600"/>
      <c r="OBV177" s="600"/>
      <c r="OBW177" s="600"/>
      <c r="OBX177" s="600"/>
      <c r="OBY177" s="600"/>
      <c r="OBZ177" s="600"/>
      <c r="OCA177" s="600"/>
      <c r="OCB177" s="600"/>
      <c r="OCC177" s="600"/>
      <c r="OCD177" s="600"/>
      <c r="OCE177" s="600"/>
      <c r="OCF177" s="600"/>
      <c r="OCG177" s="600"/>
      <c r="OCH177" s="600"/>
      <c r="OCI177" s="600"/>
      <c r="OCJ177" s="600"/>
      <c r="OCK177" s="600"/>
      <c r="OCL177" s="600"/>
      <c r="OCM177" s="600"/>
      <c r="OCN177" s="600"/>
      <c r="OCO177" s="600"/>
      <c r="OCP177" s="600"/>
      <c r="OCQ177" s="600"/>
      <c r="OCR177" s="600"/>
      <c r="OCS177" s="600"/>
      <c r="OCT177" s="600"/>
      <c r="OCU177" s="600"/>
      <c r="OCV177" s="600"/>
      <c r="OCW177" s="600"/>
      <c r="OCX177" s="600"/>
      <c r="OCY177" s="600"/>
      <c r="OCZ177" s="600"/>
      <c r="ODA177" s="600"/>
      <c r="ODB177" s="600"/>
      <c r="ODC177" s="600"/>
      <c r="ODD177" s="600"/>
      <c r="ODE177" s="600"/>
      <c r="ODF177" s="600"/>
      <c r="ODG177" s="600"/>
      <c r="ODH177" s="600"/>
      <c r="ODI177" s="600"/>
      <c r="ODJ177" s="600"/>
      <c r="ODK177" s="600"/>
      <c r="ODL177" s="600"/>
      <c r="ODM177" s="600"/>
      <c r="ODN177" s="600"/>
      <c r="ODO177" s="600"/>
      <c r="ODP177" s="600"/>
      <c r="ODQ177" s="600"/>
      <c r="ODR177" s="600"/>
      <c r="ODS177" s="600"/>
      <c r="ODT177" s="600"/>
      <c r="ODU177" s="600"/>
      <c r="ODV177" s="600"/>
      <c r="ODW177" s="600"/>
      <c r="ODX177" s="600"/>
      <c r="ODY177" s="600"/>
      <c r="ODZ177" s="600"/>
      <c r="OEA177" s="600"/>
      <c r="OEB177" s="600"/>
      <c r="OEC177" s="600"/>
      <c r="OED177" s="600"/>
      <c r="OEE177" s="600"/>
      <c r="OEF177" s="600"/>
      <c r="OEG177" s="600"/>
      <c r="OEH177" s="600"/>
      <c r="OEI177" s="600"/>
      <c r="OEJ177" s="600"/>
      <c r="OEK177" s="600"/>
      <c r="OEL177" s="600"/>
      <c r="OEM177" s="600"/>
      <c r="OEN177" s="600"/>
      <c r="OEO177" s="600"/>
      <c r="OEP177" s="600"/>
      <c r="OEQ177" s="600"/>
      <c r="OER177" s="600"/>
      <c r="OES177" s="600"/>
      <c r="OET177" s="600"/>
      <c r="OEU177" s="600"/>
      <c r="OEV177" s="600"/>
      <c r="OEW177" s="600"/>
      <c r="OEX177" s="600"/>
      <c r="OEY177" s="600"/>
      <c r="OEZ177" s="600"/>
      <c r="OFA177" s="600"/>
      <c r="OFB177" s="600"/>
      <c r="OFC177" s="600"/>
      <c r="OFD177" s="600"/>
      <c r="OFE177" s="600"/>
      <c r="OFF177" s="600"/>
      <c r="OFG177" s="600"/>
      <c r="OFH177" s="600"/>
      <c r="OFI177" s="600"/>
      <c r="OFJ177" s="600"/>
      <c r="OFK177" s="600"/>
      <c r="OFL177" s="600"/>
      <c r="OFM177" s="600"/>
      <c r="OFN177" s="600"/>
      <c r="OFO177" s="600"/>
      <c r="OFP177" s="600"/>
      <c r="OFQ177" s="600"/>
      <c r="OFR177" s="600"/>
      <c r="OFS177" s="600"/>
      <c r="OFT177" s="600"/>
      <c r="OFU177" s="600"/>
      <c r="OFV177" s="600"/>
      <c r="OFW177" s="600"/>
      <c r="OFX177" s="600"/>
      <c r="OFY177" s="600"/>
      <c r="OFZ177" s="600"/>
      <c r="OGA177" s="600"/>
      <c r="OGB177" s="600"/>
      <c r="OGC177" s="600"/>
      <c r="OGD177" s="600"/>
      <c r="OGE177" s="600"/>
      <c r="OGF177" s="600"/>
      <c r="OGG177" s="600"/>
      <c r="OGH177" s="600"/>
      <c r="OGI177" s="600"/>
      <c r="OGJ177" s="600"/>
      <c r="OGK177" s="600"/>
      <c r="OGL177" s="600"/>
      <c r="OGM177" s="600"/>
      <c r="OGN177" s="600"/>
      <c r="OGO177" s="600"/>
      <c r="OGP177" s="600"/>
      <c r="OGQ177" s="600"/>
      <c r="OGR177" s="600"/>
      <c r="OGS177" s="600"/>
      <c r="OGT177" s="600"/>
      <c r="OGU177" s="600"/>
      <c r="OGV177" s="600"/>
      <c r="OGW177" s="600"/>
      <c r="OGX177" s="600"/>
      <c r="OGY177" s="600"/>
      <c r="OGZ177" s="600"/>
      <c r="OHA177" s="600"/>
      <c r="OHB177" s="600"/>
      <c r="OHC177" s="600"/>
      <c r="OHD177" s="600"/>
      <c r="OHE177" s="600"/>
      <c r="OHF177" s="600"/>
      <c r="OHG177" s="600"/>
      <c r="OHH177" s="600"/>
      <c r="OHI177" s="600"/>
      <c r="OHJ177" s="600"/>
      <c r="OHK177" s="600"/>
      <c r="OHL177" s="600"/>
      <c r="OHM177" s="600"/>
      <c r="OHN177" s="600"/>
      <c r="OHO177" s="600"/>
      <c r="OHP177" s="600"/>
      <c r="OHQ177" s="600"/>
      <c r="OHR177" s="600"/>
      <c r="OHS177" s="600"/>
      <c r="OHT177" s="600"/>
      <c r="OHU177" s="600"/>
      <c r="OHV177" s="600"/>
      <c r="OHW177" s="600"/>
      <c r="OHX177" s="600"/>
      <c r="OHY177" s="600"/>
      <c r="OHZ177" s="600"/>
      <c r="OIA177" s="600"/>
      <c r="OIB177" s="600"/>
      <c r="OIC177" s="600"/>
      <c r="OID177" s="600"/>
      <c r="OIE177" s="600"/>
      <c r="OIF177" s="600"/>
      <c r="OIG177" s="600"/>
      <c r="OIH177" s="600"/>
      <c r="OII177" s="600"/>
      <c r="OIJ177" s="600"/>
      <c r="OIK177" s="600"/>
      <c r="OIL177" s="600"/>
      <c r="OIM177" s="600"/>
      <c r="OIN177" s="600"/>
      <c r="OIO177" s="600"/>
      <c r="OIP177" s="600"/>
      <c r="OIQ177" s="600"/>
      <c r="OIR177" s="600"/>
      <c r="OIS177" s="600"/>
      <c r="OIT177" s="600"/>
      <c r="OIU177" s="600"/>
      <c r="OIV177" s="600"/>
      <c r="OIW177" s="600"/>
      <c r="OIX177" s="600"/>
      <c r="OIY177" s="600"/>
      <c r="OIZ177" s="600"/>
      <c r="OJA177" s="600"/>
      <c r="OJB177" s="600"/>
      <c r="OJC177" s="600"/>
      <c r="OJD177" s="600"/>
      <c r="OJE177" s="600"/>
      <c r="OJF177" s="600"/>
      <c r="OJG177" s="600"/>
      <c r="OJH177" s="600"/>
      <c r="OJI177" s="600"/>
      <c r="OJJ177" s="600"/>
      <c r="OJK177" s="600"/>
      <c r="OJL177" s="600"/>
      <c r="OJM177" s="600"/>
      <c r="OJN177" s="600"/>
      <c r="OJO177" s="600"/>
      <c r="OJP177" s="600"/>
      <c r="OJQ177" s="600"/>
      <c r="OJR177" s="600"/>
      <c r="OJS177" s="600"/>
      <c r="OJT177" s="600"/>
      <c r="OJU177" s="600"/>
      <c r="OJV177" s="600"/>
      <c r="OJW177" s="600"/>
      <c r="OJX177" s="600"/>
      <c r="OJY177" s="600"/>
      <c r="OJZ177" s="600"/>
      <c r="OKA177" s="600"/>
      <c r="OKB177" s="600"/>
      <c r="OKC177" s="600"/>
      <c r="OKD177" s="600"/>
      <c r="OKE177" s="600"/>
      <c r="OKF177" s="600"/>
      <c r="OKG177" s="600"/>
      <c r="OKH177" s="600"/>
      <c r="OKI177" s="600"/>
      <c r="OKJ177" s="600"/>
      <c r="OKK177" s="600"/>
      <c r="OKL177" s="600"/>
      <c r="OKM177" s="600"/>
      <c r="OKN177" s="600"/>
      <c r="OKO177" s="600"/>
      <c r="OKP177" s="600"/>
      <c r="OKQ177" s="600"/>
      <c r="OKR177" s="600"/>
      <c r="OKS177" s="600"/>
      <c r="OKT177" s="600"/>
      <c r="OKU177" s="600"/>
      <c r="OKV177" s="600"/>
      <c r="OKW177" s="600"/>
      <c r="OKX177" s="600"/>
      <c r="OKY177" s="600"/>
      <c r="OKZ177" s="600"/>
      <c r="OLA177" s="600"/>
      <c r="OLB177" s="600"/>
      <c r="OLC177" s="600"/>
      <c r="OLD177" s="600"/>
      <c r="OLE177" s="600"/>
      <c r="OLF177" s="600"/>
      <c r="OLG177" s="600"/>
      <c r="OLH177" s="600"/>
      <c r="OLI177" s="600"/>
      <c r="OLJ177" s="600"/>
      <c r="OLK177" s="600"/>
      <c r="OLL177" s="600"/>
      <c r="OLM177" s="600"/>
      <c r="OLN177" s="600"/>
      <c r="OLO177" s="600"/>
      <c r="OLP177" s="600"/>
      <c r="OLQ177" s="600"/>
      <c r="OLR177" s="600"/>
      <c r="OLS177" s="600"/>
      <c r="OLT177" s="600"/>
      <c r="OLU177" s="600"/>
      <c r="OLV177" s="600"/>
      <c r="OLW177" s="600"/>
      <c r="OLX177" s="600"/>
      <c r="OLY177" s="600"/>
      <c r="OLZ177" s="600"/>
      <c r="OMA177" s="600"/>
      <c r="OMB177" s="600"/>
      <c r="OMC177" s="600"/>
      <c r="OMD177" s="600"/>
      <c r="OME177" s="600"/>
      <c r="OMF177" s="600"/>
      <c r="OMG177" s="600"/>
      <c r="OMH177" s="600"/>
      <c r="OMI177" s="600"/>
      <c r="OMJ177" s="600"/>
      <c r="OMK177" s="600"/>
      <c r="OML177" s="600"/>
      <c r="OMM177" s="600"/>
      <c r="OMN177" s="600"/>
      <c r="OMO177" s="600"/>
      <c r="OMP177" s="600"/>
      <c r="OMQ177" s="600"/>
      <c r="OMR177" s="600"/>
      <c r="OMS177" s="600"/>
      <c r="OMT177" s="600"/>
      <c r="OMU177" s="600"/>
      <c r="OMV177" s="600"/>
      <c r="OMW177" s="600"/>
      <c r="OMX177" s="600"/>
      <c r="OMY177" s="600"/>
      <c r="OMZ177" s="600"/>
      <c r="ONA177" s="600"/>
      <c r="ONB177" s="600"/>
      <c r="ONC177" s="600"/>
      <c r="OND177" s="600"/>
      <c r="ONE177" s="600"/>
      <c r="ONF177" s="600"/>
      <c r="ONG177" s="600"/>
      <c r="ONH177" s="600"/>
      <c r="ONI177" s="600"/>
      <c r="ONJ177" s="600"/>
      <c r="ONK177" s="600"/>
      <c r="ONL177" s="600"/>
      <c r="ONM177" s="600"/>
      <c r="ONN177" s="600"/>
      <c r="ONO177" s="600"/>
      <c r="ONP177" s="600"/>
      <c r="ONQ177" s="600"/>
      <c r="ONR177" s="600"/>
      <c r="ONS177" s="600"/>
      <c r="ONT177" s="600"/>
      <c r="ONU177" s="600"/>
      <c r="ONV177" s="600"/>
      <c r="ONW177" s="600"/>
      <c r="ONX177" s="600"/>
      <c r="ONY177" s="600"/>
      <c r="ONZ177" s="600"/>
      <c r="OOA177" s="600"/>
      <c r="OOB177" s="600"/>
      <c r="OOC177" s="600"/>
      <c r="OOD177" s="600"/>
      <c r="OOE177" s="600"/>
      <c r="OOF177" s="600"/>
      <c r="OOG177" s="600"/>
      <c r="OOH177" s="600"/>
      <c r="OOI177" s="600"/>
      <c r="OOJ177" s="600"/>
      <c r="OOK177" s="600"/>
      <c r="OOL177" s="600"/>
      <c r="OOM177" s="600"/>
      <c r="OON177" s="600"/>
      <c r="OOO177" s="600"/>
      <c r="OOP177" s="600"/>
      <c r="OOQ177" s="600"/>
      <c r="OOR177" s="600"/>
      <c r="OOS177" s="600"/>
      <c r="OOT177" s="600"/>
      <c r="OOU177" s="600"/>
      <c r="OOV177" s="600"/>
      <c r="OOW177" s="600"/>
      <c r="OOX177" s="600"/>
      <c r="OOY177" s="600"/>
      <c r="OOZ177" s="600"/>
      <c r="OPA177" s="600"/>
      <c r="OPB177" s="600"/>
      <c r="OPC177" s="600"/>
      <c r="OPD177" s="600"/>
      <c r="OPE177" s="600"/>
      <c r="OPF177" s="600"/>
      <c r="OPG177" s="600"/>
      <c r="OPH177" s="600"/>
      <c r="OPI177" s="600"/>
      <c r="OPJ177" s="600"/>
      <c r="OPK177" s="600"/>
      <c r="OPL177" s="600"/>
      <c r="OPM177" s="600"/>
      <c r="OPN177" s="600"/>
      <c r="OPO177" s="600"/>
      <c r="OPP177" s="600"/>
      <c r="OPQ177" s="600"/>
      <c r="OPR177" s="600"/>
      <c r="OPS177" s="600"/>
      <c r="OPT177" s="600"/>
      <c r="OPU177" s="600"/>
      <c r="OPV177" s="600"/>
      <c r="OPW177" s="600"/>
      <c r="OPX177" s="600"/>
      <c r="OPY177" s="600"/>
      <c r="OPZ177" s="600"/>
      <c r="OQA177" s="600"/>
      <c r="OQB177" s="600"/>
      <c r="OQC177" s="600"/>
      <c r="OQD177" s="600"/>
      <c r="OQE177" s="600"/>
      <c r="OQF177" s="600"/>
      <c r="OQG177" s="600"/>
      <c r="OQH177" s="600"/>
      <c r="OQI177" s="600"/>
      <c r="OQJ177" s="600"/>
      <c r="OQK177" s="600"/>
      <c r="OQL177" s="600"/>
      <c r="OQM177" s="600"/>
      <c r="OQN177" s="600"/>
      <c r="OQO177" s="600"/>
      <c r="OQP177" s="600"/>
      <c r="OQQ177" s="600"/>
      <c r="OQR177" s="600"/>
      <c r="OQS177" s="600"/>
      <c r="OQT177" s="600"/>
      <c r="OQU177" s="600"/>
      <c r="OQV177" s="600"/>
      <c r="OQW177" s="600"/>
      <c r="OQX177" s="600"/>
      <c r="OQY177" s="600"/>
      <c r="OQZ177" s="600"/>
      <c r="ORA177" s="600"/>
      <c r="ORB177" s="600"/>
      <c r="ORC177" s="600"/>
      <c r="ORD177" s="600"/>
      <c r="ORE177" s="600"/>
      <c r="ORF177" s="600"/>
      <c r="ORG177" s="600"/>
      <c r="ORH177" s="600"/>
      <c r="ORI177" s="600"/>
      <c r="ORJ177" s="600"/>
      <c r="ORK177" s="600"/>
      <c r="ORL177" s="600"/>
      <c r="ORM177" s="600"/>
      <c r="ORN177" s="600"/>
      <c r="ORO177" s="600"/>
      <c r="ORP177" s="600"/>
      <c r="ORQ177" s="600"/>
      <c r="ORR177" s="600"/>
      <c r="ORS177" s="600"/>
      <c r="ORT177" s="600"/>
      <c r="ORU177" s="600"/>
      <c r="ORV177" s="600"/>
      <c r="ORW177" s="600"/>
      <c r="ORX177" s="600"/>
      <c r="ORY177" s="600"/>
      <c r="ORZ177" s="600"/>
      <c r="OSA177" s="600"/>
      <c r="OSB177" s="600"/>
      <c r="OSC177" s="600"/>
      <c r="OSD177" s="600"/>
      <c r="OSE177" s="600"/>
      <c r="OSF177" s="600"/>
      <c r="OSG177" s="600"/>
      <c r="OSH177" s="600"/>
      <c r="OSI177" s="600"/>
      <c r="OSJ177" s="600"/>
      <c r="OSK177" s="600"/>
      <c r="OSL177" s="600"/>
      <c r="OSM177" s="600"/>
      <c r="OSN177" s="600"/>
      <c r="OSO177" s="600"/>
      <c r="OSP177" s="600"/>
      <c r="OSQ177" s="600"/>
      <c r="OSR177" s="600"/>
      <c r="OSS177" s="600"/>
      <c r="OST177" s="600"/>
      <c r="OSU177" s="600"/>
      <c r="OSV177" s="600"/>
      <c r="OSW177" s="600"/>
      <c r="OSX177" s="600"/>
      <c r="OSY177" s="600"/>
      <c r="OSZ177" s="600"/>
      <c r="OTA177" s="600"/>
      <c r="OTB177" s="600"/>
      <c r="OTC177" s="600"/>
      <c r="OTD177" s="600"/>
      <c r="OTE177" s="600"/>
      <c r="OTF177" s="600"/>
      <c r="OTG177" s="600"/>
      <c r="OTH177" s="600"/>
      <c r="OTI177" s="600"/>
      <c r="OTJ177" s="600"/>
      <c r="OTK177" s="600"/>
      <c r="OTL177" s="600"/>
      <c r="OTM177" s="600"/>
      <c r="OTN177" s="600"/>
      <c r="OTO177" s="600"/>
      <c r="OTP177" s="600"/>
      <c r="OTQ177" s="600"/>
      <c r="OTR177" s="600"/>
      <c r="OTS177" s="600"/>
      <c r="OTT177" s="600"/>
      <c r="OTU177" s="600"/>
      <c r="OTV177" s="600"/>
      <c r="OTW177" s="600"/>
      <c r="OTX177" s="600"/>
      <c r="OTY177" s="600"/>
      <c r="OTZ177" s="600"/>
      <c r="OUA177" s="600"/>
      <c r="OUB177" s="600"/>
      <c r="OUC177" s="600"/>
      <c r="OUD177" s="600"/>
      <c r="OUE177" s="600"/>
      <c r="OUF177" s="600"/>
      <c r="OUG177" s="600"/>
      <c r="OUH177" s="600"/>
      <c r="OUI177" s="600"/>
      <c r="OUJ177" s="600"/>
      <c r="OUK177" s="600"/>
      <c r="OUL177" s="600"/>
      <c r="OUM177" s="600"/>
      <c r="OUN177" s="600"/>
      <c r="OUO177" s="600"/>
      <c r="OUP177" s="600"/>
      <c r="OUQ177" s="600"/>
      <c r="OUR177" s="600"/>
      <c r="OUS177" s="600"/>
      <c r="OUT177" s="600"/>
      <c r="OUU177" s="600"/>
      <c r="OUV177" s="600"/>
      <c r="OUW177" s="600"/>
      <c r="OUX177" s="600"/>
      <c r="OUY177" s="600"/>
      <c r="OUZ177" s="600"/>
      <c r="OVA177" s="600"/>
      <c r="OVB177" s="600"/>
      <c r="OVC177" s="600"/>
      <c r="OVD177" s="600"/>
      <c r="OVE177" s="600"/>
      <c r="OVF177" s="600"/>
      <c r="OVG177" s="600"/>
      <c r="OVH177" s="600"/>
      <c r="OVI177" s="600"/>
      <c r="OVJ177" s="600"/>
      <c r="OVK177" s="600"/>
      <c r="OVL177" s="600"/>
      <c r="OVM177" s="600"/>
      <c r="OVN177" s="600"/>
      <c r="OVO177" s="600"/>
      <c r="OVP177" s="600"/>
      <c r="OVQ177" s="600"/>
      <c r="OVR177" s="600"/>
      <c r="OVS177" s="600"/>
      <c r="OVT177" s="600"/>
      <c r="OVU177" s="600"/>
      <c r="OVV177" s="600"/>
      <c r="OVW177" s="600"/>
      <c r="OVX177" s="600"/>
      <c r="OVY177" s="600"/>
      <c r="OVZ177" s="600"/>
      <c r="OWA177" s="600"/>
      <c r="OWB177" s="600"/>
      <c r="OWC177" s="600"/>
      <c r="OWD177" s="600"/>
      <c r="OWE177" s="600"/>
      <c r="OWF177" s="600"/>
      <c r="OWG177" s="600"/>
      <c r="OWH177" s="600"/>
      <c r="OWI177" s="600"/>
      <c r="OWJ177" s="600"/>
      <c r="OWK177" s="600"/>
      <c r="OWL177" s="600"/>
      <c r="OWM177" s="600"/>
      <c r="OWN177" s="600"/>
      <c r="OWO177" s="600"/>
      <c r="OWP177" s="600"/>
      <c r="OWQ177" s="600"/>
      <c r="OWR177" s="600"/>
      <c r="OWS177" s="600"/>
      <c r="OWT177" s="600"/>
      <c r="OWU177" s="600"/>
      <c r="OWV177" s="600"/>
      <c r="OWW177" s="600"/>
      <c r="OWX177" s="600"/>
      <c r="OWY177" s="600"/>
      <c r="OWZ177" s="600"/>
      <c r="OXA177" s="600"/>
      <c r="OXB177" s="600"/>
      <c r="OXC177" s="600"/>
      <c r="OXD177" s="600"/>
      <c r="OXE177" s="600"/>
      <c r="OXF177" s="600"/>
      <c r="OXG177" s="600"/>
      <c r="OXH177" s="600"/>
      <c r="OXI177" s="600"/>
      <c r="OXJ177" s="600"/>
      <c r="OXK177" s="600"/>
      <c r="OXL177" s="600"/>
      <c r="OXM177" s="600"/>
      <c r="OXN177" s="600"/>
      <c r="OXO177" s="600"/>
      <c r="OXP177" s="600"/>
      <c r="OXQ177" s="600"/>
      <c r="OXR177" s="600"/>
      <c r="OXS177" s="600"/>
      <c r="OXT177" s="600"/>
      <c r="OXU177" s="600"/>
      <c r="OXV177" s="600"/>
      <c r="OXW177" s="600"/>
      <c r="OXX177" s="600"/>
      <c r="OXY177" s="600"/>
      <c r="OXZ177" s="600"/>
      <c r="OYA177" s="600"/>
      <c r="OYB177" s="600"/>
      <c r="OYC177" s="600"/>
      <c r="OYD177" s="600"/>
      <c r="OYE177" s="600"/>
      <c r="OYF177" s="600"/>
      <c r="OYG177" s="600"/>
      <c r="OYH177" s="600"/>
      <c r="OYI177" s="600"/>
      <c r="OYJ177" s="600"/>
      <c r="OYK177" s="600"/>
      <c r="OYL177" s="600"/>
      <c r="OYM177" s="600"/>
      <c r="OYN177" s="600"/>
      <c r="OYO177" s="600"/>
      <c r="OYP177" s="600"/>
      <c r="OYQ177" s="600"/>
      <c r="OYR177" s="600"/>
      <c r="OYS177" s="600"/>
      <c r="OYT177" s="600"/>
      <c r="OYU177" s="600"/>
      <c r="OYV177" s="600"/>
      <c r="OYW177" s="600"/>
      <c r="OYX177" s="600"/>
      <c r="OYY177" s="600"/>
      <c r="OYZ177" s="600"/>
      <c r="OZA177" s="600"/>
      <c r="OZB177" s="600"/>
      <c r="OZC177" s="600"/>
      <c r="OZD177" s="600"/>
      <c r="OZE177" s="600"/>
      <c r="OZF177" s="600"/>
      <c r="OZG177" s="600"/>
      <c r="OZH177" s="600"/>
      <c r="OZI177" s="600"/>
      <c r="OZJ177" s="600"/>
      <c r="OZK177" s="600"/>
      <c r="OZL177" s="600"/>
      <c r="OZM177" s="600"/>
      <c r="OZN177" s="600"/>
      <c r="OZO177" s="600"/>
      <c r="OZP177" s="600"/>
      <c r="OZQ177" s="600"/>
      <c r="OZR177" s="600"/>
      <c r="OZS177" s="600"/>
      <c r="OZT177" s="600"/>
      <c r="OZU177" s="600"/>
      <c r="OZV177" s="600"/>
      <c r="OZW177" s="600"/>
      <c r="OZX177" s="600"/>
      <c r="OZY177" s="600"/>
      <c r="OZZ177" s="600"/>
      <c r="PAA177" s="600"/>
      <c r="PAB177" s="600"/>
      <c r="PAC177" s="600"/>
      <c r="PAD177" s="600"/>
      <c r="PAE177" s="600"/>
      <c r="PAF177" s="600"/>
      <c r="PAG177" s="600"/>
      <c r="PAH177" s="600"/>
      <c r="PAI177" s="600"/>
      <c r="PAJ177" s="600"/>
      <c r="PAK177" s="600"/>
      <c r="PAL177" s="600"/>
      <c r="PAM177" s="600"/>
      <c r="PAN177" s="600"/>
      <c r="PAO177" s="600"/>
      <c r="PAP177" s="600"/>
      <c r="PAQ177" s="600"/>
      <c r="PAR177" s="600"/>
      <c r="PAS177" s="600"/>
      <c r="PAT177" s="600"/>
      <c r="PAU177" s="600"/>
      <c r="PAV177" s="600"/>
      <c r="PAW177" s="600"/>
      <c r="PAX177" s="600"/>
      <c r="PAY177" s="600"/>
      <c r="PAZ177" s="600"/>
      <c r="PBA177" s="600"/>
      <c r="PBB177" s="600"/>
      <c r="PBC177" s="600"/>
      <c r="PBD177" s="600"/>
      <c r="PBE177" s="600"/>
      <c r="PBF177" s="600"/>
      <c r="PBG177" s="600"/>
      <c r="PBH177" s="600"/>
      <c r="PBI177" s="600"/>
      <c r="PBJ177" s="600"/>
      <c r="PBK177" s="600"/>
      <c r="PBL177" s="600"/>
      <c r="PBM177" s="600"/>
      <c r="PBN177" s="600"/>
      <c r="PBO177" s="600"/>
      <c r="PBP177" s="600"/>
      <c r="PBQ177" s="600"/>
      <c r="PBR177" s="600"/>
      <c r="PBS177" s="600"/>
      <c r="PBT177" s="600"/>
      <c r="PBU177" s="600"/>
      <c r="PBV177" s="600"/>
      <c r="PBW177" s="600"/>
      <c r="PBX177" s="600"/>
      <c r="PBY177" s="600"/>
      <c r="PBZ177" s="600"/>
      <c r="PCA177" s="600"/>
      <c r="PCB177" s="600"/>
      <c r="PCC177" s="600"/>
      <c r="PCD177" s="600"/>
      <c r="PCE177" s="600"/>
      <c r="PCF177" s="600"/>
      <c r="PCG177" s="600"/>
      <c r="PCH177" s="600"/>
      <c r="PCI177" s="600"/>
      <c r="PCJ177" s="600"/>
      <c r="PCK177" s="600"/>
      <c r="PCL177" s="600"/>
      <c r="PCM177" s="600"/>
      <c r="PCN177" s="600"/>
      <c r="PCO177" s="600"/>
      <c r="PCP177" s="600"/>
      <c r="PCQ177" s="600"/>
      <c r="PCR177" s="600"/>
      <c r="PCS177" s="600"/>
      <c r="PCT177" s="600"/>
      <c r="PCU177" s="600"/>
      <c r="PCV177" s="600"/>
      <c r="PCW177" s="600"/>
      <c r="PCX177" s="600"/>
      <c r="PCY177" s="600"/>
      <c r="PCZ177" s="600"/>
      <c r="PDA177" s="600"/>
      <c r="PDB177" s="600"/>
      <c r="PDC177" s="600"/>
      <c r="PDD177" s="600"/>
      <c r="PDE177" s="600"/>
      <c r="PDF177" s="600"/>
      <c r="PDG177" s="600"/>
      <c r="PDH177" s="600"/>
      <c r="PDI177" s="600"/>
      <c r="PDJ177" s="600"/>
      <c r="PDK177" s="600"/>
      <c r="PDL177" s="600"/>
      <c r="PDM177" s="600"/>
      <c r="PDN177" s="600"/>
      <c r="PDO177" s="600"/>
      <c r="PDP177" s="600"/>
      <c r="PDQ177" s="600"/>
      <c r="PDR177" s="600"/>
      <c r="PDS177" s="600"/>
      <c r="PDT177" s="600"/>
      <c r="PDU177" s="600"/>
      <c r="PDV177" s="600"/>
      <c r="PDW177" s="600"/>
      <c r="PDX177" s="600"/>
      <c r="PDY177" s="600"/>
      <c r="PDZ177" s="600"/>
      <c r="PEA177" s="600"/>
      <c r="PEB177" s="600"/>
      <c r="PEC177" s="600"/>
      <c r="PED177" s="600"/>
      <c r="PEE177" s="600"/>
      <c r="PEF177" s="600"/>
      <c r="PEG177" s="600"/>
      <c r="PEH177" s="600"/>
      <c r="PEI177" s="600"/>
      <c r="PEJ177" s="600"/>
      <c r="PEK177" s="600"/>
      <c r="PEL177" s="600"/>
      <c r="PEM177" s="600"/>
      <c r="PEN177" s="600"/>
      <c r="PEO177" s="600"/>
      <c r="PEP177" s="600"/>
      <c r="PEQ177" s="600"/>
      <c r="PER177" s="600"/>
      <c r="PES177" s="600"/>
      <c r="PET177" s="600"/>
      <c r="PEU177" s="600"/>
      <c r="PEV177" s="600"/>
      <c r="PEW177" s="600"/>
      <c r="PEX177" s="600"/>
      <c r="PEY177" s="600"/>
      <c r="PEZ177" s="600"/>
      <c r="PFA177" s="600"/>
      <c r="PFB177" s="600"/>
      <c r="PFC177" s="600"/>
      <c r="PFD177" s="600"/>
      <c r="PFE177" s="600"/>
      <c r="PFF177" s="600"/>
      <c r="PFG177" s="600"/>
      <c r="PFH177" s="600"/>
      <c r="PFI177" s="600"/>
      <c r="PFJ177" s="600"/>
      <c r="PFK177" s="600"/>
      <c r="PFL177" s="600"/>
      <c r="PFM177" s="600"/>
      <c r="PFN177" s="600"/>
      <c r="PFO177" s="600"/>
      <c r="PFP177" s="600"/>
      <c r="PFQ177" s="600"/>
      <c r="PFR177" s="600"/>
      <c r="PFS177" s="600"/>
      <c r="PFT177" s="600"/>
      <c r="PFU177" s="600"/>
      <c r="PFV177" s="600"/>
      <c r="PFW177" s="600"/>
      <c r="PFX177" s="600"/>
      <c r="PFY177" s="600"/>
      <c r="PFZ177" s="600"/>
      <c r="PGA177" s="600"/>
      <c r="PGB177" s="600"/>
      <c r="PGC177" s="600"/>
      <c r="PGD177" s="600"/>
      <c r="PGE177" s="600"/>
      <c r="PGF177" s="600"/>
      <c r="PGG177" s="600"/>
      <c r="PGH177" s="600"/>
      <c r="PGI177" s="600"/>
      <c r="PGJ177" s="600"/>
      <c r="PGK177" s="600"/>
      <c r="PGL177" s="600"/>
      <c r="PGM177" s="600"/>
      <c r="PGN177" s="600"/>
      <c r="PGO177" s="600"/>
      <c r="PGP177" s="600"/>
      <c r="PGQ177" s="600"/>
      <c r="PGR177" s="600"/>
      <c r="PGS177" s="600"/>
      <c r="PGT177" s="600"/>
      <c r="PGU177" s="600"/>
      <c r="PGV177" s="600"/>
      <c r="PGW177" s="600"/>
      <c r="PGX177" s="600"/>
      <c r="PGY177" s="600"/>
      <c r="PGZ177" s="600"/>
      <c r="PHA177" s="600"/>
      <c r="PHB177" s="600"/>
      <c r="PHC177" s="600"/>
      <c r="PHD177" s="600"/>
      <c r="PHE177" s="600"/>
      <c r="PHF177" s="600"/>
      <c r="PHG177" s="600"/>
      <c r="PHH177" s="600"/>
      <c r="PHI177" s="600"/>
      <c r="PHJ177" s="600"/>
      <c r="PHK177" s="600"/>
      <c r="PHL177" s="600"/>
      <c r="PHM177" s="600"/>
      <c r="PHN177" s="600"/>
      <c r="PHO177" s="600"/>
      <c r="PHP177" s="600"/>
      <c r="PHQ177" s="600"/>
      <c r="PHR177" s="600"/>
      <c r="PHS177" s="600"/>
      <c r="PHT177" s="600"/>
      <c r="PHU177" s="600"/>
      <c r="PHV177" s="600"/>
      <c r="PHW177" s="600"/>
      <c r="PHX177" s="600"/>
      <c r="PHY177" s="600"/>
      <c r="PHZ177" s="600"/>
      <c r="PIA177" s="600"/>
      <c r="PIB177" s="600"/>
      <c r="PIC177" s="600"/>
      <c r="PID177" s="600"/>
      <c r="PIE177" s="600"/>
      <c r="PIF177" s="600"/>
      <c r="PIG177" s="600"/>
      <c r="PIH177" s="600"/>
      <c r="PII177" s="600"/>
      <c r="PIJ177" s="600"/>
      <c r="PIK177" s="600"/>
      <c r="PIL177" s="600"/>
      <c r="PIM177" s="600"/>
      <c r="PIN177" s="600"/>
      <c r="PIO177" s="600"/>
      <c r="PIP177" s="600"/>
      <c r="PIQ177" s="600"/>
      <c r="PIR177" s="600"/>
      <c r="PIS177" s="600"/>
      <c r="PIT177" s="600"/>
      <c r="PIU177" s="600"/>
      <c r="PIV177" s="600"/>
      <c r="PIW177" s="600"/>
      <c r="PIX177" s="600"/>
      <c r="PIY177" s="600"/>
      <c r="PIZ177" s="600"/>
      <c r="PJA177" s="600"/>
      <c r="PJB177" s="600"/>
      <c r="PJC177" s="600"/>
      <c r="PJD177" s="600"/>
      <c r="PJE177" s="600"/>
      <c r="PJF177" s="600"/>
      <c r="PJG177" s="600"/>
      <c r="PJH177" s="600"/>
      <c r="PJI177" s="600"/>
      <c r="PJJ177" s="600"/>
      <c r="PJK177" s="600"/>
      <c r="PJL177" s="600"/>
      <c r="PJM177" s="600"/>
      <c r="PJN177" s="600"/>
      <c r="PJO177" s="600"/>
      <c r="PJP177" s="600"/>
      <c r="PJQ177" s="600"/>
      <c r="PJR177" s="600"/>
      <c r="PJS177" s="600"/>
      <c r="PJT177" s="600"/>
      <c r="PJU177" s="600"/>
      <c r="PJV177" s="600"/>
      <c r="PJW177" s="600"/>
      <c r="PJX177" s="600"/>
      <c r="PJY177" s="600"/>
      <c r="PJZ177" s="600"/>
      <c r="PKA177" s="600"/>
      <c r="PKB177" s="600"/>
      <c r="PKC177" s="600"/>
      <c r="PKD177" s="600"/>
      <c r="PKE177" s="600"/>
      <c r="PKF177" s="600"/>
      <c r="PKG177" s="600"/>
      <c r="PKH177" s="600"/>
      <c r="PKI177" s="600"/>
      <c r="PKJ177" s="600"/>
      <c r="PKK177" s="600"/>
      <c r="PKL177" s="600"/>
      <c r="PKM177" s="600"/>
      <c r="PKN177" s="600"/>
      <c r="PKO177" s="600"/>
      <c r="PKP177" s="600"/>
      <c r="PKQ177" s="600"/>
      <c r="PKR177" s="600"/>
      <c r="PKS177" s="600"/>
      <c r="PKT177" s="600"/>
      <c r="PKU177" s="600"/>
      <c r="PKV177" s="600"/>
      <c r="PKW177" s="600"/>
      <c r="PKX177" s="600"/>
      <c r="PKY177" s="600"/>
      <c r="PKZ177" s="600"/>
      <c r="PLA177" s="600"/>
      <c r="PLB177" s="600"/>
      <c r="PLC177" s="600"/>
      <c r="PLD177" s="600"/>
      <c r="PLE177" s="600"/>
      <c r="PLF177" s="600"/>
      <c r="PLG177" s="600"/>
      <c r="PLH177" s="600"/>
      <c r="PLI177" s="600"/>
      <c r="PLJ177" s="600"/>
      <c r="PLK177" s="600"/>
      <c r="PLL177" s="600"/>
      <c r="PLM177" s="600"/>
      <c r="PLN177" s="600"/>
      <c r="PLO177" s="600"/>
      <c r="PLP177" s="600"/>
      <c r="PLQ177" s="600"/>
      <c r="PLR177" s="600"/>
      <c r="PLS177" s="600"/>
      <c r="PLT177" s="600"/>
      <c r="PLU177" s="600"/>
      <c r="PLV177" s="600"/>
      <c r="PLW177" s="600"/>
      <c r="PLX177" s="600"/>
      <c r="PLY177" s="600"/>
      <c r="PLZ177" s="600"/>
      <c r="PMA177" s="600"/>
      <c r="PMB177" s="600"/>
      <c r="PMC177" s="600"/>
      <c r="PMD177" s="600"/>
      <c r="PME177" s="600"/>
      <c r="PMF177" s="600"/>
      <c r="PMG177" s="600"/>
      <c r="PMH177" s="600"/>
      <c r="PMI177" s="600"/>
      <c r="PMJ177" s="600"/>
      <c r="PMK177" s="600"/>
      <c r="PML177" s="600"/>
      <c r="PMM177" s="600"/>
      <c r="PMN177" s="600"/>
      <c r="PMO177" s="600"/>
      <c r="PMP177" s="600"/>
      <c r="PMQ177" s="600"/>
      <c r="PMR177" s="600"/>
      <c r="PMS177" s="600"/>
      <c r="PMT177" s="600"/>
      <c r="PMU177" s="600"/>
      <c r="PMV177" s="600"/>
      <c r="PMW177" s="600"/>
      <c r="PMX177" s="600"/>
      <c r="PMY177" s="600"/>
      <c r="PMZ177" s="600"/>
      <c r="PNA177" s="600"/>
      <c r="PNB177" s="600"/>
      <c r="PNC177" s="600"/>
      <c r="PND177" s="600"/>
      <c r="PNE177" s="600"/>
      <c r="PNF177" s="600"/>
      <c r="PNG177" s="600"/>
      <c r="PNH177" s="600"/>
      <c r="PNI177" s="600"/>
      <c r="PNJ177" s="600"/>
      <c r="PNK177" s="600"/>
      <c r="PNL177" s="600"/>
      <c r="PNM177" s="600"/>
      <c r="PNN177" s="600"/>
      <c r="PNO177" s="600"/>
      <c r="PNP177" s="600"/>
      <c r="PNQ177" s="600"/>
      <c r="PNR177" s="600"/>
      <c r="PNS177" s="600"/>
      <c r="PNT177" s="600"/>
      <c r="PNU177" s="600"/>
      <c r="PNV177" s="600"/>
      <c r="PNW177" s="600"/>
      <c r="PNX177" s="600"/>
      <c r="PNY177" s="600"/>
      <c r="PNZ177" s="600"/>
      <c r="POA177" s="600"/>
      <c r="POB177" s="600"/>
      <c r="POC177" s="600"/>
      <c r="POD177" s="600"/>
      <c r="POE177" s="600"/>
      <c r="POF177" s="600"/>
      <c r="POG177" s="600"/>
      <c r="POH177" s="600"/>
      <c r="POI177" s="600"/>
      <c r="POJ177" s="600"/>
      <c r="POK177" s="600"/>
      <c r="POL177" s="600"/>
      <c r="POM177" s="600"/>
      <c r="PON177" s="600"/>
      <c r="POO177" s="600"/>
      <c r="POP177" s="600"/>
      <c r="POQ177" s="600"/>
      <c r="POR177" s="600"/>
      <c r="POS177" s="600"/>
      <c r="POT177" s="600"/>
      <c r="POU177" s="600"/>
      <c r="POV177" s="600"/>
      <c r="POW177" s="600"/>
      <c r="POX177" s="600"/>
      <c r="POY177" s="600"/>
      <c r="POZ177" s="600"/>
      <c r="PPA177" s="600"/>
      <c r="PPB177" s="600"/>
      <c r="PPC177" s="600"/>
      <c r="PPD177" s="600"/>
      <c r="PPE177" s="600"/>
      <c r="PPF177" s="600"/>
      <c r="PPG177" s="600"/>
      <c r="PPH177" s="600"/>
      <c r="PPI177" s="600"/>
      <c r="PPJ177" s="600"/>
      <c r="PPK177" s="600"/>
      <c r="PPL177" s="600"/>
      <c r="PPM177" s="600"/>
      <c r="PPN177" s="600"/>
      <c r="PPO177" s="600"/>
      <c r="PPP177" s="600"/>
      <c r="PPQ177" s="600"/>
      <c r="PPR177" s="600"/>
      <c r="PPS177" s="600"/>
      <c r="PPT177" s="600"/>
      <c r="PPU177" s="600"/>
      <c r="PPV177" s="600"/>
      <c r="PPW177" s="600"/>
      <c r="PPX177" s="600"/>
      <c r="PPY177" s="600"/>
      <c r="PPZ177" s="600"/>
      <c r="PQA177" s="600"/>
      <c r="PQB177" s="600"/>
      <c r="PQC177" s="600"/>
      <c r="PQD177" s="600"/>
      <c r="PQE177" s="600"/>
      <c r="PQF177" s="600"/>
      <c r="PQG177" s="600"/>
      <c r="PQH177" s="600"/>
      <c r="PQI177" s="600"/>
      <c r="PQJ177" s="600"/>
      <c r="PQK177" s="600"/>
      <c r="PQL177" s="600"/>
      <c r="PQM177" s="600"/>
      <c r="PQN177" s="600"/>
      <c r="PQO177" s="600"/>
      <c r="PQP177" s="600"/>
      <c r="PQQ177" s="600"/>
      <c r="PQR177" s="600"/>
      <c r="PQS177" s="600"/>
      <c r="PQT177" s="600"/>
      <c r="PQU177" s="600"/>
      <c r="PQV177" s="600"/>
      <c r="PQW177" s="600"/>
      <c r="PQX177" s="600"/>
      <c r="PQY177" s="600"/>
      <c r="PQZ177" s="600"/>
      <c r="PRA177" s="600"/>
      <c r="PRB177" s="600"/>
      <c r="PRC177" s="600"/>
      <c r="PRD177" s="600"/>
      <c r="PRE177" s="600"/>
      <c r="PRF177" s="600"/>
      <c r="PRG177" s="600"/>
      <c r="PRH177" s="600"/>
      <c r="PRI177" s="600"/>
      <c r="PRJ177" s="600"/>
      <c r="PRK177" s="600"/>
      <c r="PRL177" s="600"/>
      <c r="PRM177" s="600"/>
      <c r="PRN177" s="600"/>
      <c r="PRO177" s="600"/>
      <c r="PRP177" s="600"/>
      <c r="PRQ177" s="600"/>
      <c r="PRR177" s="600"/>
      <c r="PRS177" s="600"/>
      <c r="PRT177" s="600"/>
      <c r="PRU177" s="600"/>
      <c r="PRV177" s="600"/>
      <c r="PRW177" s="600"/>
      <c r="PRX177" s="600"/>
      <c r="PRY177" s="600"/>
      <c r="PRZ177" s="600"/>
      <c r="PSA177" s="600"/>
      <c r="PSB177" s="600"/>
      <c r="PSC177" s="600"/>
      <c r="PSD177" s="600"/>
      <c r="PSE177" s="600"/>
      <c r="PSF177" s="600"/>
      <c r="PSG177" s="600"/>
      <c r="PSH177" s="600"/>
      <c r="PSI177" s="600"/>
      <c r="PSJ177" s="600"/>
      <c r="PSK177" s="600"/>
      <c r="PSL177" s="600"/>
      <c r="PSM177" s="600"/>
      <c r="PSN177" s="600"/>
      <c r="PSO177" s="600"/>
      <c r="PSP177" s="600"/>
      <c r="PSQ177" s="600"/>
      <c r="PSR177" s="600"/>
      <c r="PSS177" s="600"/>
      <c r="PST177" s="600"/>
      <c r="PSU177" s="600"/>
      <c r="PSV177" s="600"/>
      <c r="PSW177" s="600"/>
      <c r="PSX177" s="600"/>
      <c r="PSY177" s="600"/>
      <c r="PSZ177" s="600"/>
      <c r="PTA177" s="600"/>
      <c r="PTB177" s="600"/>
      <c r="PTC177" s="600"/>
      <c r="PTD177" s="600"/>
      <c r="PTE177" s="600"/>
      <c r="PTF177" s="600"/>
      <c r="PTG177" s="600"/>
      <c r="PTH177" s="600"/>
      <c r="PTI177" s="600"/>
      <c r="PTJ177" s="600"/>
      <c r="PTK177" s="600"/>
      <c r="PTL177" s="600"/>
      <c r="PTM177" s="600"/>
      <c r="PTN177" s="600"/>
      <c r="PTO177" s="600"/>
      <c r="PTP177" s="600"/>
      <c r="PTQ177" s="600"/>
      <c r="PTR177" s="600"/>
      <c r="PTS177" s="600"/>
      <c r="PTT177" s="600"/>
      <c r="PTU177" s="600"/>
      <c r="PTV177" s="600"/>
      <c r="PTW177" s="600"/>
      <c r="PTX177" s="600"/>
      <c r="PTY177" s="600"/>
      <c r="PTZ177" s="600"/>
      <c r="PUA177" s="600"/>
      <c r="PUB177" s="600"/>
      <c r="PUC177" s="600"/>
      <c r="PUD177" s="600"/>
      <c r="PUE177" s="600"/>
      <c r="PUF177" s="600"/>
      <c r="PUG177" s="600"/>
      <c r="PUH177" s="600"/>
      <c r="PUI177" s="600"/>
      <c r="PUJ177" s="600"/>
      <c r="PUK177" s="600"/>
      <c r="PUL177" s="600"/>
      <c r="PUM177" s="600"/>
      <c r="PUN177" s="600"/>
      <c r="PUO177" s="600"/>
      <c r="PUP177" s="600"/>
      <c r="PUQ177" s="600"/>
      <c r="PUR177" s="600"/>
      <c r="PUS177" s="600"/>
      <c r="PUT177" s="600"/>
      <c r="PUU177" s="600"/>
      <c r="PUV177" s="600"/>
      <c r="PUW177" s="600"/>
      <c r="PUX177" s="600"/>
      <c r="PUY177" s="600"/>
      <c r="PUZ177" s="600"/>
      <c r="PVA177" s="600"/>
      <c r="PVB177" s="600"/>
      <c r="PVC177" s="600"/>
      <c r="PVD177" s="600"/>
      <c r="PVE177" s="600"/>
      <c r="PVF177" s="600"/>
      <c r="PVG177" s="600"/>
      <c r="PVH177" s="600"/>
      <c r="PVI177" s="600"/>
      <c r="PVJ177" s="600"/>
      <c r="PVK177" s="600"/>
      <c r="PVL177" s="600"/>
      <c r="PVM177" s="600"/>
      <c r="PVN177" s="600"/>
      <c r="PVO177" s="600"/>
      <c r="PVP177" s="600"/>
      <c r="PVQ177" s="600"/>
      <c r="PVR177" s="600"/>
      <c r="PVS177" s="600"/>
      <c r="PVT177" s="600"/>
      <c r="PVU177" s="600"/>
      <c r="PVV177" s="600"/>
      <c r="PVW177" s="600"/>
      <c r="PVX177" s="600"/>
      <c r="PVY177" s="600"/>
      <c r="PVZ177" s="600"/>
      <c r="PWA177" s="600"/>
      <c r="PWB177" s="600"/>
      <c r="PWC177" s="600"/>
      <c r="PWD177" s="600"/>
      <c r="PWE177" s="600"/>
      <c r="PWF177" s="600"/>
      <c r="PWG177" s="600"/>
      <c r="PWH177" s="600"/>
      <c r="PWI177" s="600"/>
      <c r="PWJ177" s="600"/>
      <c r="PWK177" s="600"/>
      <c r="PWL177" s="600"/>
      <c r="PWM177" s="600"/>
      <c r="PWN177" s="600"/>
      <c r="PWO177" s="600"/>
      <c r="PWP177" s="600"/>
      <c r="PWQ177" s="600"/>
      <c r="PWR177" s="600"/>
      <c r="PWS177" s="600"/>
      <c r="PWT177" s="600"/>
      <c r="PWU177" s="600"/>
      <c r="PWV177" s="600"/>
      <c r="PWW177" s="600"/>
      <c r="PWX177" s="600"/>
      <c r="PWY177" s="600"/>
      <c r="PWZ177" s="600"/>
      <c r="PXA177" s="600"/>
      <c r="PXB177" s="600"/>
      <c r="PXC177" s="600"/>
      <c r="PXD177" s="600"/>
      <c r="PXE177" s="600"/>
      <c r="PXF177" s="600"/>
      <c r="PXG177" s="600"/>
      <c r="PXH177" s="600"/>
      <c r="PXI177" s="600"/>
      <c r="PXJ177" s="600"/>
      <c r="PXK177" s="600"/>
      <c r="PXL177" s="600"/>
      <c r="PXM177" s="600"/>
      <c r="PXN177" s="600"/>
      <c r="PXO177" s="600"/>
      <c r="PXP177" s="600"/>
      <c r="PXQ177" s="600"/>
      <c r="PXR177" s="600"/>
      <c r="PXS177" s="600"/>
      <c r="PXT177" s="600"/>
      <c r="PXU177" s="600"/>
      <c r="PXV177" s="600"/>
      <c r="PXW177" s="600"/>
      <c r="PXX177" s="600"/>
      <c r="PXY177" s="600"/>
      <c r="PXZ177" s="600"/>
      <c r="PYA177" s="600"/>
      <c r="PYB177" s="600"/>
      <c r="PYC177" s="600"/>
      <c r="PYD177" s="600"/>
      <c r="PYE177" s="600"/>
      <c r="PYF177" s="600"/>
      <c r="PYG177" s="600"/>
      <c r="PYH177" s="600"/>
      <c r="PYI177" s="600"/>
      <c r="PYJ177" s="600"/>
      <c r="PYK177" s="600"/>
      <c r="PYL177" s="600"/>
      <c r="PYM177" s="600"/>
      <c r="PYN177" s="600"/>
      <c r="PYO177" s="600"/>
      <c r="PYP177" s="600"/>
      <c r="PYQ177" s="600"/>
      <c r="PYR177" s="600"/>
      <c r="PYS177" s="600"/>
      <c r="PYT177" s="600"/>
      <c r="PYU177" s="600"/>
      <c r="PYV177" s="600"/>
      <c r="PYW177" s="600"/>
      <c r="PYX177" s="600"/>
      <c r="PYY177" s="600"/>
      <c r="PYZ177" s="600"/>
      <c r="PZA177" s="600"/>
      <c r="PZB177" s="600"/>
      <c r="PZC177" s="600"/>
      <c r="PZD177" s="600"/>
      <c r="PZE177" s="600"/>
      <c r="PZF177" s="600"/>
      <c r="PZG177" s="600"/>
      <c r="PZH177" s="600"/>
      <c r="PZI177" s="600"/>
      <c r="PZJ177" s="600"/>
      <c r="PZK177" s="600"/>
      <c r="PZL177" s="600"/>
      <c r="PZM177" s="600"/>
      <c r="PZN177" s="600"/>
      <c r="PZO177" s="600"/>
      <c r="PZP177" s="600"/>
      <c r="PZQ177" s="600"/>
      <c r="PZR177" s="600"/>
      <c r="PZS177" s="600"/>
      <c r="PZT177" s="600"/>
      <c r="PZU177" s="600"/>
      <c r="PZV177" s="600"/>
      <c r="PZW177" s="600"/>
      <c r="PZX177" s="600"/>
      <c r="PZY177" s="600"/>
      <c r="PZZ177" s="600"/>
      <c r="QAA177" s="600"/>
      <c r="QAB177" s="600"/>
      <c r="QAC177" s="600"/>
      <c r="QAD177" s="600"/>
      <c r="QAE177" s="600"/>
      <c r="QAF177" s="600"/>
      <c r="QAG177" s="600"/>
      <c r="QAH177" s="600"/>
      <c r="QAI177" s="600"/>
      <c r="QAJ177" s="600"/>
      <c r="QAK177" s="600"/>
      <c r="QAL177" s="600"/>
      <c r="QAM177" s="600"/>
      <c r="QAN177" s="600"/>
      <c r="QAO177" s="600"/>
      <c r="QAP177" s="600"/>
      <c r="QAQ177" s="600"/>
      <c r="QAR177" s="600"/>
      <c r="QAS177" s="600"/>
      <c r="QAT177" s="600"/>
      <c r="QAU177" s="600"/>
      <c r="QAV177" s="600"/>
      <c r="QAW177" s="600"/>
      <c r="QAX177" s="600"/>
      <c r="QAY177" s="600"/>
      <c r="QAZ177" s="600"/>
      <c r="QBA177" s="600"/>
      <c r="QBB177" s="600"/>
      <c r="QBC177" s="600"/>
      <c r="QBD177" s="600"/>
      <c r="QBE177" s="600"/>
      <c r="QBF177" s="600"/>
      <c r="QBG177" s="600"/>
      <c r="QBH177" s="600"/>
      <c r="QBI177" s="600"/>
      <c r="QBJ177" s="600"/>
      <c r="QBK177" s="600"/>
      <c r="QBL177" s="600"/>
      <c r="QBM177" s="600"/>
      <c r="QBN177" s="600"/>
      <c r="QBO177" s="600"/>
      <c r="QBP177" s="600"/>
      <c r="QBQ177" s="600"/>
      <c r="QBR177" s="600"/>
      <c r="QBS177" s="600"/>
      <c r="QBT177" s="600"/>
      <c r="QBU177" s="600"/>
      <c r="QBV177" s="600"/>
      <c r="QBW177" s="600"/>
      <c r="QBX177" s="600"/>
      <c r="QBY177" s="600"/>
      <c r="QBZ177" s="600"/>
      <c r="QCA177" s="600"/>
      <c r="QCB177" s="600"/>
      <c r="QCC177" s="600"/>
      <c r="QCD177" s="600"/>
      <c r="QCE177" s="600"/>
      <c r="QCF177" s="600"/>
      <c r="QCG177" s="600"/>
      <c r="QCH177" s="600"/>
      <c r="QCI177" s="600"/>
      <c r="QCJ177" s="600"/>
      <c r="QCK177" s="600"/>
      <c r="QCL177" s="600"/>
      <c r="QCM177" s="600"/>
      <c r="QCN177" s="600"/>
      <c r="QCO177" s="600"/>
      <c r="QCP177" s="600"/>
      <c r="QCQ177" s="600"/>
      <c r="QCR177" s="600"/>
      <c r="QCS177" s="600"/>
      <c r="QCT177" s="600"/>
      <c r="QCU177" s="600"/>
      <c r="QCV177" s="600"/>
      <c r="QCW177" s="600"/>
      <c r="QCX177" s="600"/>
      <c r="QCY177" s="600"/>
      <c r="QCZ177" s="600"/>
      <c r="QDA177" s="600"/>
      <c r="QDB177" s="600"/>
      <c r="QDC177" s="600"/>
      <c r="QDD177" s="600"/>
      <c r="QDE177" s="600"/>
      <c r="QDF177" s="600"/>
      <c r="QDG177" s="600"/>
      <c r="QDH177" s="600"/>
      <c r="QDI177" s="600"/>
      <c r="QDJ177" s="600"/>
      <c r="QDK177" s="600"/>
      <c r="QDL177" s="600"/>
      <c r="QDM177" s="600"/>
      <c r="QDN177" s="600"/>
      <c r="QDO177" s="600"/>
      <c r="QDP177" s="600"/>
      <c r="QDQ177" s="600"/>
      <c r="QDR177" s="600"/>
      <c r="QDS177" s="600"/>
      <c r="QDT177" s="600"/>
      <c r="QDU177" s="600"/>
      <c r="QDV177" s="600"/>
      <c r="QDW177" s="600"/>
      <c r="QDX177" s="600"/>
      <c r="QDY177" s="600"/>
      <c r="QDZ177" s="600"/>
      <c r="QEA177" s="600"/>
      <c r="QEB177" s="600"/>
      <c r="QEC177" s="600"/>
      <c r="QED177" s="600"/>
      <c r="QEE177" s="600"/>
      <c r="QEF177" s="600"/>
      <c r="QEG177" s="600"/>
      <c r="QEH177" s="600"/>
      <c r="QEI177" s="600"/>
      <c r="QEJ177" s="600"/>
      <c r="QEK177" s="600"/>
      <c r="QEL177" s="600"/>
      <c r="QEM177" s="600"/>
      <c r="QEN177" s="600"/>
      <c r="QEO177" s="600"/>
      <c r="QEP177" s="600"/>
      <c r="QEQ177" s="600"/>
      <c r="QER177" s="600"/>
      <c r="QES177" s="600"/>
      <c r="QET177" s="600"/>
      <c r="QEU177" s="600"/>
      <c r="QEV177" s="600"/>
      <c r="QEW177" s="600"/>
      <c r="QEX177" s="600"/>
      <c r="QEY177" s="600"/>
      <c r="QEZ177" s="600"/>
      <c r="QFA177" s="600"/>
      <c r="QFB177" s="600"/>
      <c r="QFC177" s="600"/>
      <c r="QFD177" s="600"/>
      <c r="QFE177" s="600"/>
      <c r="QFF177" s="600"/>
      <c r="QFG177" s="600"/>
      <c r="QFH177" s="600"/>
      <c r="QFI177" s="600"/>
      <c r="QFJ177" s="600"/>
      <c r="QFK177" s="600"/>
      <c r="QFL177" s="600"/>
      <c r="QFM177" s="600"/>
      <c r="QFN177" s="600"/>
      <c r="QFO177" s="600"/>
      <c r="QFP177" s="600"/>
      <c r="QFQ177" s="600"/>
      <c r="QFR177" s="600"/>
      <c r="QFS177" s="600"/>
      <c r="QFT177" s="600"/>
      <c r="QFU177" s="600"/>
      <c r="QFV177" s="600"/>
      <c r="QFW177" s="600"/>
      <c r="QFX177" s="600"/>
      <c r="QFY177" s="600"/>
      <c r="QFZ177" s="600"/>
      <c r="QGA177" s="600"/>
      <c r="QGB177" s="600"/>
      <c r="QGC177" s="600"/>
      <c r="QGD177" s="600"/>
      <c r="QGE177" s="600"/>
      <c r="QGF177" s="600"/>
      <c r="QGG177" s="600"/>
      <c r="QGH177" s="600"/>
      <c r="QGI177" s="600"/>
      <c r="QGJ177" s="600"/>
      <c r="QGK177" s="600"/>
      <c r="QGL177" s="600"/>
      <c r="QGM177" s="600"/>
      <c r="QGN177" s="600"/>
      <c r="QGO177" s="600"/>
      <c r="QGP177" s="600"/>
      <c r="QGQ177" s="600"/>
      <c r="QGR177" s="600"/>
      <c r="QGS177" s="600"/>
      <c r="QGT177" s="600"/>
      <c r="QGU177" s="600"/>
      <c r="QGV177" s="600"/>
      <c r="QGW177" s="600"/>
      <c r="QGX177" s="600"/>
      <c r="QGY177" s="600"/>
      <c r="QGZ177" s="600"/>
      <c r="QHA177" s="600"/>
      <c r="QHB177" s="600"/>
      <c r="QHC177" s="600"/>
      <c r="QHD177" s="600"/>
      <c r="QHE177" s="600"/>
      <c r="QHF177" s="600"/>
      <c r="QHG177" s="600"/>
      <c r="QHH177" s="600"/>
      <c r="QHI177" s="600"/>
      <c r="QHJ177" s="600"/>
      <c r="QHK177" s="600"/>
      <c r="QHL177" s="600"/>
      <c r="QHM177" s="600"/>
      <c r="QHN177" s="600"/>
      <c r="QHO177" s="600"/>
      <c r="QHP177" s="600"/>
      <c r="QHQ177" s="600"/>
      <c r="QHR177" s="600"/>
      <c r="QHS177" s="600"/>
      <c r="QHT177" s="600"/>
      <c r="QHU177" s="600"/>
      <c r="QHV177" s="600"/>
      <c r="QHW177" s="600"/>
      <c r="QHX177" s="600"/>
      <c r="QHY177" s="600"/>
      <c r="QHZ177" s="600"/>
      <c r="QIA177" s="600"/>
      <c r="QIB177" s="600"/>
      <c r="QIC177" s="600"/>
      <c r="QID177" s="600"/>
      <c r="QIE177" s="600"/>
      <c r="QIF177" s="600"/>
      <c r="QIG177" s="600"/>
      <c r="QIH177" s="600"/>
      <c r="QII177" s="600"/>
      <c r="QIJ177" s="600"/>
      <c r="QIK177" s="600"/>
      <c r="QIL177" s="600"/>
      <c r="QIM177" s="600"/>
      <c r="QIN177" s="600"/>
      <c r="QIO177" s="600"/>
      <c r="QIP177" s="600"/>
      <c r="QIQ177" s="600"/>
      <c r="QIR177" s="600"/>
      <c r="QIS177" s="600"/>
      <c r="QIT177" s="600"/>
      <c r="QIU177" s="600"/>
      <c r="QIV177" s="600"/>
      <c r="QIW177" s="600"/>
      <c r="QIX177" s="600"/>
      <c r="QIY177" s="600"/>
      <c r="QIZ177" s="600"/>
      <c r="QJA177" s="600"/>
      <c r="QJB177" s="600"/>
      <c r="QJC177" s="600"/>
      <c r="QJD177" s="600"/>
      <c r="QJE177" s="600"/>
      <c r="QJF177" s="600"/>
      <c r="QJG177" s="600"/>
      <c r="QJH177" s="600"/>
      <c r="QJI177" s="600"/>
      <c r="QJJ177" s="600"/>
      <c r="QJK177" s="600"/>
      <c r="QJL177" s="600"/>
      <c r="QJM177" s="600"/>
      <c r="QJN177" s="600"/>
      <c r="QJO177" s="600"/>
      <c r="QJP177" s="600"/>
      <c r="QJQ177" s="600"/>
      <c r="QJR177" s="600"/>
      <c r="QJS177" s="600"/>
      <c r="QJT177" s="600"/>
      <c r="QJU177" s="600"/>
      <c r="QJV177" s="600"/>
      <c r="QJW177" s="600"/>
      <c r="QJX177" s="600"/>
      <c r="QJY177" s="600"/>
      <c r="QJZ177" s="600"/>
      <c r="QKA177" s="600"/>
      <c r="QKB177" s="600"/>
      <c r="QKC177" s="600"/>
      <c r="QKD177" s="600"/>
      <c r="QKE177" s="600"/>
      <c r="QKF177" s="600"/>
      <c r="QKG177" s="600"/>
      <c r="QKH177" s="600"/>
      <c r="QKI177" s="600"/>
      <c r="QKJ177" s="600"/>
      <c r="QKK177" s="600"/>
      <c r="QKL177" s="600"/>
      <c r="QKM177" s="600"/>
      <c r="QKN177" s="600"/>
      <c r="QKO177" s="600"/>
      <c r="QKP177" s="600"/>
      <c r="QKQ177" s="600"/>
      <c r="QKR177" s="600"/>
      <c r="QKS177" s="600"/>
      <c r="QKT177" s="600"/>
      <c r="QKU177" s="600"/>
      <c r="QKV177" s="600"/>
      <c r="QKW177" s="600"/>
      <c r="QKX177" s="600"/>
      <c r="QKY177" s="600"/>
      <c r="QKZ177" s="600"/>
      <c r="QLA177" s="600"/>
      <c r="QLB177" s="600"/>
      <c r="QLC177" s="600"/>
      <c r="QLD177" s="600"/>
      <c r="QLE177" s="600"/>
      <c r="QLF177" s="600"/>
      <c r="QLG177" s="600"/>
      <c r="QLH177" s="600"/>
      <c r="QLI177" s="600"/>
      <c r="QLJ177" s="600"/>
      <c r="QLK177" s="600"/>
      <c r="QLL177" s="600"/>
      <c r="QLM177" s="600"/>
      <c r="QLN177" s="600"/>
      <c r="QLO177" s="600"/>
      <c r="QLP177" s="600"/>
      <c r="QLQ177" s="600"/>
      <c r="QLR177" s="600"/>
      <c r="QLS177" s="600"/>
      <c r="QLT177" s="600"/>
      <c r="QLU177" s="600"/>
      <c r="QLV177" s="600"/>
      <c r="QLW177" s="600"/>
      <c r="QLX177" s="600"/>
      <c r="QLY177" s="600"/>
      <c r="QLZ177" s="600"/>
      <c r="QMA177" s="600"/>
      <c r="QMB177" s="600"/>
      <c r="QMC177" s="600"/>
      <c r="QMD177" s="600"/>
      <c r="QME177" s="600"/>
      <c r="QMF177" s="600"/>
      <c r="QMG177" s="600"/>
      <c r="QMH177" s="600"/>
      <c r="QMI177" s="600"/>
      <c r="QMJ177" s="600"/>
      <c r="QMK177" s="600"/>
      <c r="QML177" s="600"/>
      <c r="QMM177" s="600"/>
      <c r="QMN177" s="600"/>
      <c r="QMO177" s="600"/>
      <c r="QMP177" s="600"/>
      <c r="QMQ177" s="600"/>
      <c r="QMR177" s="600"/>
      <c r="QMS177" s="600"/>
      <c r="QMT177" s="600"/>
      <c r="QMU177" s="600"/>
      <c r="QMV177" s="600"/>
      <c r="QMW177" s="600"/>
      <c r="QMX177" s="600"/>
      <c r="QMY177" s="600"/>
      <c r="QMZ177" s="600"/>
      <c r="QNA177" s="600"/>
      <c r="QNB177" s="600"/>
      <c r="QNC177" s="600"/>
      <c r="QND177" s="600"/>
      <c r="QNE177" s="600"/>
      <c r="QNF177" s="600"/>
      <c r="QNG177" s="600"/>
      <c r="QNH177" s="600"/>
      <c r="QNI177" s="600"/>
      <c r="QNJ177" s="600"/>
      <c r="QNK177" s="600"/>
      <c r="QNL177" s="600"/>
      <c r="QNM177" s="600"/>
      <c r="QNN177" s="600"/>
      <c r="QNO177" s="600"/>
      <c r="QNP177" s="600"/>
      <c r="QNQ177" s="600"/>
      <c r="QNR177" s="600"/>
      <c r="QNS177" s="600"/>
      <c r="QNT177" s="600"/>
      <c r="QNU177" s="600"/>
      <c r="QNV177" s="600"/>
      <c r="QNW177" s="600"/>
      <c r="QNX177" s="600"/>
      <c r="QNY177" s="600"/>
      <c r="QNZ177" s="600"/>
      <c r="QOA177" s="600"/>
      <c r="QOB177" s="600"/>
      <c r="QOC177" s="600"/>
      <c r="QOD177" s="600"/>
      <c r="QOE177" s="600"/>
      <c r="QOF177" s="600"/>
      <c r="QOG177" s="600"/>
      <c r="QOH177" s="600"/>
      <c r="QOI177" s="600"/>
      <c r="QOJ177" s="600"/>
      <c r="QOK177" s="600"/>
      <c r="QOL177" s="600"/>
      <c r="QOM177" s="600"/>
      <c r="QON177" s="600"/>
      <c r="QOO177" s="600"/>
      <c r="QOP177" s="600"/>
      <c r="QOQ177" s="600"/>
      <c r="QOR177" s="600"/>
      <c r="QOS177" s="600"/>
      <c r="QOT177" s="600"/>
      <c r="QOU177" s="600"/>
      <c r="QOV177" s="600"/>
      <c r="QOW177" s="600"/>
      <c r="QOX177" s="600"/>
      <c r="QOY177" s="600"/>
      <c r="QOZ177" s="600"/>
      <c r="QPA177" s="600"/>
      <c r="QPB177" s="600"/>
      <c r="QPC177" s="600"/>
      <c r="QPD177" s="600"/>
      <c r="QPE177" s="600"/>
      <c r="QPF177" s="600"/>
      <c r="QPG177" s="600"/>
      <c r="QPH177" s="600"/>
      <c r="QPI177" s="600"/>
      <c r="QPJ177" s="600"/>
      <c r="QPK177" s="600"/>
      <c r="QPL177" s="600"/>
      <c r="QPM177" s="600"/>
      <c r="QPN177" s="600"/>
      <c r="QPO177" s="600"/>
      <c r="QPP177" s="600"/>
      <c r="QPQ177" s="600"/>
      <c r="QPR177" s="600"/>
      <c r="QPS177" s="600"/>
      <c r="QPT177" s="600"/>
      <c r="QPU177" s="600"/>
      <c r="QPV177" s="600"/>
      <c r="QPW177" s="600"/>
      <c r="QPX177" s="600"/>
      <c r="QPY177" s="600"/>
      <c r="QPZ177" s="600"/>
      <c r="QQA177" s="600"/>
      <c r="QQB177" s="600"/>
      <c r="QQC177" s="600"/>
      <c r="QQD177" s="600"/>
      <c r="QQE177" s="600"/>
      <c r="QQF177" s="600"/>
      <c r="QQG177" s="600"/>
      <c r="QQH177" s="600"/>
      <c r="QQI177" s="600"/>
      <c r="QQJ177" s="600"/>
      <c r="QQK177" s="600"/>
      <c r="QQL177" s="600"/>
      <c r="QQM177" s="600"/>
      <c r="QQN177" s="600"/>
      <c r="QQO177" s="600"/>
      <c r="QQP177" s="600"/>
      <c r="QQQ177" s="600"/>
      <c r="QQR177" s="600"/>
      <c r="QQS177" s="600"/>
      <c r="QQT177" s="600"/>
      <c r="QQU177" s="600"/>
      <c r="QQV177" s="600"/>
      <c r="QQW177" s="600"/>
      <c r="QQX177" s="600"/>
      <c r="QQY177" s="600"/>
      <c r="QQZ177" s="600"/>
      <c r="QRA177" s="600"/>
      <c r="QRB177" s="600"/>
      <c r="QRC177" s="600"/>
      <c r="QRD177" s="600"/>
      <c r="QRE177" s="600"/>
      <c r="QRF177" s="600"/>
      <c r="QRG177" s="600"/>
      <c r="QRH177" s="600"/>
      <c r="QRI177" s="600"/>
      <c r="QRJ177" s="600"/>
      <c r="QRK177" s="600"/>
      <c r="QRL177" s="600"/>
      <c r="QRM177" s="600"/>
      <c r="QRN177" s="600"/>
      <c r="QRO177" s="600"/>
      <c r="QRP177" s="600"/>
      <c r="QRQ177" s="600"/>
      <c r="QRR177" s="600"/>
      <c r="QRS177" s="600"/>
      <c r="QRT177" s="600"/>
      <c r="QRU177" s="600"/>
      <c r="QRV177" s="600"/>
      <c r="QRW177" s="600"/>
      <c r="QRX177" s="600"/>
      <c r="QRY177" s="600"/>
      <c r="QRZ177" s="600"/>
      <c r="QSA177" s="600"/>
      <c r="QSB177" s="600"/>
      <c r="QSC177" s="600"/>
      <c r="QSD177" s="600"/>
      <c r="QSE177" s="600"/>
      <c r="QSF177" s="600"/>
      <c r="QSG177" s="600"/>
      <c r="QSH177" s="600"/>
      <c r="QSI177" s="600"/>
      <c r="QSJ177" s="600"/>
      <c r="QSK177" s="600"/>
      <c r="QSL177" s="600"/>
      <c r="QSM177" s="600"/>
      <c r="QSN177" s="600"/>
      <c r="QSO177" s="600"/>
      <c r="QSP177" s="600"/>
      <c r="QSQ177" s="600"/>
      <c r="QSR177" s="600"/>
      <c r="QSS177" s="600"/>
      <c r="QST177" s="600"/>
      <c r="QSU177" s="600"/>
      <c r="QSV177" s="600"/>
      <c r="QSW177" s="600"/>
      <c r="QSX177" s="600"/>
      <c r="QSY177" s="600"/>
      <c r="QSZ177" s="600"/>
      <c r="QTA177" s="600"/>
      <c r="QTB177" s="600"/>
      <c r="QTC177" s="600"/>
      <c r="QTD177" s="600"/>
      <c r="QTE177" s="600"/>
      <c r="QTF177" s="600"/>
      <c r="QTG177" s="600"/>
      <c r="QTH177" s="600"/>
      <c r="QTI177" s="600"/>
      <c r="QTJ177" s="600"/>
      <c r="QTK177" s="600"/>
      <c r="QTL177" s="600"/>
      <c r="QTM177" s="600"/>
      <c r="QTN177" s="600"/>
      <c r="QTO177" s="600"/>
      <c r="QTP177" s="600"/>
      <c r="QTQ177" s="600"/>
      <c r="QTR177" s="600"/>
      <c r="QTS177" s="600"/>
      <c r="QTT177" s="600"/>
      <c r="QTU177" s="600"/>
      <c r="QTV177" s="600"/>
      <c r="QTW177" s="600"/>
      <c r="QTX177" s="600"/>
      <c r="QTY177" s="600"/>
      <c r="QTZ177" s="600"/>
      <c r="QUA177" s="600"/>
      <c r="QUB177" s="600"/>
      <c r="QUC177" s="600"/>
      <c r="QUD177" s="600"/>
      <c r="QUE177" s="600"/>
      <c r="QUF177" s="600"/>
      <c r="QUG177" s="600"/>
      <c r="QUH177" s="600"/>
      <c r="QUI177" s="600"/>
      <c r="QUJ177" s="600"/>
      <c r="QUK177" s="600"/>
      <c r="QUL177" s="600"/>
      <c r="QUM177" s="600"/>
      <c r="QUN177" s="600"/>
      <c r="QUO177" s="600"/>
      <c r="QUP177" s="600"/>
      <c r="QUQ177" s="600"/>
      <c r="QUR177" s="600"/>
      <c r="QUS177" s="600"/>
      <c r="QUT177" s="600"/>
      <c r="QUU177" s="600"/>
      <c r="QUV177" s="600"/>
      <c r="QUW177" s="600"/>
      <c r="QUX177" s="600"/>
      <c r="QUY177" s="600"/>
      <c r="QUZ177" s="600"/>
      <c r="QVA177" s="600"/>
      <c r="QVB177" s="600"/>
      <c r="QVC177" s="600"/>
      <c r="QVD177" s="600"/>
      <c r="QVE177" s="600"/>
      <c r="QVF177" s="600"/>
      <c r="QVG177" s="600"/>
      <c r="QVH177" s="600"/>
      <c r="QVI177" s="600"/>
      <c r="QVJ177" s="600"/>
      <c r="QVK177" s="600"/>
      <c r="QVL177" s="600"/>
      <c r="QVM177" s="600"/>
      <c r="QVN177" s="600"/>
      <c r="QVO177" s="600"/>
      <c r="QVP177" s="600"/>
      <c r="QVQ177" s="600"/>
      <c r="QVR177" s="600"/>
      <c r="QVS177" s="600"/>
      <c r="QVT177" s="600"/>
      <c r="QVU177" s="600"/>
      <c r="QVV177" s="600"/>
      <c r="QVW177" s="600"/>
      <c r="QVX177" s="600"/>
      <c r="QVY177" s="600"/>
      <c r="QVZ177" s="600"/>
      <c r="QWA177" s="600"/>
      <c r="QWB177" s="600"/>
      <c r="QWC177" s="600"/>
      <c r="QWD177" s="600"/>
      <c r="QWE177" s="600"/>
      <c r="QWF177" s="600"/>
      <c r="QWG177" s="600"/>
      <c r="QWH177" s="600"/>
      <c r="QWI177" s="600"/>
      <c r="QWJ177" s="600"/>
      <c r="QWK177" s="600"/>
      <c r="QWL177" s="600"/>
      <c r="QWM177" s="600"/>
      <c r="QWN177" s="600"/>
      <c r="QWO177" s="600"/>
      <c r="QWP177" s="600"/>
      <c r="QWQ177" s="600"/>
      <c r="QWR177" s="600"/>
      <c r="QWS177" s="600"/>
      <c r="QWT177" s="600"/>
      <c r="QWU177" s="600"/>
      <c r="QWV177" s="600"/>
      <c r="QWW177" s="600"/>
      <c r="QWX177" s="600"/>
      <c r="QWY177" s="600"/>
      <c r="QWZ177" s="600"/>
      <c r="QXA177" s="600"/>
      <c r="QXB177" s="600"/>
      <c r="QXC177" s="600"/>
      <c r="QXD177" s="600"/>
      <c r="QXE177" s="600"/>
      <c r="QXF177" s="600"/>
      <c r="QXG177" s="600"/>
      <c r="QXH177" s="600"/>
      <c r="QXI177" s="600"/>
      <c r="QXJ177" s="600"/>
      <c r="QXK177" s="600"/>
      <c r="QXL177" s="600"/>
      <c r="QXM177" s="600"/>
      <c r="QXN177" s="600"/>
      <c r="QXO177" s="600"/>
      <c r="QXP177" s="600"/>
      <c r="QXQ177" s="600"/>
      <c r="QXR177" s="600"/>
      <c r="QXS177" s="600"/>
      <c r="QXT177" s="600"/>
      <c r="QXU177" s="600"/>
      <c r="QXV177" s="600"/>
      <c r="QXW177" s="600"/>
      <c r="QXX177" s="600"/>
      <c r="QXY177" s="600"/>
      <c r="QXZ177" s="600"/>
      <c r="QYA177" s="600"/>
      <c r="QYB177" s="600"/>
      <c r="QYC177" s="600"/>
      <c r="QYD177" s="600"/>
      <c r="QYE177" s="600"/>
      <c r="QYF177" s="600"/>
      <c r="QYG177" s="600"/>
      <c r="QYH177" s="600"/>
      <c r="QYI177" s="600"/>
      <c r="QYJ177" s="600"/>
      <c r="QYK177" s="600"/>
      <c r="QYL177" s="600"/>
      <c r="QYM177" s="600"/>
      <c r="QYN177" s="600"/>
      <c r="QYO177" s="600"/>
      <c r="QYP177" s="600"/>
      <c r="QYQ177" s="600"/>
      <c r="QYR177" s="600"/>
      <c r="QYS177" s="600"/>
      <c r="QYT177" s="600"/>
      <c r="QYU177" s="600"/>
      <c r="QYV177" s="600"/>
      <c r="QYW177" s="600"/>
      <c r="QYX177" s="600"/>
      <c r="QYY177" s="600"/>
      <c r="QYZ177" s="600"/>
      <c r="QZA177" s="600"/>
      <c r="QZB177" s="600"/>
      <c r="QZC177" s="600"/>
      <c r="QZD177" s="600"/>
      <c r="QZE177" s="600"/>
      <c r="QZF177" s="600"/>
      <c r="QZG177" s="600"/>
      <c r="QZH177" s="600"/>
      <c r="QZI177" s="600"/>
      <c r="QZJ177" s="600"/>
      <c r="QZK177" s="600"/>
      <c r="QZL177" s="600"/>
      <c r="QZM177" s="600"/>
      <c r="QZN177" s="600"/>
      <c r="QZO177" s="600"/>
      <c r="QZP177" s="600"/>
      <c r="QZQ177" s="600"/>
      <c r="QZR177" s="600"/>
      <c r="QZS177" s="600"/>
      <c r="QZT177" s="600"/>
      <c r="QZU177" s="600"/>
      <c r="QZV177" s="600"/>
      <c r="QZW177" s="600"/>
      <c r="QZX177" s="600"/>
      <c r="QZY177" s="600"/>
      <c r="QZZ177" s="600"/>
      <c r="RAA177" s="600"/>
      <c r="RAB177" s="600"/>
      <c r="RAC177" s="600"/>
      <c r="RAD177" s="600"/>
      <c r="RAE177" s="600"/>
      <c r="RAF177" s="600"/>
      <c r="RAG177" s="600"/>
      <c r="RAH177" s="600"/>
      <c r="RAI177" s="600"/>
      <c r="RAJ177" s="600"/>
      <c r="RAK177" s="600"/>
      <c r="RAL177" s="600"/>
      <c r="RAM177" s="600"/>
      <c r="RAN177" s="600"/>
      <c r="RAO177" s="600"/>
      <c r="RAP177" s="600"/>
      <c r="RAQ177" s="600"/>
      <c r="RAR177" s="600"/>
      <c r="RAS177" s="600"/>
      <c r="RAT177" s="600"/>
      <c r="RAU177" s="600"/>
      <c r="RAV177" s="600"/>
      <c r="RAW177" s="600"/>
      <c r="RAX177" s="600"/>
      <c r="RAY177" s="600"/>
      <c r="RAZ177" s="600"/>
      <c r="RBA177" s="600"/>
      <c r="RBB177" s="600"/>
      <c r="RBC177" s="600"/>
      <c r="RBD177" s="600"/>
      <c r="RBE177" s="600"/>
      <c r="RBF177" s="600"/>
      <c r="RBG177" s="600"/>
      <c r="RBH177" s="600"/>
      <c r="RBI177" s="600"/>
      <c r="RBJ177" s="600"/>
      <c r="RBK177" s="600"/>
      <c r="RBL177" s="600"/>
      <c r="RBM177" s="600"/>
      <c r="RBN177" s="600"/>
      <c r="RBO177" s="600"/>
      <c r="RBP177" s="600"/>
      <c r="RBQ177" s="600"/>
      <c r="RBR177" s="600"/>
      <c r="RBS177" s="600"/>
      <c r="RBT177" s="600"/>
      <c r="RBU177" s="600"/>
      <c r="RBV177" s="600"/>
      <c r="RBW177" s="600"/>
      <c r="RBX177" s="600"/>
      <c r="RBY177" s="600"/>
      <c r="RBZ177" s="600"/>
      <c r="RCA177" s="600"/>
      <c r="RCB177" s="600"/>
      <c r="RCC177" s="600"/>
      <c r="RCD177" s="600"/>
      <c r="RCE177" s="600"/>
      <c r="RCF177" s="600"/>
      <c r="RCG177" s="600"/>
      <c r="RCH177" s="600"/>
      <c r="RCI177" s="600"/>
      <c r="RCJ177" s="600"/>
      <c r="RCK177" s="600"/>
      <c r="RCL177" s="600"/>
      <c r="RCM177" s="600"/>
      <c r="RCN177" s="600"/>
      <c r="RCO177" s="600"/>
      <c r="RCP177" s="600"/>
      <c r="RCQ177" s="600"/>
      <c r="RCR177" s="600"/>
      <c r="RCS177" s="600"/>
      <c r="RCT177" s="600"/>
      <c r="RCU177" s="600"/>
      <c r="RCV177" s="600"/>
      <c r="RCW177" s="600"/>
      <c r="RCX177" s="600"/>
      <c r="RCY177" s="600"/>
      <c r="RCZ177" s="600"/>
      <c r="RDA177" s="600"/>
      <c r="RDB177" s="600"/>
      <c r="RDC177" s="600"/>
      <c r="RDD177" s="600"/>
      <c r="RDE177" s="600"/>
      <c r="RDF177" s="600"/>
      <c r="RDG177" s="600"/>
      <c r="RDH177" s="600"/>
      <c r="RDI177" s="600"/>
      <c r="RDJ177" s="600"/>
      <c r="RDK177" s="600"/>
      <c r="RDL177" s="600"/>
      <c r="RDM177" s="600"/>
      <c r="RDN177" s="600"/>
      <c r="RDO177" s="600"/>
      <c r="RDP177" s="600"/>
      <c r="RDQ177" s="600"/>
      <c r="RDR177" s="600"/>
      <c r="RDS177" s="600"/>
      <c r="RDT177" s="600"/>
      <c r="RDU177" s="600"/>
      <c r="RDV177" s="600"/>
      <c r="RDW177" s="600"/>
      <c r="RDX177" s="600"/>
      <c r="RDY177" s="600"/>
      <c r="RDZ177" s="600"/>
      <c r="REA177" s="600"/>
      <c r="REB177" s="600"/>
      <c r="REC177" s="600"/>
      <c r="RED177" s="600"/>
      <c r="REE177" s="600"/>
      <c r="REF177" s="600"/>
      <c r="REG177" s="600"/>
      <c r="REH177" s="600"/>
      <c r="REI177" s="600"/>
      <c r="REJ177" s="600"/>
      <c r="REK177" s="600"/>
      <c r="REL177" s="600"/>
      <c r="REM177" s="600"/>
      <c r="REN177" s="600"/>
      <c r="REO177" s="600"/>
      <c r="REP177" s="600"/>
      <c r="REQ177" s="600"/>
      <c r="RER177" s="600"/>
      <c r="RES177" s="600"/>
      <c r="RET177" s="600"/>
      <c r="REU177" s="600"/>
      <c r="REV177" s="600"/>
      <c r="REW177" s="600"/>
      <c r="REX177" s="600"/>
      <c r="REY177" s="600"/>
      <c r="REZ177" s="600"/>
      <c r="RFA177" s="600"/>
      <c r="RFB177" s="600"/>
      <c r="RFC177" s="600"/>
      <c r="RFD177" s="600"/>
      <c r="RFE177" s="600"/>
      <c r="RFF177" s="600"/>
      <c r="RFG177" s="600"/>
      <c r="RFH177" s="600"/>
      <c r="RFI177" s="600"/>
      <c r="RFJ177" s="600"/>
      <c r="RFK177" s="600"/>
      <c r="RFL177" s="600"/>
      <c r="RFM177" s="600"/>
      <c r="RFN177" s="600"/>
      <c r="RFO177" s="600"/>
      <c r="RFP177" s="600"/>
      <c r="RFQ177" s="600"/>
      <c r="RFR177" s="600"/>
      <c r="RFS177" s="600"/>
      <c r="RFT177" s="600"/>
      <c r="RFU177" s="600"/>
      <c r="RFV177" s="600"/>
      <c r="RFW177" s="600"/>
      <c r="RFX177" s="600"/>
      <c r="RFY177" s="600"/>
      <c r="RFZ177" s="600"/>
      <c r="RGA177" s="600"/>
      <c r="RGB177" s="600"/>
      <c r="RGC177" s="600"/>
      <c r="RGD177" s="600"/>
      <c r="RGE177" s="600"/>
      <c r="RGF177" s="600"/>
      <c r="RGG177" s="600"/>
      <c r="RGH177" s="600"/>
      <c r="RGI177" s="600"/>
      <c r="RGJ177" s="600"/>
      <c r="RGK177" s="600"/>
      <c r="RGL177" s="600"/>
      <c r="RGM177" s="600"/>
      <c r="RGN177" s="600"/>
      <c r="RGO177" s="600"/>
      <c r="RGP177" s="600"/>
      <c r="RGQ177" s="600"/>
      <c r="RGR177" s="600"/>
      <c r="RGS177" s="600"/>
      <c r="RGT177" s="600"/>
      <c r="RGU177" s="600"/>
      <c r="RGV177" s="600"/>
      <c r="RGW177" s="600"/>
      <c r="RGX177" s="600"/>
      <c r="RGY177" s="600"/>
      <c r="RGZ177" s="600"/>
      <c r="RHA177" s="600"/>
      <c r="RHB177" s="600"/>
      <c r="RHC177" s="600"/>
      <c r="RHD177" s="600"/>
      <c r="RHE177" s="600"/>
      <c r="RHF177" s="600"/>
      <c r="RHG177" s="600"/>
      <c r="RHH177" s="600"/>
      <c r="RHI177" s="600"/>
      <c r="RHJ177" s="600"/>
      <c r="RHK177" s="600"/>
      <c r="RHL177" s="600"/>
      <c r="RHM177" s="600"/>
      <c r="RHN177" s="600"/>
      <c r="RHO177" s="600"/>
      <c r="RHP177" s="600"/>
      <c r="RHQ177" s="600"/>
      <c r="RHR177" s="600"/>
      <c r="RHS177" s="600"/>
      <c r="RHT177" s="600"/>
      <c r="RHU177" s="600"/>
      <c r="RHV177" s="600"/>
      <c r="RHW177" s="600"/>
      <c r="RHX177" s="600"/>
      <c r="RHY177" s="600"/>
      <c r="RHZ177" s="600"/>
      <c r="RIA177" s="600"/>
      <c r="RIB177" s="600"/>
      <c r="RIC177" s="600"/>
      <c r="RID177" s="600"/>
      <c r="RIE177" s="600"/>
      <c r="RIF177" s="600"/>
      <c r="RIG177" s="600"/>
      <c r="RIH177" s="600"/>
      <c r="RII177" s="600"/>
      <c r="RIJ177" s="600"/>
      <c r="RIK177" s="600"/>
      <c r="RIL177" s="600"/>
      <c r="RIM177" s="600"/>
      <c r="RIN177" s="600"/>
      <c r="RIO177" s="600"/>
      <c r="RIP177" s="600"/>
      <c r="RIQ177" s="600"/>
      <c r="RIR177" s="600"/>
      <c r="RIS177" s="600"/>
      <c r="RIT177" s="600"/>
      <c r="RIU177" s="600"/>
      <c r="RIV177" s="600"/>
      <c r="RIW177" s="600"/>
      <c r="RIX177" s="600"/>
      <c r="RIY177" s="600"/>
      <c r="RIZ177" s="600"/>
      <c r="RJA177" s="600"/>
      <c r="RJB177" s="600"/>
      <c r="RJC177" s="600"/>
      <c r="RJD177" s="600"/>
      <c r="RJE177" s="600"/>
      <c r="RJF177" s="600"/>
      <c r="RJG177" s="600"/>
      <c r="RJH177" s="600"/>
      <c r="RJI177" s="600"/>
      <c r="RJJ177" s="600"/>
      <c r="RJK177" s="600"/>
      <c r="RJL177" s="600"/>
      <c r="RJM177" s="600"/>
      <c r="RJN177" s="600"/>
      <c r="RJO177" s="600"/>
      <c r="RJP177" s="600"/>
      <c r="RJQ177" s="600"/>
      <c r="RJR177" s="600"/>
      <c r="RJS177" s="600"/>
      <c r="RJT177" s="600"/>
      <c r="RJU177" s="600"/>
      <c r="RJV177" s="600"/>
      <c r="RJW177" s="600"/>
      <c r="RJX177" s="600"/>
      <c r="RJY177" s="600"/>
      <c r="RJZ177" s="600"/>
      <c r="RKA177" s="600"/>
      <c r="RKB177" s="600"/>
      <c r="RKC177" s="600"/>
      <c r="RKD177" s="600"/>
      <c r="RKE177" s="600"/>
      <c r="RKF177" s="600"/>
      <c r="RKG177" s="600"/>
      <c r="RKH177" s="600"/>
      <c r="RKI177" s="600"/>
      <c r="RKJ177" s="600"/>
      <c r="RKK177" s="600"/>
      <c r="RKL177" s="600"/>
      <c r="RKM177" s="600"/>
      <c r="RKN177" s="600"/>
      <c r="RKO177" s="600"/>
      <c r="RKP177" s="600"/>
      <c r="RKQ177" s="600"/>
      <c r="RKR177" s="600"/>
      <c r="RKS177" s="600"/>
      <c r="RKT177" s="600"/>
      <c r="RKU177" s="600"/>
      <c r="RKV177" s="600"/>
      <c r="RKW177" s="600"/>
      <c r="RKX177" s="600"/>
      <c r="RKY177" s="600"/>
      <c r="RKZ177" s="600"/>
      <c r="RLA177" s="600"/>
      <c r="RLB177" s="600"/>
      <c r="RLC177" s="600"/>
      <c r="RLD177" s="600"/>
      <c r="RLE177" s="600"/>
      <c r="RLF177" s="600"/>
      <c r="RLG177" s="600"/>
      <c r="RLH177" s="600"/>
      <c r="RLI177" s="600"/>
      <c r="RLJ177" s="600"/>
      <c r="RLK177" s="600"/>
      <c r="RLL177" s="600"/>
      <c r="RLM177" s="600"/>
      <c r="RLN177" s="600"/>
      <c r="RLO177" s="600"/>
      <c r="RLP177" s="600"/>
      <c r="RLQ177" s="600"/>
      <c r="RLR177" s="600"/>
      <c r="RLS177" s="600"/>
      <c r="RLT177" s="600"/>
      <c r="RLU177" s="600"/>
      <c r="RLV177" s="600"/>
      <c r="RLW177" s="600"/>
      <c r="RLX177" s="600"/>
      <c r="RLY177" s="600"/>
      <c r="RLZ177" s="600"/>
      <c r="RMA177" s="600"/>
      <c r="RMB177" s="600"/>
      <c r="RMC177" s="600"/>
      <c r="RMD177" s="600"/>
      <c r="RME177" s="600"/>
      <c r="RMF177" s="600"/>
      <c r="RMG177" s="600"/>
      <c r="RMH177" s="600"/>
      <c r="RMI177" s="600"/>
      <c r="RMJ177" s="600"/>
      <c r="RMK177" s="600"/>
      <c r="RML177" s="600"/>
      <c r="RMM177" s="600"/>
      <c r="RMN177" s="600"/>
      <c r="RMO177" s="600"/>
      <c r="RMP177" s="600"/>
      <c r="RMQ177" s="600"/>
      <c r="RMR177" s="600"/>
      <c r="RMS177" s="600"/>
      <c r="RMT177" s="600"/>
      <c r="RMU177" s="600"/>
      <c r="RMV177" s="600"/>
      <c r="RMW177" s="600"/>
      <c r="RMX177" s="600"/>
      <c r="RMY177" s="600"/>
      <c r="RMZ177" s="600"/>
      <c r="RNA177" s="600"/>
      <c r="RNB177" s="600"/>
      <c r="RNC177" s="600"/>
      <c r="RND177" s="600"/>
      <c r="RNE177" s="600"/>
      <c r="RNF177" s="600"/>
      <c r="RNG177" s="600"/>
      <c r="RNH177" s="600"/>
      <c r="RNI177" s="600"/>
      <c r="RNJ177" s="600"/>
      <c r="RNK177" s="600"/>
      <c r="RNL177" s="600"/>
      <c r="RNM177" s="600"/>
      <c r="RNN177" s="600"/>
      <c r="RNO177" s="600"/>
      <c r="RNP177" s="600"/>
      <c r="RNQ177" s="600"/>
      <c r="RNR177" s="600"/>
      <c r="RNS177" s="600"/>
      <c r="RNT177" s="600"/>
      <c r="RNU177" s="600"/>
      <c r="RNV177" s="600"/>
      <c r="RNW177" s="600"/>
      <c r="RNX177" s="600"/>
      <c r="RNY177" s="600"/>
      <c r="RNZ177" s="600"/>
      <c r="ROA177" s="600"/>
      <c r="ROB177" s="600"/>
      <c r="ROC177" s="600"/>
      <c r="ROD177" s="600"/>
      <c r="ROE177" s="600"/>
      <c r="ROF177" s="600"/>
      <c r="ROG177" s="600"/>
      <c r="ROH177" s="600"/>
      <c r="ROI177" s="600"/>
      <c r="ROJ177" s="600"/>
      <c r="ROK177" s="600"/>
      <c r="ROL177" s="600"/>
      <c r="ROM177" s="600"/>
      <c r="RON177" s="600"/>
      <c r="ROO177" s="600"/>
      <c r="ROP177" s="600"/>
      <c r="ROQ177" s="600"/>
      <c r="ROR177" s="600"/>
      <c r="ROS177" s="600"/>
      <c r="ROT177" s="600"/>
      <c r="ROU177" s="600"/>
      <c r="ROV177" s="600"/>
      <c r="ROW177" s="600"/>
      <c r="ROX177" s="600"/>
      <c r="ROY177" s="600"/>
      <c r="ROZ177" s="600"/>
      <c r="RPA177" s="600"/>
      <c r="RPB177" s="600"/>
      <c r="RPC177" s="600"/>
      <c r="RPD177" s="600"/>
      <c r="RPE177" s="600"/>
      <c r="RPF177" s="600"/>
      <c r="RPG177" s="600"/>
      <c r="RPH177" s="600"/>
      <c r="RPI177" s="600"/>
      <c r="RPJ177" s="600"/>
      <c r="RPK177" s="600"/>
      <c r="RPL177" s="600"/>
      <c r="RPM177" s="600"/>
      <c r="RPN177" s="600"/>
      <c r="RPO177" s="600"/>
      <c r="RPP177" s="600"/>
      <c r="RPQ177" s="600"/>
      <c r="RPR177" s="600"/>
      <c r="RPS177" s="600"/>
      <c r="RPT177" s="600"/>
      <c r="RPU177" s="600"/>
      <c r="RPV177" s="600"/>
      <c r="RPW177" s="600"/>
      <c r="RPX177" s="600"/>
      <c r="RPY177" s="600"/>
      <c r="RPZ177" s="600"/>
      <c r="RQA177" s="600"/>
      <c r="RQB177" s="600"/>
      <c r="RQC177" s="600"/>
      <c r="RQD177" s="600"/>
      <c r="RQE177" s="600"/>
      <c r="RQF177" s="600"/>
      <c r="RQG177" s="600"/>
      <c r="RQH177" s="600"/>
      <c r="RQI177" s="600"/>
      <c r="RQJ177" s="600"/>
      <c r="RQK177" s="600"/>
      <c r="RQL177" s="600"/>
      <c r="RQM177" s="600"/>
      <c r="RQN177" s="600"/>
      <c r="RQO177" s="600"/>
      <c r="RQP177" s="600"/>
      <c r="RQQ177" s="600"/>
      <c r="RQR177" s="600"/>
      <c r="RQS177" s="600"/>
      <c r="RQT177" s="600"/>
      <c r="RQU177" s="600"/>
      <c r="RQV177" s="600"/>
      <c r="RQW177" s="600"/>
      <c r="RQX177" s="600"/>
      <c r="RQY177" s="600"/>
      <c r="RQZ177" s="600"/>
      <c r="RRA177" s="600"/>
      <c r="RRB177" s="600"/>
      <c r="RRC177" s="600"/>
      <c r="RRD177" s="600"/>
      <c r="RRE177" s="600"/>
      <c r="RRF177" s="600"/>
      <c r="RRG177" s="600"/>
      <c r="RRH177" s="600"/>
      <c r="RRI177" s="600"/>
      <c r="RRJ177" s="600"/>
      <c r="RRK177" s="600"/>
      <c r="RRL177" s="600"/>
      <c r="RRM177" s="600"/>
      <c r="RRN177" s="600"/>
      <c r="RRO177" s="600"/>
      <c r="RRP177" s="600"/>
      <c r="RRQ177" s="600"/>
      <c r="RRR177" s="600"/>
      <c r="RRS177" s="600"/>
      <c r="RRT177" s="600"/>
      <c r="RRU177" s="600"/>
      <c r="RRV177" s="600"/>
      <c r="RRW177" s="600"/>
      <c r="RRX177" s="600"/>
      <c r="RRY177" s="600"/>
      <c r="RRZ177" s="600"/>
      <c r="RSA177" s="600"/>
      <c r="RSB177" s="600"/>
      <c r="RSC177" s="600"/>
      <c r="RSD177" s="600"/>
      <c r="RSE177" s="600"/>
      <c r="RSF177" s="600"/>
      <c r="RSG177" s="600"/>
      <c r="RSH177" s="600"/>
      <c r="RSI177" s="600"/>
      <c r="RSJ177" s="600"/>
      <c r="RSK177" s="600"/>
      <c r="RSL177" s="600"/>
      <c r="RSM177" s="600"/>
      <c r="RSN177" s="600"/>
      <c r="RSO177" s="600"/>
      <c r="RSP177" s="600"/>
      <c r="RSQ177" s="600"/>
      <c r="RSR177" s="600"/>
      <c r="RSS177" s="600"/>
      <c r="RST177" s="600"/>
      <c r="RSU177" s="600"/>
      <c r="RSV177" s="600"/>
      <c r="RSW177" s="600"/>
      <c r="RSX177" s="600"/>
      <c r="RSY177" s="600"/>
      <c r="RSZ177" s="600"/>
      <c r="RTA177" s="600"/>
      <c r="RTB177" s="600"/>
      <c r="RTC177" s="600"/>
      <c r="RTD177" s="600"/>
      <c r="RTE177" s="600"/>
      <c r="RTF177" s="600"/>
      <c r="RTG177" s="600"/>
      <c r="RTH177" s="600"/>
      <c r="RTI177" s="600"/>
      <c r="RTJ177" s="600"/>
      <c r="RTK177" s="600"/>
      <c r="RTL177" s="600"/>
      <c r="RTM177" s="600"/>
      <c r="RTN177" s="600"/>
      <c r="RTO177" s="600"/>
      <c r="RTP177" s="600"/>
      <c r="RTQ177" s="600"/>
      <c r="RTR177" s="600"/>
      <c r="RTS177" s="600"/>
      <c r="RTT177" s="600"/>
      <c r="RTU177" s="600"/>
      <c r="RTV177" s="600"/>
      <c r="RTW177" s="600"/>
      <c r="RTX177" s="600"/>
      <c r="RTY177" s="600"/>
      <c r="RTZ177" s="600"/>
      <c r="RUA177" s="600"/>
      <c r="RUB177" s="600"/>
      <c r="RUC177" s="600"/>
      <c r="RUD177" s="600"/>
      <c r="RUE177" s="600"/>
      <c r="RUF177" s="600"/>
      <c r="RUG177" s="600"/>
      <c r="RUH177" s="600"/>
      <c r="RUI177" s="600"/>
      <c r="RUJ177" s="600"/>
      <c r="RUK177" s="600"/>
      <c r="RUL177" s="600"/>
      <c r="RUM177" s="600"/>
      <c r="RUN177" s="600"/>
      <c r="RUO177" s="600"/>
      <c r="RUP177" s="600"/>
      <c r="RUQ177" s="600"/>
      <c r="RUR177" s="600"/>
      <c r="RUS177" s="600"/>
      <c r="RUT177" s="600"/>
      <c r="RUU177" s="600"/>
      <c r="RUV177" s="600"/>
      <c r="RUW177" s="600"/>
      <c r="RUX177" s="600"/>
      <c r="RUY177" s="600"/>
      <c r="RUZ177" s="600"/>
      <c r="RVA177" s="600"/>
      <c r="RVB177" s="600"/>
      <c r="RVC177" s="600"/>
      <c r="RVD177" s="600"/>
      <c r="RVE177" s="600"/>
      <c r="RVF177" s="600"/>
      <c r="RVG177" s="600"/>
      <c r="RVH177" s="600"/>
      <c r="RVI177" s="600"/>
      <c r="RVJ177" s="600"/>
      <c r="RVK177" s="600"/>
      <c r="RVL177" s="600"/>
      <c r="RVM177" s="600"/>
      <c r="RVN177" s="600"/>
      <c r="RVO177" s="600"/>
      <c r="RVP177" s="600"/>
      <c r="RVQ177" s="600"/>
      <c r="RVR177" s="600"/>
      <c r="RVS177" s="600"/>
      <c r="RVT177" s="600"/>
      <c r="RVU177" s="600"/>
      <c r="RVV177" s="600"/>
      <c r="RVW177" s="600"/>
      <c r="RVX177" s="600"/>
      <c r="RVY177" s="600"/>
      <c r="RVZ177" s="600"/>
      <c r="RWA177" s="600"/>
      <c r="RWB177" s="600"/>
      <c r="RWC177" s="600"/>
      <c r="RWD177" s="600"/>
      <c r="RWE177" s="600"/>
      <c r="RWF177" s="600"/>
      <c r="RWG177" s="600"/>
      <c r="RWH177" s="600"/>
      <c r="RWI177" s="600"/>
      <c r="RWJ177" s="600"/>
      <c r="RWK177" s="600"/>
      <c r="RWL177" s="600"/>
      <c r="RWM177" s="600"/>
      <c r="RWN177" s="600"/>
      <c r="RWO177" s="600"/>
      <c r="RWP177" s="600"/>
      <c r="RWQ177" s="600"/>
      <c r="RWR177" s="600"/>
      <c r="RWS177" s="600"/>
      <c r="RWT177" s="600"/>
      <c r="RWU177" s="600"/>
      <c r="RWV177" s="600"/>
      <c r="RWW177" s="600"/>
      <c r="RWX177" s="600"/>
      <c r="RWY177" s="600"/>
      <c r="RWZ177" s="600"/>
      <c r="RXA177" s="600"/>
      <c r="RXB177" s="600"/>
      <c r="RXC177" s="600"/>
      <c r="RXD177" s="600"/>
      <c r="RXE177" s="600"/>
      <c r="RXF177" s="600"/>
      <c r="RXG177" s="600"/>
      <c r="RXH177" s="600"/>
      <c r="RXI177" s="600"/>
      <c r="RXJ177" s="600"/>
      <c r="RXK177" s="600"/>
      <c r="RXL177" s="600"/>
      <c r="RXM177" s="600"/>
      <c r="RXN177" s="600"/>
      <c r="RXO177" s="600"/>
      <c r="RXP177" s="600"/>
      <c r="RXQ177" s="600"/>
      <c r="RXR177" s="600"/>
      <c r="RXS177" s="600"/>
      <c r="RXT177" s="600"/>
      <c r="RXU177" s="600"/>
      <c r="RXV177" s="600"/>
      <c r="RXW177" s="600"/>
      <c r="RXX177" s="600"/>
      <c r="RXY177" s="600"/>
      <c r="RXZ177" s="600"/>
      <c r="RYA177" s="600"/>
      <c r="RYB177" s="600"/>
      <c r="RYC177" s="600"/>
      <c r="RYD177" s="600"/>
      <c r="RYE177" s="600"/>
      <c r="RYF177" s="600"/>
      <c r="RYG177" s="600"/>
      <c r="RYH177" s="600"/>
      <c r="RYI177" s="600"/>
      <c r="RYJ177" s="600"/>
      <c r="RYK177" s="600"/>
      <c r="RYL177" s="600"/>
      <c r="RYM177" s="600"/>
      <c r="RYN177" s="600"/>
      <c r="RYO177" s="600"/>
      <c r="RYP177" s="600"/>
      <c r="RYQ177" s="600"/>
      <c r="RYR177" s="600"/>
      <c r="RYS177" s="600"/>
      <c r="RYT177" s="600"/>
      <c r="RYU177" s="600"/>
      <c r="RYV177" s="600"/>
      <c r="RYW177" s="600"/>
      <c r="RYX177" s="600"/>
      <c r="RYY177" s="600"/>
      <c r="RYZ177" s="600"/>
      <c r="RZA177" s="600"/>
      <c r="RZB177" s="600"/>
      <c r="RZC177" s="600"/>
      <c r="RZD177" s="600"/>
      <c r="RZE177" s="600"/>
      <c r="RZF177" s="600"/>
      <c r="RZG177" s="600"/>
      <c r="RZH177" s="600"/>
      <c r="RZI177" s="600"/>
      <c r="RZJ177" s="600"/>
      <c r="RZK177" s="600"/>
      <c r="RZL177" s="600"/>
      <c r="RZM177" s="600"/>
      <c r="RZN177" s="600"/>
      <c r="RZO177" s="600"/>
      <c r="RZP177" s="600"/>
      <c r="RZQ177" s="600"/>
      <c r="RZR177" s="600"/>
      <c r="RZS177" s="600"/>
      <c r="RZT177" s="600"/>
      <c r="RZU177" s="600"/>
      <c r="RZV177" s="600"/>
      <c r="RZW177" s="600"/>
      <c r="RZX177" s="600"/>
      <c r="RZY177" s="600"/>
      <c r="RZZ177" s="600"/>
      <c r="SAA177" s="600"/>
      <c r="SAB177" s="600"/>
      <c r="SAC177" s="600"/>
      <c r="SAD177" s="600"/>
      <c r="SAE177" s="600"/>
      <c r="SAF177" s="600"/>
      <c r="SAG177" s="600"/>
      <c r="SAH177" s="600"/>
      <c r="SAI177" s="600"/>
      <c r="SAJ177" s="600"/>
      <c r="SAK177" s="600"/>
      <c r="SAL177" s="600"/>
      <c r="SAM177" s="600"/>
      <c r="SAN177" s="600"/>
      <c r="SAO177" s="600"/>
      <c r="SAP177" s="600"/>
      <c r="SAQ177" s="600"/>
      <c r="SAR177" s="600"/>
      <c r="SAS177" s="600"/>
      <c r="SAT177" s="600"/>
      <c r="SAU177" s="600"/>
      <c r="SAV177" s="600"/>
      <c r="SAW177" s="600"/>
      <c r="SAX177" s="600"/>
      <c r="SAY177" s="600"/>
      <c r="SAZ177" s="600"/>
      <c r="SBA177" s="600"/>
      <c r="SBB177" s="600"/>
      <c r="SBC177" s="600"/>
      <c r="SBD177" s="600"/>
      <c r="SBE177" s="600"/>
      <c r="SBF177" s="600"/>
      <c r="SBG177" s="600"/>
      <c r="SBH177" s="600"/>
      <c r="SBI177" s="600"/>
      <c r="SBJ177" s="600"/>
      <c r="SBK177" s="600"/>
      <c r="SBL177" s="600"/>
      <c r="SBM177" s="600"/>
      <c r="SBN177" s="600"/>
      <c r="SBO177" s="600"/>
      <c r="SBP177" s="600"/>
      <c r="SBQ177" s="600"/>
      <c r="SBR177" s="600"/>
      <c r="SBS177" s="600"/>
      <c r="SBT177" s="600"/>
      <c r="SBU177" s="600"/>
      <c r="SBV177" s="600"/>
      <c r="SBW177" s="600"/>
      <c r="SBX177" s="600"/>
      <c r="SBY177" s="600"/>
      <c r="SBZ177" s="600"/>
      <c r="SCA177" s="600"/>
      <c r="SCB177" s="600"/>
      <c r="SCC177" s="600"/>
      <c r="SCD177" s="600"/>
      <c r="SCE177" s="600"/>
      <c r="SCF177" s="600"/>
      <c r="SCG177" s="600"/>
      <c r="SCH177" s="600"/>
      <c r="SCI177" s="600"/>
      <c r="SCJ177" s="600"/>
      <c r="SCK177" s="600"/>
      <c r="SCL177" s="600"/>
      <c r="SCM177" s="600"/>
      <c r="SCN177" s="600"/>
      <c r="SCO177" s="600"/>
      <c r="SCP177" s="600"/>
      <c r="SCQ177" s="600"/>
      <c r="SCR177" s="600"/>
      <c r="SCS177" s="600"/>
      <c r="SCT177" s="600"/>
      <c r="SCU177" s="600"/>
      <c r="SCV177" s="600"/>
      <c r="SCW177" s="600"/>
      <c r="SCX177" s="600"/>
      <c r="SCY177" s="600"/>
      <c r="SCZ177" s="600"/>
      <c r="SDA177" s="600"/>
      <c r="SDB177" s="600"/>
      <c r="SDC177" s="600"/>
      <c r="SDD177" s="600"/>
      <c r="SDE177" s="600"/>
      <c r="SDF177" s="600"/>
      <c r="SDG177" s="600"/>
      <c r="SDH177" s="600"/>
      <c r="SDI177" s="600"/>
      <c r="SDJ177" s="600"/>
      <c r="SDK177" s="600"/>
      <c r="SDL177" s="600"/>
      <c r="SDM177" s="600"/>
      <c r="SDN177" s="600"/>
      <c r="SDO177" s="600"/>
      <c r="SDP177" s="600"/>
      <c r="SDQ177" s="600"/>
      <c r="SDR177" s="600"/>
      <c r="SDS177" s="600"/>
      <c r="SDT177" s="600"/>
      <c r="SDU177" s="600"/>
      <c r="SDV177" s="600"/>
      <c r="SDW177" s="600"/>
      <c r="SDX177" s="600"/>
      <c r="SDY177" s="600"/>
      <c r="SDZ177" s="600"/>
      <c r="SEA177" s="600"/>
      <c r="SEB177" s="600"/>
      <c r="SEC177" s="600"/>
      <c r="SED177" s="600"/>
      <c r="SEE177" s="600"/>
      <c r="SEF177" s="600"/>
      <c r="SEG177" s="600"/>
      <c r="SEH177" s="600"/>
      <c r="SEI177" s="600"/>
      <c r="SEJ177" s="600"/>
      <c r="SEK177" s="600"/>
      <c r="SEL177" s="600"/>
      <c r="SEM177" s="600"/>
      <c r="SEN177" s="600"/>
      <c r="SEO177" s="600"/>
      <c r="SEP177" s="600"/>
      <c r="SEQ177" s="600"/>
      <c r="SER177" s="600"/>
      <c r="SES177" s="600"/>
      <c r="SET177" s="600"/>
      <c r="SEU177" s="600"/>
      <c r="SEV177" s="600"/>
      <c r="SEW177" s="600"/>
      <c r="SEX177" s="600"/>
      <c r="SEY177" s="600"/>
      <c r="SEZ177" s="600"/>
      <c r="SFA177" s="600"/>
      <c r="SFB177" s="600"/>
      <c r="SFC177" s="600"/>
      <c r="SFD177" s="600"/>
      <c r="SFE177" s="600"/>
      <c r="SFF177" s="600"/>
      <c r="SFG177" s="600"/>
      <c r="SFH177" s="600"/>
      <c r="SFI177" s="600"/>
      <c r="SFJ177" s="600"/>
      <c r="SFK177" s="600"/>
      <c r="SFL177" s="600"/>
      <c r="SFM177" s="600"/>
      <c r="SFN177" s="600"/>
      <c r="SFO177" s="600"/>
      <c r="SFP177" s="600"/>
      <c r="SFQ177" s="600"/>
      <c r="SFR177" s="600"/>
      <c r="SFS177" s="600"/>
      <c r="SFT177" s="600"/>
      <c r="SFU177" s="600"/>
      <c r="SFV177" s="600"/>
      <c r="SFW177" s="600"/>
      <c r="SFX177" s="600"/>
      <c r="SFY177" s="600"/>
      <c r="SFZ177" s="600"/>
      <c r="SGA177" s="600"/>
      <c r="SGB177" s="600"/>
      <c r="SGC177" s="600"/>
      <c r="SGD177" s="600"/>
      <c r="SGE177" s="600"/>
      <c r="SGF177" s="600"/>
      <c r="SGG177" s="600"/>
      <c r="SGH177" s="600"/>
      <c r="SGI177" s="600"/>
      <c r="SGJ177" s="600"/>
      <c r="SGK177" s="600"/>
      <c r="SGL177" s="600"/>
      <c r="SGM177" s="600"/>
      <c r="SGN177" s="600"/>
      <c r="SGO177" s="600"/>
      <c r="SGP177" s="600"/>
      <c r="SGQ177" s="600"/>
      <c r="SGR177" s="600"/>
      <c r="SGS177" s="600"/>
      <c r="SGT177" s="600"/>
      <c r="SGU177" s="600"/>
      <c r="SGV177" s="600"/>
      <c r="SGW177" s="600"/>
      <c r="SGX177" s="600"/>
      <c r="SGY177" s="600"/>
      <c r="SGZ177" s="600"/>
      <c r="SHA177" s="600"/>
      <c r="SHB177" s="600"/>
      <c r="SHC177" s="600"/>
      <c r="SHD177" s="600"/>
      <c r="SHE177" s="600"/>
      <c r="SHF177" s="600"/>
      <c r="SHG177" s="600"/>
      <c r="SHH177" s="600"/>
      <c r="SHI177" s="600"/>
      <c r="SHJ177" s="600"/>
      <c r="SHK177" s="600"/>
      <c r="SHL177" s="600"/>
      <c r="SHM177" s="600"/>
      <c r="SHN177" s="600"/>
      <c r="SHO177" s="600"/>
      <c r="SHP177" s="600"/>
      <c r="SHQ177" s="600"/>
      <c r="SHR177" s="600"/>
      <c r="SHS177" s="600"/>
      <c r="SHT177" s="600"/>
      <c r="SHU177" s="600"/>
      <c r="SHV177" s="600"/>
      <c r="SHW177" s="600"/>
      <c r="SHX177" s="600"/>
      <c r="SHY177" s="600"/>
      <c r="SHZ177" s="600"/>
      <c r="SIA177" s="600"/>
      <c r="SIB177" s="600"/>
      <c r="SIC177" s="600"/>
      <c r="SID177" s="600"/>
      <c r="SIE177" s="600"/>
      <c r="SIF177" s="600"/>
      <c r="SIG177" s="600"/>
      <c r="SIH177" s="600"/>
      <c r="SII177" s="600"/>
      <c r="SIJ177" s="600"/>
      <c r="SIK177" s="600"/>
      <c r="SIL177" s="600"/>
      <c r="SIM177" s="600"/>
      <c r="SIN177" s="600"/>
      <c r="SIO177" s="600"/>
      <c r="SIP177" s="600"/>
      <c r="SIQ177" s="600"/>
      <c r="SIR177" s="600"/>
      <c r="SIS177" s="600"/>
      <c r="SIT177" s="600"/>
      <c r="SIU177" s="600"/>
      <c r="SIV177" s="600"/>
      <c r="SIW177" s="600"/>
      <c r="SIX177" s="600"/>
      <c r="SIY177" s="600"/>
      <c r="SIZ177" s="600"/>
      <c r="SJA177" s="600"/>
      <c r="SJB177" s="600"/>
      <c r="SJC177" s="600"/>
      <c r="SJD177" s="600"/>
      <c r="SJE177" s="600"/>
      <c r="SJF177" s="600"/>
      <c r="SJG177" s="600"/>
      <c r="SJH177" s="600"/>
      <c r="SJI177" s="600"/>
      <c r="SJJ177" s="600"/>
      <c r="SJK177" s="600"/>
      <c r="SJL177" s="600"/>
      <c r="SJM177" s="600"/>
      <c r="SJN177" s="600"/>
      <c r="SJO177" s="600"/>
      <c r="SJP177" s="600"/>
      <c r="SJQ177" s="600"/>
      <c r="SJR177" s="600"/>
      <c r="SJS177" s="600"/>
      <c r="SJT177" s="600"/>
      <c r="SJU177" s="600"/>
      <c r="SJV177" s="600"/>
      <c r="SJW177" s="600"/>
      <c r="SJX177" s="600"/>
      <c r="SJY177" s="600"/>
      <c r="SJZ177" s="600"/>
      <c r="SKA177" s="600"/>
      <c r="SKB177" s="600"/>
      <c r="SKC177" s="600"/>
      <c r="SKD177" s="600"/>
      <c r="SKE177" s="600"/>
      <c r="SKF177" s="600"/>
      <c r="SKG177" s="600"/>
      <c r="SKH177" s="600"/>
      <c r="SKI177" s="600"/>
      <c r="SKJ177" s="600"/>
      <c r="SKK177" s="600"/>
      <c r="SKL177" s="600"/>
      <c r="SKM177" s="600"/>
      <c r="SKN177" s="600"/>
      <c r="SKO177" s="600"/>
      <c r="SKP177" s="600"/>
      <c r="SKQ177" s="600"/>
      <c r="SKR177" s="600"/>
      <c r="SKS177" s="600"/>
      <c r="SKT177" s="600"/>
      <c r="SKU177" s="600"/>
      <c r="SKV177" s="600"/>
      <c r="SKW177" s="600"/>
      <c r="SKX177" s="600"/>
      <c r="SKY177" s="600"/>
      <c r="SKZ177" s="600"/>
      <c r="SLA177" s="600"/>
      <c r="SLB177" s="600"/>
      <c r="SLC177" s="600"/>
      <c r="SLD177" s="600"/>
      <c r="SLE177" s="600"/>
      <c r="SLF177" s="600"/>
      <c r="SLG177" s="600"/>
      <c r="SLH177" s="600"/>
      <c r="SLI177" s="600"/>
      <c r="SLJ177" s="600"/>
      <c r="SLK177" s="600"/>
      <c r="SLL177" s="600"/>
      <c r="SLM177" s="600"/>
      <c r="SLN177" s="600"/>
      <c r="SLO177" s="600"/>
      <c r="SLP177" s="600"/>
      <c r="SLQ177" s="600"/>
      <c r="SLR177" s="600"/>
      <c r="SLS177" s="600"/>
      <c r="SLT177" s="600"/>
      <c r="SLU177" s="600"/>
      <c r="SLV177" s="600"/>
      <c r="SLW177" s="600"/>
      <c r="SLX177" s="600"/>
      <c r="SLY177" s="600"/>
      <c r="SLZ177" s="600"/>
      <c r="SMA177" s="600"/>
      <c r="SMB177" s="600"/>
      <c r="SMC177" s="600"/>
      <c r="SMD177" s="600"/>
      <c r="SME177" s="600"/>
      <c r="SMF177" s="600"/>
      <c r="SMG177" s="600"/>
      <c r="SMH177" s="600"/>
      <c r="SMI177" s="600"/>
      <c r="SMJ177" s="600"/>
      <c r="SMK177" s="600"/>
      <c r="SML177" s="600"/>
      <c r="SMM177" s="600"/>
      <c r="SMN177" s="600"/>
      <c r="SMO177" s="600"/>
      <c r="SMP177" s="600"/>
      <c r="SMQ177" s="600"/>
      <c r="SMR177" s="600"/>
      <c r="SMS177" s="600"/>
      <c r="SMT177" s="600"/>
      <c r="SMU177" s="600"/>
      <c r="SMV177" s="600"/>
      <c r="SMW177" s="600"/>
      <c r="SMX177" s="600"/>
      <c r="SMY177" s="600"/>
      <c r="SMZ177" s="600"/>
      <c r="SNA177" s="600"/>
      <c r="SNB177" s="600"/>
      <c r="SNC177" s="600"/>
      <c r="SND177" s="600"/>
      <c r="SNE177" s="600"/>
      <c r="SNF177" s="600"/>
      <c r="SNG177" s="600"/>
      <c r="SNH177" s="600"/>
      <c r="SNI177" s="600"/>
      <c r="SNJ177" s="600"/>
      <c r="SNK177" s="600"/>
      <c r="SNL177" s="600"/>
      <c r="SNM177" s="600"/>
      <c r="SNN177" s="600"/>
      <c r="SNO177" s="600"/>
      <c r="SNP177" s="600"/>
      <c r="SNQ177" s="600"/>
      <c r="SNR177" s="600"/>
      <c r="SNS177" s="600"/>
      <c r="SNT177" s="600"/>
      <c r="SNU177" s="600"/>
      <c r="SNV177" s="600"/>
      <c r="SNW177" s="600"/>
      <c r="SNX177" s="600"/>
      <c r="SNY177" s="600"/>
      <c r="SNZ177" s="600"/>
      <c r="SOA177" s="600"/>
      <c r="SOB177" s="600"/>
      <c r="SOC177" s="600"/>
      <c r="SOD177" s="600"/>
      <c r="SOE177" s="600"/>
      <c r="SOF177" s="600"/>
      <c r="SOG177" s="600"/>
      <c r="SOH177" s="600"/>
      <c r="SOI177" s="600"/>
      <c r="SOJ177" s="600"/>
      <c r="SOK177" s="600"/>
      <c r="SOL177" s="600"/>
      <c r="SOM177" s="600"/>
      <c r="SON177" s="600"/>
      <c r="SOO177" s="600"/>
      <c r="SOP177" s="600"/>
      <c r="SOQ177" s="600"/>
      <c r="SOR177" s="600"/>
      <c r="SOS177" s="600"/>
      <c r="SOT177" s="600"/>
      <c r="SOU177" s="600"/>
      <c r="SOV177" s="600"/>
      <c r="SOW177" s="600"/>
      <c r="SOX177" s="600"/>
      <c r="SOY177" s="600"/>
      <c r="SOZ177" s="600"/>
      <c r="SPA177" s="600"/>
      <c r="SPB177" s="600"/>
      <c r="SPC177" s="600"/>
      <c r="SPD177" s="600"/>
      <c r="SPE177" s="600"/>
      <c r="SPF177" s="600"/>
      <c r="SPG177" s="600"/>
      <c r="SPH177" s="600"/>
      <c r="SPI177" s="600"/>
      <c r="SPJ177" s="600"/>
      <c r="SPK177" s="600"/>
      <c r="SPL177" s="600"/>
      <c r="SPM177" s="600"/>
      <c r="SPN177" s="600"/>
      <c r="SPO177" s="600"/>
      <c r="SPP177" s="600"/>
      <c r="SPQ177" s="600"/>
      <c r="SPR177" s="600"/>
      <c r="SPS177" s="600"/>
      <c r="SPT177" s="600"/>
      <c r="SPU177" s="600"/>
      <c r="SPV177" s="600"/>
      <c r="SPW177" s="600"/>
      <c r="SPX177" s="600"/>
      <c r="SPY177" s="600"/>
      <c r="SPZ177" s="600"/>
      <c r="SQA177" s="600"/>
      <c r="SQB177" s="600"/>
      <c r="SQC177" s="600"/>
      <c r="SQD177" s="600"/>
      <c r="SQE177" s="600"/>
      <c r="SQF177" s="600"/>
      <c r="SQG177" s="600"/>
      <c r="SQH177" s="600"/>
      <c r="SQI177" s="600"/>
      <c r="SQJ177" s="600"/>
      <c r="SQK177" s="600"/>
      <c r="SQL177" s="600"/>
      <c r="SQM177" s="600"/>
      <c r="SQN177" s="600"/>
      <c r="SQO177" s="600"/>
      <c r="SQP177" s="600"/>
      <c r="SQQ177" s="600"/>
      <c r="SQR177" s="600"/>
      <c r="SQS177" s="600"/>
      <c r="SQT177" s="600"/>
      <c r="SQU177" s="600"/>
      <c r="SQV177" s="600"/>
      <c r="SQW177" s="600"/>
      <c r="SQX177" s="600"/>
      <c r="SQY177" s="600"/>
      <c r="SQZ177" s="600"/>
      <c r="SRA177" s="600"/>
      <c r="SRB177" s="600"/>
      <c r="SRC177" s="600"/>
      <c r="SRD177" s="600"/>
      <c r="SRE177" s="600"/>
      <c r="SRF177" s="600"/>
      <c r="SRG177" s="600"/>
      <c r="SRH177" s="600"/>
      <c r="SRI177" s="600"/>
      <c r="SRJ177" s="600"/>
      <c r="SRK177" s="600"/>
      <c r="SRL177" s="600"/>
      <c r="SRM177" s="600"/>
      <c r="SRN177" s="600"/>
      <c r="SRO177" s="600"/>
      <c r="SRP177" s="600"/>
      <c r="SRQ177" s="600"/>
      <c r="SRR177" s="600"/>
      <c r="SRS177" s="600"/>
      <c r="SRT177" s="600"/>
      <c r="SRU177" s="600"/>
      <c r="SRV177" s="600"/>
      <c r="SRW177" s="600"/>
      <c r="SRX177" s="600"/>
      <c r="SRY177" s="600"/>
      <c r="SRZ177" s="600"/>
      <c r="SSA177" s="600"/>
      <c r="SSB177" s="600"/>
      <c r="SSC177" s="600"/>
      <c r="SSD177" s="600"/>
      <c r="SSE177" s="600"/>
      <c r="SSF177" s="600"/>
      <c r="SSG177" s="600"/>
      <c r="SSH177" s="600"/>
      <c r="SSI177" s="600"/>
      <c r="SSJ177" s="600"/>
      <c r="SSK177" s="600"/>
      <c r="SSL177" s="600"/>
      <c r="SSM177" s="600"/>
      <c r="SSN177" s="600"/>
      <c r="SSO177" s="600"/>
      <c r="SSP177" s="600"/>
      <c r="SSQ177" s="600"/>
      <c r="SSR177" s="600"/>
      <c r="SSS177" s="600"/>
      <c r="SST177" s="600"/>
      <c r="SSU177" s="600"/>
      <c r="SSV177" s="600"/>
      <c r="SSW177" s="600"/>
      <c r="SSX177" s="600"/>
      <c r="SSY177" s="600"/>
      <c r="SSZ177" s="600"/>
      <c r="STA177" s="600"/>
      <c r="STB177" s="600"/>
      <c r="STC177" s="600"/>
      <c r="STD177" s="600"/>
      <c r="STE177" s="600"/>
      <c r="STF177" s="600"/>
      <c r="STG177" s="600"/>
      <c r="STH177" s="600"/>
      <c r="STI177" s="600"/>
      <c r="STJ177" s="600"/>
      <c r="STK177" s="600"/>
      <c r="STL177" s="600"/>
      <c r="STM177" s="600"/>
      <c r="STN177" s="600"/>
      <c r="STO177" s="600"/>
      <c r="STP177" s="600"/>
      <c r="STQ177" s="600"/>
      <c r="STR177" s="600"/>
      <c r="STS177" s="600"/>
      <c r="STT177" s="600"/>
      <c r="STU177" s="600"/>
      <c r="STV177" s="600"/>
      <c r="STW177" s="600"/>
      <c r="STX177" s="600"/>
      <c r="STY177" s="600"/>
      <c r="STZ177" s="600"/>
      <c r="SUA177" s="600"/>
      <c r="SUB177" s="600"/>
      <c r="SUC177" s="600"/>
      <c r="SUD177" s="600"/>
      <c r="SUE177" s="600"/>
      <c r="SUF177" s="600"/>
      <c r="SUG177" s="600"/>
      <c r="SUH177" s="600"/>
      <c r="SUI177" s="600"/>
      <c r="SUJ177" s="600"/>
      <c r="SUK177" s="600"/>
      <c r="SUL177" s="600"/>
      <c r="SUM177" s="600"/>
      <c r="SUN177" s="600"/>
      <c r="SUO177" s="600"/>
      <c r="SUP177" s="600"/>
      <c r="SUQ177" s="600"/>
      <c r="SUR177" s="600"/>
      <c r="SUS177" s="600"/>
      <c r="SUT177" s="600"/>
      <c r="SUU177" s="600"/>
      <c r="SUV177" s="600"/>
      <c r="SUW177" s="600"/>
      <c r="SUX177" s="600"/>
      <c r="SUY177" s="600"/>
      <c r="SUZ177" s="600"/>
      <c r="SVA177" s="600"/>
      <c r="SVB177" s="600"/>
      <c r="SVC177" s="600"/>
      <c r="SVD177" s="600"/>
      <c r="SVE177" s="600"/>
      <c r="SVF177" s="600"/>
      <c r="SVG177" s="600"/>
      <c r="SVH177" s="600"/>
      <c r="SVI177" s="600"/>
      <c r="SVJ177" s="600"/>
      <c r="SVK177" s="600"/>
      <c r="SVL177" s="600"/>
      <c r="SVM177" s="600"/>
      <c r="SVN177" s="600"/>
      <c r="SVO177" s="600"/>
      <c r="SVP177" s="600"/>
      <c r="SVQ177" s="600"/>
      <c r="SVR177" s="600"/>
      <c r="SVS177" s="600"/>
      <c r="SVT177" s="600"/>
      <c r="SVU177" s="600"/>
      <c r="SVV177" s="600"/>
      <c r="SVW177" s="600"/>
      <c r="SVX177" s="600"/>
      <c r="SVY177" s="600"/>
      <c r="SVZ177" s="600"/>
      <c r="SWA177" s="600"/>
      <c r="SWB177" s="600"/>
      <c r="SWC177" s="600"/>
      <c r="SWD177" s="600"/>
      <c r="SWE177" s="600"/>
      <c r="SWF177" s="600"/>
      <c r="SWG177" s="600"/>
      <c r="SWH177" s="600"/>
      <c r="SWI177" s="600"/>
      <c r="SWJ177" s="600"/>
      <c r="SWK177" s="600"/>
      <c r="SWL177" s="600"/>
      <c r="SWM177" s="600"/>
      <c r="SWN177" s="600"/>
      <c r="SWO177" s="600"/>
      <c r="SWP177" s="600"/>
      <c r="SWQ177" s="600"/>
      <c r="SWR177" s="600"/>
      <c r="SWS177" s="600"/>
      <c r="SWT177" s="600"/>
      <c r="SWU177" s="600"/>
      <c r="SWV177" s="600"/>
      <c r="SWW177" s="600"/>
      <c r="SWX177" s="600"/>
      <c r="SWY177" s="600"/>
      <c r="SWZ177" s="600"/>
      <c r="SXA177" s="600"/>
      <c r="SXB177" s="600"/>
      <c r="SXC177" s="600"/>
      <c r="SXD177" s="600"/>
      <c r="SXE177" s="600"/>
      <c r="SXF177" s="600"/>
      <c r="SXG177" s="600"/>
      <c r="SXH177" s="600"/>
      <c r="SXI177" s="600"/>
      <c r="SXJ177" s="600"/>
      <c r="SXK177" s="600"/>
      <c r="SXL177" s="600"/>
      <c r="SXM177" s="600"/>
      <c r="SXN177" s="600"/>
      <c r="SXO177" s="600"/>
      <c r="SXP177" s="600"/>
      <c r="SXQ177" s="600"/>
      <c r="SXR177" s="600"/>
      <c r="SXS177" s="600"/>
      <c r="SXT177" s="600"/>
      <c r="SXU177" s="600"/>
      <c r="SXV177" s="600"/>
      <c r="SXW177" s="600"/>
      <c r="SXX177" s="600"/>
      <c r="SXY177" s="600"/>
      <c r="SXZ177" s="600"/>
      <c r="SYA177" s="600"/>
      <c r="SYB177" s="600"/>
      <c r="SYC177" s="600"/>
      <c r="SYD177" s="600"/>
      <c r="SYE177" s="600"/>
      <c r="SYF177" s="600"/>
      <c r="SYG177" s="600"/>
      <c r="SYH177" s="600"/>
      <c r="SYI177" s="600"/>
      <c r="SYJ177" s="600"/>
      <c r="SYK177" s="600"/>
      <c r="SYL177" s="600"/>
      <c r="SYM177" s="600"/>
      <c r="SYN177" s="600"/>
      <c r="SYO177" s="600"/>
      <c r="SYP177" s="600"/>
      <c r="SYQ177" s="600"/>
      <c r="SYR177" s="600"/>
      <c r="SYS177" s="600"/>
      <c r="SYT177" s="600"/>
      <c r="SYU177" s="600"/>
      <c r="SYV177" s="600"/>
      <c r="SYW177" s="600"/>
      <c r="SYX177" s="600"/>
      <c r="SYY177" s="600"/>
      <c r="SYZ177" s="600"/>
      <c r="SZA177" s="600"/>
      <c r="SZB177" s="600"/>
      <c r="SZC177" s="600"/>
      <c r="SZD177" s="600"/>
      <c r="SZE177" s="600"/>
      <c r="SZF177" s="600"/>
      <c r="SZG177" s="600"/>
      <c r="SZH177" s="600"/>
      <c r="SZI177" s="600"/>
      <c r="SZJ177" s="600"/>
      <c r="SZK177" s="600"/>
      <c r="SZL177" s="600"/>
      <c r="SZM177" s="600"/>
      <c r="SZN177" s="600"/>
      <c r="SZO177" s="600"/>
      <c r="SZP177" s="600"/>
      <c r="SZQ177" s="600"/>
      <c r="SZR177" s="600"/>
      <c r="SZS177" s="600"/>
      <c r="SZT177" s="600"/>
      <c r="SZU177" s="600"/>
      <c r="SZV177" s="600"/>
      <c r="SZW177" s="600"/>
      <c r="SZX177" s="600"/>
      <c r="SZY177" s="600"/>
      <c r="SZZ177" s="600"/>
      <c r="TAA177" s="600"/>
      <c r="TAB177" s="600"/>
      <c r="TAC177" s="600"/>
      <c r="TAD177" s="600"/>
      <c r="TAE177" s="600"/>
      <c r="TAF177" s="600"/>
      <c r="TAG177" s="600"/>
      <c r="TAH177" s="600"/>
      <c r="TAI177" s="600"/>
      <c r="TAJ177" s="600"/>
      <c r="TAK177" s="600"/>
      <c r="TAL177" s="600"/>
      <c r="TAM177" s="600"/>
      <c r="TAN177" s="600"/>
      <c r="TAO177" s="600"/>
      <c r="TAP177" s="600"/>
      <c r="TAQ177" s="600"/>
      <c r="TAR177" s="600"/>
      <c r="TAS177" s="600"/>
      <c r="TAT177" s="600"/>
      <c r="TAU177" s="600"/>
      <c r="TAV177" s="600"/>
      <c r="TAW177" s="600"/>
      <c r="TAX177" s="600"/>
      <c r="TAY177" s="600"/>
      <c r="TAZ177" s="600"/>
      <c r="TBA177" s="600"/>
      <c r="TBB177" s="600"/>
      <c r="TBC177" s="600"/>
      <c r="TBD177" s="600"/>
      <c r="TBE177" s="600"/>
      <c r="TBF177" s="600"/>
      <c r="TBG177" s="600"/>
      <c r="TBH177" s="600"/>
      <c r="TBI177" s="600"/>
      <c r="TBJ177" s="600"/>
      <c r="TBK177" s="600"/>
      <c r="TBL177" s="600"/>
      <c r="TBM177" s="600"/>
      <c r="TBN177" s="600"/>
      <c r="TBO177" s="600"/>
      <c r="TBP177" s="600"/>
      <c r="TBQ177" s="600"/>
      <c r="TBR177" s="600"/>
      <c r="TBS177" s="600"/>
      <c r="TBT177" s="600"/>
      <c r="TBU177" s="600"/>
      <c r="TBV177" s="600"/>
      <c r="TBW177" s="600"/>
      <c r="TBX177" s="600"/>
      <c r="TBY177" s="600"/>
      <c r="TBZ177" s="600"/>
      <c r="TCA177" s="600"/>
      <c r="TCB177" s="600"/>
      <c r="TCC177" s="600"/>
      <c r="TCD177" s="600"/>
      <c r="TCE177" s="600"/>
      <c r="TCF177" s="600"/>
      <c r="TCG177" s="600"/>
      <c r="TCH177" s="600"/>
      <c r="TCI177" s="600"/>
      <c r="TCJ177" s="600"/>
      <c r="TCK177" s="600"/>
      <c r="TCL177" s="600"/>
      <c r="TCM177" s="600"/>
      <c r="TCN177" s="600"/>
      <c r="TCO177" s="600"/>
      <c r="TCP177" s="600"/>
      <c r="TCQ177" s="600"/>
      <c r="TCR177" s="600"/>
      <c r="TCS177" s="600"/>
      <c r="TCT177" s="600"/>
      <c r="TCU177" s="600"/>
      <c r="TCV177" s="600"/>
      <c r="TCW177" s="600"/>
      <c r="TCX177" s="600"/>
      <c r="TCY177" s="600"/>
      <c r="TCZ177" s="600"/>
      <c r="TDA177" s="600"/>
      <c r="TDB177" s="600"/>
      <c r="TDC177" s="600"/>
      <c r="TDD177" s="600"/>
      <c r="TDE177" s="600"/>
      <c r="TDF177" s="600"/>
      <c r="TDG177" s="600"/>
      <c r="TDH177" s="600"/>
      <c r="TDI177" s="600"/>
      <c r="TDJ177" s="600"/>
      <c r="TDK177" s="600"/>
      <c r="TDL177" s="600"/>
      <c r="TDM177" s="600"/>
      <c r="TDN177" s="600"/>
      <c r="TDO177" s="600"/>
      <c r="TDP177" s="600"/>
      <c r="TDQ177" s="600"/>
      <c r="TDR177" s="600"/>
      <c r="TDS177" s="600"/>
      <c r="TDT177" s="600"/>
      <c r="TDU177" s="600"/>
      <c r="TDV177" s="600"/>
      <c r="TDW177" s="600"/>
      <c r="TDX177" s="600"/>
      <c r="TDY177" s="600"/>
      <c r="TDZ177" s="600"/>
      <c r="TEA177" s="600"/>
      <c r="TEB177" s="600"/>
      <c r="TEC177" s="600"/>
      <c r="TED177" s="600"/>
      <c r="TEE177" s="600"/>
      <c r="TEF177" s="600"/>
      <c r="TEG177" s="600"/>
      <c r="TEH177" s="600"/>
      <c r="TEI177" s="600"/>
      <c r="TEJ177" s="600"/>
      <c r="TEK177" s="600"/>
      <c r="TEL177" s="600"/>
      <c r="TEM177" s="600"/>
      <c r="TEN177" s="600"/>
      <c r="TEO177" s="600"/>
      <c r="TEP177" s="600"/>
      <c r="TEQ177" s="600"/>
      <c r="TER177" s="600"/>
      <c r="TES177" s="600"/>
      <c r="TET177" s="600"/>
      <c r="TEU177" s="600"/>
      <c r="TEV177" s="600"/>
      <c r="TEW177" s="600"/>
      <c r="TEX177" s="600"/>
      <c r="TEY177" s="600"/>
      <c r="TEZ177" s="600"/>
      <c r="TFA177" s="600"/>
      <c r="TFB177" s="600"/>
      <c r="TFC177" s="600"/>
      <c r="TFD177" s="600"/>
      <c r="TFE177" s="600"/>
      <c r="TFF177" s="600"/>
      <c r="TFG177" s="600"/>
      <c r="TFH177" s="600"/>
      <c r="TFI177" s="600"/>
      <c r="TFJ177" s="600"/>
      <c r="TFK177" s="600"/>
      <c r="TFL177" s="600"/>
      <c r="TFM177" s="600"/>
      <c r="TFN177" s="600"/>
      <c r="TFO177" s="600"/>
      <c r="TFP177" s="600"/>
      <c r="TFQ177" s="600"/>
      <c r="TFR177" s="600"/>
      <c r="TFS177" s="600"/>
      <c r="TFT177" s="600"/>
      <c r="TFU177" s="600"/>
      <c r="TFV177" s="600"/>
      <c r="TFW177" s="600"/>
      <c r="TFX177" s="600"/>
      <c r="TFY177" s="600"/>
      <c r="TFZ177" s="600"/>
      <c r="TGA177" s="600"/>
      <c r="TGB177" s="600"/>
      <c r="TGC177" s="600"/>
      <c r="TGD177" s="600"/>
      <c r="TGE177" s="600"/>
      <c r="TGF177" s="600"/>
      <c r="TGG177" s="600"/>
      <c r="TGH177" s="600"/>
      <c r="TGI177" s="600"/>
      <c r="TGJ177" s="600"/>
      <c r="TGK177" s="600"/>
      <c r="TGL177" s="600"/>
      <c r="TGM177" s="600"/>
      <c r="TGN177" s="600"/>
      <c r="TGO177" s="600"/>
      <c r="TGP177" s="600"/>
      <c r="TGQ177" s="600"/>
      <c r="TGR177" s="600"/>
      <c r="TGS177" s="600"/>
      <c r="TGT177" s="600"/>
      <c r="TGU177" s="600"/>
      <c r="TGV177" s="600"/>
      <c r="TGW177" s="600"/>
      <c r="TGX177" s="600"/>
      <c r="TGY177" s="600"/>
      <c r="TGZ177" s="600"/>
      <c r="THA177" s="600"/>
      <c r="THB177" s="600"/>
      <c r="THC177" s="600"/>
      <c r="THD177" s="600"/>
      <c r="THE177" s="600"/>
      <c r="THF177" s="600"/>
      <c r="THG177" s="600"/>
      <c r="THH177" s="600"/>
      <c r="THI177" s="600"/>
      <c r="THJ177" s="600"/>
      <c r="THK177" s="600"/>
      <c r="THL177" s="600"/>
      <c r="THM177" s="600"/>
      <c r="THN177" s="600"/>
      <c r="THO177" s="600"/>
      <c r="THP177" s="600"/>
      <c r="THQ177" s="600"/>
      <c r="THR177" s="600"/>
      <c r="THS177" s="600"/>
      <c r="THT177" s="600"/>
      <c r="THU177" s="600"/>
      <c r="THV177" s="600"/>
      <c r="THW177" s="600"/>
      <c r="THX177" s="600"/>
      <c r="THY177" s="600"/>
      <c r="THZ177" s="600"/>
      <c r="TIA177" s="600"/>
      <c r="TIB177" s="600"/>
      <c r="TIC177" s="600"/>
      <c r="TID177" s="600"/>
      <c r="TIE177" s="600"/>
      <c r="TIF177" s="600"/>
      <c r="TIG177" s="600"/>
      <c r="TIH177" s="600"/>
      <c r="TII177" s="600"/>
      <c r="TIJ177" s="600"/>
      <c r="TIK177" s="600"/>
      <c r="TIL177" s="600"/>
      <c r="TIM177" s="600"/>
      <c r="TIN177" s="600"/>
      <c r="TIO177" s="600"/>
      <c r="TIP177" s="600"/>
      <c r="TIQ177" s="600"/>
      <c r="TIR177" s="600"/>
      <c r="TIS177" s="600"/>
      <c r="TIT177" s="600"/>
      <c r="TIU177" s="600"/>
      <c r="TIV177" s="600"/>
      <c r="TIW177" s="600"/>
      <c r="TIX177" s="600"/>
      <c r="TIY177" s="600"/>
      <c r="TIZ177" s="600"/>
      <c r="TJA177" s="600"/>
      <c r="TJB177" s="600"/>
      <c r="TJC177" s="600"/>
      <c r="TJD177" s="600"/>
      <c r="TJE177" s="600"/>
      <c r="TJF177" s="600"/>
      <c r="TJG177" s="600"/>
      <c r="TJH177" s="600"/>
      <c r="TJI177" s="600"/>
      <c r="TJJ177" s="600"/>
      <c r="TJK177" s="600"/>
      <c r="TJL177" s="600"/>
      <c r="TJM177" s="600"/>
      <c r="TJN177" s="600"/>
      <c r="TJO177" s="600"/>
      <c r="TJP177" s="600"/>
      <c r="TJQ177" s="600"/>
      <c r="TJR177" s="600"/>
      <c r="TJS177" s="600"/>
      <c r="TJT177" s="600"/>
      <c r="TJU177" s="600"/>
      <c r="TJV177" s="600"/>
      <c r="TJW177" s="600"/>
      <c r="TJX177" s="600"/>
      <c r="TJY177" s="600"/>
      <c r="TJZ177" s="600"/>
      <c r="TKA177" s="600"/>
      <c r="TKB177" s="600"/>
      <c r="TKC177" s="600"/>
      <c r="TKD177" s="600"/>
      <c r="TKE177" s="600"/>
      <c r="TKF177" s="600"/>
      <c r="TKG177" s="600"/>
      <c r="TKH177" s="600"/>
      <c r="TKI177" s="600"/>
      <c r="TKJ177" s="600"/>
      <c r="TKK177" s="600"/>
      <c r="TKL177" s="600"/>
      <c r="TKM177" s="600"/>
      <c r="TKN177" s="600"/>
      <c r="TKO177" s="600"/>
      <c r="TKP177" s="600"/>
      <c r="TKQ177" s="600"/>
      <c r="TKR177" s="600"/>
      <c r="TKS177" s="600"/>
      <c r="TKT177" s="600"/>
      <c r="TKU177" s="600"/>
      <c r="TKV177" s="600"/>
      <c r="TKW177" s="600"/>
      <c r="TKX177" s="600"/>
      <c r="TKY177" s="600"/>
      <c r="TKZ177" s="600"/>
      <c r="TLA177" s="600"/>
      <c r="TLB177" s="600"/>
      <c r="TLC177" s="600"/>
      <c r="TLD177" s="600"/>
      <c r="TLE177" s="600"/>
      <c r="TLF177" s="600"/>
      <c r="TLG177" s="600"/>
      <c r="TLH177" s="600"/>
      <c r="TLI177" s="600"/>
      <c r="TLJ177" s="600"/>
      <c r="TLK177" s="600"/>
      <c r="TLL177" s="600"/>
      <c r="TLM177" s="600"/>
      <c r="TLN177" s="600"/>
      <c r="TLO177" s="600"/>
      <c r="TLP177" s="600"/>
      <c r="TLQ177" s="600"/>
      <c r="TLR177" s="600"/>
      <c r="TLS177" s="600"/>
      <c r="TLT177" s="600"/>
      <c r="TLU177" s="600"/>
      <c r="TLV177" s="600"/>
      <c r="TLW177" s="600"/>
      <c r="TLX177" s="600"/>
      <c r="TLY177" s="600"/>
      <c r="TLZ177" s="600"/>
      <c r="TMA177" s="600"/>
      <c r="TMB177" s="600"/>
      <c r="TMC177" s="600"/>
      <c r="TMD177" s="600"/>
      <c r="TME177" s="600"/>
      <c r="TMF177" s="600"/>
      <c r="TMG177" s="600"/>
      <c r="TMH177" s="600"/>
      <c r="TMI177" s="600"/>
      <c r="TMJ177" s="600"/>
      <c r="TMK177" s="600"/>
      <c r="TML177" s="600"/>
      <c r="TMM177" s="600"/>
      <c r="TMN177" s="600"/>
      <c r="TMO177" s="600"/>
      <c r="TMP177" s="600"/>
      <c r="TMQ177" s="600"/>
      <c r="TMR177" s="600"/>
      <c r="TMS177" s="600"/>
      <c r="TMT177" s="600"/>
      <c r="TMU177" s="600"/>
      <c r="TMV177" s="600"/>
      <c r="TMW177" s="600"/>
      <c r="TMX177" s="600"/>
      <c r="TMY177" s="600"/>
      <c r="TMZ177" s="600"/>
      <c r="TNA177" s="600"/>
      <c r="TNB177" s="600"/>
      <c r="TNC177" s="600"/>
      <c r="TND177" s="600"/>
      <c r="TNE177" s="600"/>
      <c r="TNF177" s="600"/>
      <c r="TNG177" s="600"/>
      <c r="TNH177" s="600"/>
      <c r="TNI177" s="600"/>
      <c r="TNJ177" s="600"/>
      <c r="TNK177" s="600"/>
      <c r="TNL177" s="600"/>
      <c r="TNM177" s="600"/>
      <c r="TNN177" s="600"/>
      <c r="TNO177" s="600"/>
      <c r="TNP177" s="600"/>
      <c r="TNQ177" s="600"/>
      <c r="TNR177" s="600"/>
      <c r="TNS177" s="600"/>
      <c r="TNT177" s="600"/>
      <c r="TNU177" s="600"/>
      <c r="TNV177" s="600"/>
      <c r="TNW177" s="600"/>
      <c r="TNX177" s="600"/>
      <c r="TNY177" s="600"/>
      <c r="TNZ177" s="600"/>
      <c r="TOA177" s="600"/>
      <c r="TOB177" s="600"/>
      <c r="TOC177" s="600"/>
      <c r="TOD177" s="600"/>
      <c r="TOE177" s="600"/>
      <c r="TOF177" s="600"/>
      <c r="TOG177" s="600"/>
      <c r="TOH177" s="600"/>
      <c r="TOI177" s="600"/>
      <c r="TOJ177" s="600"/>
      <c r="TOK177" s="600"/>
      <c r="TOL177" s="600"/>
      <c r="TOM177" s="600"/>
      <c r="TON177" s="600"/>
      <c r="TOO177" s="600"/>
      <c r="TOP177" s="600"/>
      <c r="TOQ177" s="600"/>
      <c r="TOR177" s="600"/>
      <c r="TOS177" s="600"/>
      <c r="TOT177" s="600"/>
      <c r="TOU177" s="600"/>
      <c r="TOV177" s="600"/>
      <c r="TOW177" s="600"/>
      <c r="TOX177" s="600"/>
      <c r="TOY177" s="600"/>
      <c r="TOZ177" s="600"/>
      <c r="TPA177" s="600"/>
      <c r="TPB177" s="600"/>
      <c r="TPC177" s="600"/>
      <c r="TPD177" s="600"/>
      <c r="TPE177" s="600"/>
      <c r="TPF177" s="600"/>
      <c r="TPG177" s="600"/>
      <c r="TPH177" s="600"/>
      <c r="TPI177" s="600"/>
      <c r="TPJ177" s="600"/>
      <c r="TPK177" s="600"/>
      <c r="TPL177" s="600"/>
      <c r="TPM177" s="600"/>
      <c r="TPN177" s="600"/>
      <c r="TPO177" s="600"/>
      <c r="TPP177" s="600"/>
      <c r="TPQ177" s="600"/>
      <c r="TPR177" s="600"/>
      <c r="TPS177" s="600"/>
      <c r="TPT177" s="600"/>
      <c r="TPU177" s="600"/>
      <c r="TPV177" s="600"/>
      <c r="TPW177" s="600"/>
      <c r="TPX177" s="600"/>
      <c r="TPY177" s="600"/>
      <c r="TPZ177" s="600"/>
      <c r="TQA177" s="600"/>
      <c r="TQB177" s="600"/>
      <c r="TQC177" s="600"/>
      <c r="TQD177" s="600"/>
      <c r="TQE177" s="600"/>
      <c r="TQF177" s="600"/>
      <c r="TQG177" s="600"/>
      <c r="TQH177" s="600"/>
      <c r="TQI177" s="600"/>
      <c r="TQJ177" s="600"/>
      <c r="TQK177" s="600"/>
      <c r="TQL177" s="600"/>
      <c r="TQM177" s="600"/>
      <c r="TQN177" s="600"/>
      <c r="TQO177" s="600"/>
      <c r="TQP177" s="600"/>
      <c r="TQQ177" s="600"/>
      <c r="TQR177" s="600"/>
      <c r="TQS177" s="600"/>
      <c r="TQT177" s="600"/>
      <c r="TQU177" s="600"/>
      <c r="TQV177" s="600"/>
      <c r="TQW177" s="600"/>
      <c r="TQX177" s="600"/>
      <c r="TQY177" s="600"/>
      <c r="TQZ177" s="600"/>
      <c r="TRA177" s="600"/>
      <c r="TRB177" s="600"/>
      <c r="TRC177" s="600"/>
      <c r="TRD177" s="600"/>
      <c r="TRE177" s="600"/>
      <c r="TRF177" s="600"/>
      <c r="TRG177" s="600"/>
      <c r="TRH177" s="600"/>
      <c r="TRI177" s="600"/>
      <c r="TRJ177" s="600"/>
      <c r="TRK177" s="600"/>
      <c r="TRL177" s="600"/>
      <c r="TRM177" s="600"/>
      <c r="TRN177" s="600"/>
      <c r="TRO177" s="600"/>
      <c r="TRP177" s="600"/>
      <c r="TRQ177" s="600"/>
      <c r="TRR177" s="600"/>
      <c r="TRS177" s="600"/>
      <c r="TRT177" s="600"/>
      <c r="TRU177" s="600"/>
      <c r="TRV177" s="600"/>
      <c r="TRW177" s="600"/>
      <c r="TRX177" s="600"/>
      <c r="TRY177" s="600"/>
      <c r="TRZ177" s="600"/>
      <c r="TSA177" s="600"/>
      <c r="TSB177" s="600"/>
      <c r="TSC177" s="600"/>
      <c r="TSD177" s="600"/>
      <c r="TSE177" s="600"/>
      <c r="TSF177" s="600"/>
      <c r="TSG177" s="600"/>
      <c r="TSH177" s="600"/>
      <c r="TSI177" s="600"/>
      <c r="TSJ177" s="600"/>
      <c r="TSK177" s="600"/>
      <c r="TSL177" s="600"/>
      <c r="TSM177" s="600"/>
      <c r="TSN177" s="600"/>
      <c r="TSO177" s="600"/>
      <c r="TSP177" s="600"/>
      <c r="TSQ177" s="600"/>
      <c r="TSR177" s="600"/>
      <c r="TSS177" s="600"/>
      <c r="TST177" s="600"/>
      <c r="TSU177" s="600"/>
      <c r="TSV177" s="600"/>
      <c r="TSW177" s="600"/>
      <c r="TSX177" s="600"/>
      <c r="TSY177" s="600"/>
      <c r="TSZ177" s="600"/>
      <c r="TTA177" s="600"/>
      <c r="TTB177" s="600"/>
      <c r="TTC177" s="600"/>
      <c r="TTD177" s="600"/>
      <c r="TTE177" s="600"/>
      <c r="TTF177" s="600"/>
      <c r="TTG177" s="600"/>
      <c r="TTH177" s="600"/>
      <c r="TTI177" s="600"/>
      <c r="TTJ177" s="600"/>
      <c r="TTK177" s="600"/>
      <c r="TTL177" s="600"/>
      <c r="TTM177" s="600"/>
      <c r="TTN177" s="600"/>
      <c r="TTO177" s="600"/>
      <c r="TTP177" s="600"/>
      <c r="TTQ177" s="600"/>
      <c r="TTR177" s="600"/>
      <c r="TTS177" s="600"/>
      <c r="TTT177" s="600"/>
      <c r="TTU177" s="600"/>
      <c r="TTV177" s="600"/>
      <c r="TTW177" s="600"/>
      <c r="TTX177" s="600"/>
      <c r="TTY177" s="600"/>
      <c r="TTZ177" s="600"/>
      <c r="TUA177" s="600"/>
      <c r="TUB177" s="600"/>
      <c r="TUC177" s="600"/>
      <c r="TUD177" s="600"/>
      <c r="TUE177" s="600"/>
      <c r="TUF177" s="600"/>
      <c r="TUG177" s="600"/>
      <c r="TUH177" s="600"/>
      <c r="TUI177" s="600"/>
      <c r="TUJ177" s="600"/>
      <c r="TUK177" s="600"/>
      <c r="TUL177" s="600"/>
      <c r="TUM177" s="600"/>
      <c r="TUN177" s="600"/>
      <c r="TUO177" s="600"/>
      <c r="TUP177" s="600"/>
      <c r="TUQ177" s="600"/>
      <c r="TUR177" s="600"/>
      <c r="TUS177" s="600"/>
      <c r="TUT177" s="600"/>
      <c r="TUU177" s="600"/>
      <c r="TUV177" s="600"/>
      <c r="TUW177" s="600"/>
      <c r="TUX177" s="600"/>
      <c r="TUY177" s="600"/>
      <c r="TUZ177" s="600"/>
      <c r="TVA177" s="600"/>
      <c r="TVB177" s="600"/>
      <c r="TVC177" s="600"/>
      <c r="TVD177" s="600"/>
      <c r="TVE177" s="600"/>
      <c r="TVF177" s="600"/>
      <c r="TVG177" s="600"/>
      <c r="TVH177" s="600"/>
      <c r="TVI177" s="600"/>
      <c r="TVJ177" s="600"/>
      <c r="TVK177" s="600"/>
      <c r="TVL177" s="600"/>
      <c r="TVM177" s="600"/>
      <c r="TVN177" s="600"/>
      <c r="TVO177" s="600"/>
      <c r="TVP177" s="600"/>
      <c r="TVQ177" s="600"/>
      <c r="TVR177" s="600"/>
      <c r="TVS177" s="600"/>
      <c r="TVT177" s="600"/>
      <c r="TVU177" s="600"/>
      <c r="TVV177" s="600"/>
      <c r="TVW177" s="600"/>
      <c r="TVX177" s="600"/>
      <c r="TVY177" s="600"/>
      <c r="TVZ177" s="600"/>
      <c r="TWA177" s="600"/>
      <c r="TWB177" s="600"/>
      <c r="TWC177" s="600"/>
      <c r="TWD177" s="600"/>
      <c r="TWE177" s="600"/>
      <c r="TWF177" s="600"/>
      <c r="TWG177" s="600"/>
      <c r="TWH177" s="600"/>
      <c r="TWI177" s="600"/>
      <c r="TWJ177" s="600"/>
      <c r="TWK177" s="600"/>
      <c r="TWL177" s="600"/>
      <c r="TWM177" s="600"/>
      <c r="TWN177" s="600"/>
      <c r="TWO177" s="600"/>
      <c r="TWP177" s="600"/>
      <c r="TWQ177" s="600"/>
      <c r="TWR177" s="600"/>
      <c r="TWS177" s="600"/>
      <c r="TWT177" s="600"/>
      <c r="TWU177" s="600"/>
      <c r="TWV177" s="600"/>
      <c r="TWW177" s="600"/>
      <c r="TWX177" s="600"/>
      <c r="TWY177" s="600"/>
      <c r="TWZ177" s="600"/>
      <c r="TXA177" s="600"/>
      <c r="TXB177" s="600"/>
      <c r="TXC177" s="600"/>
      <c r="TXD177" s="600"/>
      <c r="TXE177" s="600"/>
      <c r="TXF177" s="600"/>
      <c r="TXG177" s="600"/>
      <c r="TXH177" s="600"/>
      <c r="TXI177" s="600"/>
      <c r="TXJ177" s="600"/>
      <c r="TXK177" s="600"/>
      <c r="TXL177" s="600"/>
      <c r="TXM177" s="600"/>
      <c r="TXN177" s="600"/>
      <c r="TXO177" s="600"/>
      <c r="TXP177" s="600"/>
      <c r="TXQ177" s="600"/>
      <c r="TXR177" s="600"/>
      <c r="TXS177" s="600"/>
      <c r="TXT177" s="600"/>
      <c r="TXU177" s="600"/>
      <c r="TXV177" s="600"/>
      <c r="TXW177" s="600"/>
      <c r="TXX177" s="600"/>
      <c r="TXY177" s="600"/>
      <c r="TXZ177" s="600"/>
      <c r="TYA177" s="600"/>
      <c r="TYB177" s="600"/>
      <c r="TYC177" s="600"/>
      <c r="TYD177" s="600"/>
      <c r="TYE177" s="600"/>
      <c r="TYF177" s="600"/>
      <c r="TYG177" s="600"/>
      <c r="TYH177" s="600"/>
      <c r="TYI177" s="600"/>
      <c r="TYJ177" s="600"/>
      <c r="TYK177" s="600"/>
      <c r="TYL177" s="600"/>
      <c r="TYM177" s="600"/>
      <c r="TYN177" s="600"/>
      <c r="TYO177" s="600"/>
      <c r="TYP177" s="600"/>
      <c r="TYQ177" s="600"/>
      <c r="TYR177" s="600"/>
      <c r="TYS177" s="600"/>
      <c r="TYT177" s="600"/>
      <c r="TYU177" s="600"/>
      <c r="TYV177" s="600"/>
      <c r="TYW177" s="600"/>
      <c r="TYX177" s="600"/>
      <c r="TYY177" s="600"/>
      <c r="TYZ177" s="600"/>
      <c r="TZA177" s="600"/>
      <c r="TZB177" s="600"/>
      <c r="TZC177" s="600"/>
      <c r="TZD177" s="600"/>
      <c r="TZE177" s="600"/>
      <c r="TZF177" s="600"/>
      <c r="TZG177" s="600"/>
      <c r="TZH177" s="600"/>
      <c r="TZI177" s="600"/>
      <c r="TZJ177" s="600"/>
      <c r="TZK177" s="600"/>
      <c r="TZL177" s="600"/>
      <c r="TZM177" s="600"/>
      <c r="TZN177" s="600"/>
      <c r="TZO177" s="600"/>
      <c r="TZP177" s="600"/>
      <c r="TZQ177" s="600"/>
      <c r="TZR177" s="600"/>
      <c r="TZS177" s="600"/>
      <c r="TZT177" s="600"/>
      <c r="TZU177" s="600"/>
      <c r="TZV177" s="600"/>
      <c r="TZW177" s="600"/>
      <c r="TZX177" s="600"/>
      <c r="TZY177" s="600"/>
      <c r="TZZ177" s="600"/>
      <c r="UAA177" s="600"/>
      <c r="UAB177" s="600"/>
      <c r="UAC177" s="600"/>
      <c r="UAD177" s="600"/>
      <c r="UAE177" s="600"/>
      <c r="UAF177" s="600"/>
      <c r="UAG177" s="600"/>
      <c r="UAH177" s="600"/>
      <c r="UAI177" s="600"/>
      <c r="UAJ177" s="600"/>
      <c r="UAK177" s="600"/>
      <c r="UAL177" s="600"/>
      <c r="UAM177" s="600"/>
      <c r="UAN177" s="600"/>
      <c r="UAO177" s="600"/>
      <c r="UAP177" s="600"/>
      <c r="UAQ177" s="600"/>
      <c r="UAR177" s="600"/>
      <c r="UAS177" s="600"/>
      <c r="UAT177" s="600"/>
      <c r="UAU177" s="600"/>
      <c r="UAV177" s="600"/>
      <c r="UAW177" s="600"/>
      <c r="UAX177" s="600"/>
      <c r="UAY177" s="600"/>
      <c r="UAZ177" s="600"/>
      <c r="UBA177" s="600"/>
      <c r="UBB177" s="600"/>
      <c r="UBC177" s="600"/>
      <c r="UBD177" s="600"/>
      <c r="UBE177" s="600"/>
      <c r="UBF177" s="600"/>
      <c r="UBG177" s="600"/>
      <c r="UBH177" s="600"/>
      <c r="UBI177" s="600"/>
      <c r="UBJ177" s="600"/>
      <c r="UBK177" s="600"/>
      <c r="UBL177" s="600"/>
      <c r="UBM177" s="600"/>
      <c r="UBN177" s="600"/>
      <c r="UBO177" s="600"/>
      <c r="UBP177" s="600"/>
      <c r="UBQ177" s="600"/>
      <c r="UBR177" s="600"/>
      <c r="UBS177" s="600"/>
      <c r="UBT177" s="600"/>
      <c r="UBU177" s="600"/>
      <c r="UBV177" s="600"/>
      <c r="UBW177" s="600"/>
      <c r="UBX177" s="600"/>
      <c r="UBY177" s="600"/>
      <c r="UBZ177" s="600"/>
      <c r="UCA177" s="600"/>
      <c r="UCB177" s="600"/>
      <c r="UCC177" s="600"/>
      <c r="UCD177" s="600"/>
      <c r="UCE177" s="600"/>
      <c r="UCF177" s="600"/>
      <c r="UCG177" s="600"/>
      <c r="UCH177" s="600"/>
      <c r="UCI177" s="600"/>
      <c r="UCJ177" s="600"/>
      <c r="UCK177" s="600"/>
      <c r="UCL177" s="600"/>
      <c r="UCM177" s="600"/>
      <c r="UCN177" s="600"/>
      <c r="UCO177" s="600"/>
      <c r="UCP177" s="600"/>
      <c r="UCQ177" s="600"/>
      <c r="UCR177" s="600"/>
      <c r="UCS177" s="600"/>
      <c r="UCT177" s="600"/>
      <c r="UCU177" s="600"/>
      <c r="UCV177" s="600"/>
      <c r="UCW177" s="600"/>
      <c r="UCX177" s="600"/>
      <c r="UCY177" s="600"/>
      <c r="UCZ177" s="600"/>
      <c r="UDA177" s="600"/>
      <c r="UDB177" s="600"/>
      <c r="UDC177" s="600"/>
      <c r="UDD177" s="600"/>
      <c r="UDE177" s="600"/>
      <c r="UDF177" s="600"/>
      <c r="UDG177" s="600"/>
      <c r="UDH177" s="600"/>
      <c r="UDI177" s="600"/>
      <c r="UDJ177" s="600"/>
      <c r="UDK177" s="600"/>
      <c r="UDL177" s="600"/>
      <c r="UDM177" s="600"/>
      <c r="UDN177" s="600"/>
      <c r="UDO177" s="600"/>
      <c r="UDP177" s="600"/>
      <c r="UDQ177" s="600"/>
      <c r="UDR177" s="600"/>
      <c r="UDS177" s="600"/>
      <c r="UDT177" s="600"/>
      <c r="UDU177" s="600"/>
      <c r="UDV177" s="600"/>
      <c r="UDW177" s="600"/>
      <c r="UDX177" s="600"/>
      <c r="UDY177" s="600"/>
      <c r="UDZ177" s="600"/>
      <c r="UEA177" s="600"/>
      <c r="UEB177" s="600"/>
      <c r="UEC177" s="600"/>
      <c r="UED177" s="600"/>
      <c r="UEE177" s="600"/>
      <c r="UEF177" s="600"/>
      <c r="UEG177" s="600"/>
      <c r="UEH177" s="600"/>
      <c r="UEI177" s="600"/>
      <c r="UEJ177" s="600"/>
      <c r="UEK177" s="600"/>
      <c r="UEL177" s="600"/>
      <c r="UEM177" s="600"/>
      <c r="UEN177" s="600"/>
      <c r="UEO177" s="600"/>
      <c r="UEP177" s="600"/>
      <c r="UEQ177" s="600"/>
      <c r="UER177" s="600"/>
      <c r="UES177" s="600"/>
      <c r="UET177" s="600"/>
      <c r="UEU177" s="600"/>
      <c r="UEV177" s="600"/>
      <c r="UEW177" s="600"/>
      <c r="UEX177" s="600"/>
      <c r="UEY177" s="600"/>
      <c r="UEZ177" s="600"/>
      <c r="UFA177" s="600"/>
      <c r="UFB177" s="600"/>
      <c r="UFC177" s="600"/>
      <c r="UFD177" s="600"/>
      <c r="UFE177" s="600"/>
      <c r="UFF177" s="600"/>
      <c r="UFG177" s="600"/>
      <c r="UFH177" s="600"/>
      <c r="UFI177" s="600"/>
      <c r="UFJ177" s="600"/>
      <c r="UFK177" s="600"/>
      <c r="UFL177" s="600"/>
      <c r="UFM177" s="600"/>
      <c r="UFN177" s="600"/>
      <c r="UFO177" s="600"/>
      <c r="UFP177" s="600"/>
      <c r="UFQ177" s="600"/>
      <c r="UFR177" s="600"/>
      <c r="UFS177" s="600"/>
      <c r="UFT177" s="600"/>
      <c r="UFU177" s="600"/>
      <c r="UFV177" s="600"/>
      <c r="UFW177" s="600"/>
      <c r="UFX177" s="600"/>
      <c r="UFY177" s="600"/>
      <c r="UFZ177" s="600"/>
      <c r="UGA177" s="600"/>
      <c r="UGB177" s="600"/>
      <c r="UGC177" s="600"/>
      <c r="UGD177" s="600"/>
      <c r="UGE177" s="600"/>
      <c r="UGF177" s="600"/>
      <c r="UGG177" s="600"/>
      <c r="UGH177" s="600"/>
      <c r="UGI177" s="600"/>
      <c r="UGJ177" s="600"/>
      <c r="UGK177" s="600"/>
      <c r="UGL177" s="600"/>
      <c r="UGM177" s="600"/>
      <c r="UGN177" s="600"/>
      <c r="UGO177" s="600"/>
      <c r="UGP177" s="600"/>
      <c r="UGQ177" s="600"/>
      <c r="UGR177" s="600"/>
      <c r="UGS177" s="600"/>
      <c r="UGT177" s="600"/>
      <c r="UGU177" s="600"/>
      <c r="UGV177" s="600"/>
      <c r="UGW177" s="600"/>
      <c r="UGX177" s="600"/>
      <c r="UGY177" s="600"/>
      <c r="UGZ177" s="600"/>
      <c r="UHA177" s="600"/>
      <c r="UHB177" s="600"/>
      <c r="UHC177" s="600"/>
      <c r="UHD177" s="600"/>
      <c r="UHE177" s="600"/>
      <c r="UHF177" s="600"/>
      <c r="UHG177" s="600"/>
      <c r="UHH177" s="600"/>
      <c r="UHI177" s="600"/>
      <c r="UHJ177" s="600"/>
      <c r="UHK177" s="600"/>
      <c r="UHL177" s="600"/>
      <c r="UHM177" s="600"/>
      <c r="UHN177" s="600"/>
      <c r="UHO177" s="600"/>
      <c r="UHP177" s="600"/>
      <c r="UHQ177" s="600"/>
      <c r="UHR177" s="600"/>
      <c r="UHS177" s="600"/>
      <c r="UHT177" s="600"/>
      <c r="UHU177" s="600"/>
      <c r="UHV177" s="600"/>
      <c r="UHW177" s="600"/>
      <c r="UHX177" s="600"/>
      <c r="UHY177" s="600"/>
      <c r="UHZ177" s="600"/>
      <c r="UIA177" s="600"/>
      <c r="UIB177" s="600"/>
      <c r="UIC177" s="600"/>
      <c r="UID177" s="600"/>
      <c r="UIE177" s="600"/>
      <c r="UIF177" s="600"/>
      <c r="UIG177" s="600"/>
      <c r="UIH177" s="600"/>
      <c r="UII177" s="600"/>
      <c r="UIJ177" s="600"/>
      <c r="UIK177" s="600"/>
      <c r="UIL177" s="600"/>
      <c r="UIM177" s="600"/>
      <c r="UIN177" s="600"/>
      <c r="UIO177" s="600"/>
      <c r="UIP177" s="600"/>
      <c r="UIQ177" s="600"/>
      <c r="UIR177" s="600"/>
      <c r="UIS177" s="600"/>
      <c r="UIT177" s="600"/>
      <c r="UIU177" s="600"/>
      <c r="UIV177" s="600"/>
      <c r="UIW177" s="600"/>
      <c r="UIX177" s="600"/>
      <c r="UIY177" s="600"/>
      <c r="UIZ177" s="600"/>
      <c r="UJA177" s="600"/>
      <c r="UJB177" s="600"/>
      <c r="UJC177" s="600"/>
      <c r="UJD177" s="600"/>
      <c r="UJE177" s="600"/>
      <c r="UJF177" s="600"/>
      <c r="UJG177" s="600"/>
      <c r="UJH177" s="600"/>
      <c r="UJI177" s="600"/>
      <c r="UJJ177" s="600"/>
      <c r="UJK177" s="600"/>
      <c r="UJL177" s="600"/>
      <c r="UJM177" s="600"/>
      <c r="UJN177" s="600"/>
      <c r="UJO177" s="600"/>
      <c r="UJP177" s="600"/>
      <c r="UJQ177" s="600"/>
      <c r="UJR177" s="600"/>
      <c r="UJS177" s="600"/>
      <c r="UJT177" s="600"/>
      <c r="UJU177" s="600"/>
      <c r="UJV177" s="600"/>
      <c r="UJW177" s="600"/>
      <c r="UJX177" s="600"/>
      <c r="UJY177" s="600"/>
      <c r="UJZ177" s="600"/>
      <c r="UKA177" s="600"/>
      <c r="UKB177" s="600"/>
      <c r="UKC177" s="600"/>
      <c r="UKD177" s="600"/>
      <c r="UKE177" s="600"/>
      <c r="UKF177" s="600"/>
      <c r="UKG177" s="600"/>
      <c r="UKH177" s="600"/>
      <c r="UKI177" s="600"/>
      <c r="UKJ177" s="600"/>
      <c r="UKK177" s="600"/>
      <c r="UKL177" s="600"/>
      <c r="UKM177" s="600"/>
      <c r="UKN177" s="600"/>
      <c r="UKO177" s="600"/>
      <c r="UKP177" s="600"/>
      <c r="UKQ177" s="600"/>
      <c r="UKR177" s="600"/>
      <c r="UKS177" s="600"/>
      <c r="UKT177" s="600"/>
      <c r="UKU177" s="600"/>
      <c r="UKV177" s="600"/>
      <c r="UKW177" s="600"/>
      <c r="UKX177" s="600"/>
      <c r="UKY177" s="600"/>
      <c r="UKZ177" s="600"/>
      <c r="ULA177" s="600"/>
      <c r="ULB177" s="600"/>
      <c r="ULC177" s="600"/>
      <c r="ULD177" s="600"/>
      <c r="ULE177" s="600"/>
      <c r="ULF177" s="600"/>
      <c r="ULG177" s="600"/>
      <c r="ULH177" s="600"/>
      <c r="ULI177" s="600"/>
      <c r="ULJ177" s="600"/>
      <c r="ULK177" s="600"/>
      <c r="ULL177" s="600"/>
      <c r="ULM177" s="600"/>
      <c r="ULN177" s="600"/>
      <c r="ULO177" s="600"/>
      <c r="ULP177" s="600"/>
      <c r="ULQ177" s="600"/>
      <c r="ULR177" s="600"/>
      <c r="ULS177" s="600"/>
      <c r="ULT177" s="600"/>
      <c r="ULU177" s="600"/>
      <c r="ULV177" s="600"/>
      <c r="ULW177" s="600"/>
      <c r="ULX177" s="600"/>
      <c r="ULY177" s="600"/>
      <c r="ULZ177" s="600"/>
      <c r="UMA177" s="600"/>
      <c r="UMB177" s="600"/>
      <c r="UMC177" s="600"/>
      <c r="UMD177" s="600"/>
      <c r="UME177" s="600"/>
      <c r="UMF177" s="600"/>
      <c r="UMG177" s="600"/>
      <c r="UMH177" s="600"/>
      <c r="UMI177" s="600"/>
      <c r="UMJ177" s="600"/>
      <c r="UMK177" s="600"/>
      <c r="UML177" s="600"/>
      <c r="UMM177" s="600"/>
      <c r="UMN177" s="600"/>
      <c r="UMO177" s="600"/>
      <c r="UMP177" s="600"/>
      <c r="UMQ177" s="600"/>
      <c r="UMR177" s="600"/>
      <c r="UMS177" s="600"/>
      <c r="UMT177" s="600"/>
      <c r="UMU177" s="600"/>
      <c r="UMV177" s="600"/>
      <c r="UMW177" s="600"/>
      <c r="UMX177" s="600"/>
      <c r="UMY177" s="600"/>
      <c r="UMZ177" s="600"/>
      <c r="UNA177" s="600"/>
      <c r="UNB177" s="600"/>
      <c r="UNC177" s="600"/>
      <c r="UND177" s="600"/>
      <c r="UNE177" s="600"/>
      <c r="UNF177" s="600"/>
      <c r="UNG177" s="600"/>
      <c r="UNH177" s="600"/>
      <c r="UNI177" s="600"/>
      <c r="UNJ177" s="600"/>
      <c r="UNK177" s="600"/>
      <c r="UNL177" s="600"/>
      <c r="UNM177" s="600"/>
      <c r="UNN177" s="600"/>
      <c r="UNO177" s="600"/>
      <c r="UNP177" s="600"/>
      <c r="UNQ177" s="600"/>
      <c r="UNR177" s="600"/>
      <c r="UNS177" s="600"/>
      <c r="UNT177" s="600"/>
      <c r="UNU177" s="600"/>
      <c r="UNV177" s="600"/>
      <c r="UNW177" s="600"/>
      <c r="UNX177" s="600"/>
      <c r="UNY177" s="600"/>
      <c r="UNZ177" s="600"/>
      <c r="UOA177" s="600"/>
      <c r="UOB177" s="600"/>
      <c r="UOC177" s="600"/>
      <c r="UOD177" s="600"/>
      <c r="UOE177" s="600"/>
      <c r="UOF177" s="600"/>
      <c r="UOG177" s="600"/>
      <c r="UOH177" s="600"/>
      <c r="UOI177" s="600"/>
      <c r="UOJ177" s="600"/>
      <c r="UOK177" s="600"/>
      <c r="UOL177" s="600"/>
      <c r="UOM177" s="600"/>
      <c r="UON177" s="600"/>
      <c r="UOO177" s="600"/>
      <c r="UOP177" s="600"/>
      <c r="UOQ177" s="600"/>
      <c r="UOR177" s="600"/>
      <c r="UOS177" s="600"/>
      <c r="UOT177" s="600"/>
      <c r="UOU177" s="600"/>
      <c r="UOV177" s="600"/>
      <c r="UOW177" s="600"/>
      <c r="UOX177" s="600"/>
      <c r="UOY177" s="600"/>
      <c r="UOZ177" s="600"/>
      <c r="UPA177" s="600"/>
      <c r="UPB177" s="600"/>
      <c r="UPC177" s="600"/>
      <c r="UPD177" s="600"/>
      <c r="UPE177" s="600"/>
      <c r="UPF177" s="600"/>
      <c r="UPG177" s="600"/>
      <c r="UPH177" s="600"/>
      <c r="UPI177" s="600"/>
      <c r="UPJ177" s="600"/>
      <c r="UPK177" s="600"/>
      <c r="UPL177" s="600"/>
      <c r="UPM177" s="600"/>
      <c r="UPN177" s="600"/>
      <c r="UPO177" s="600"/>
      <c r="UPP177" s="600"/>
      <c r="UPQ177" s="600"/>
      <c r="UPR177" s="600"/>
      <c r="UPS177" s="600"/>
      <c r="UPT177" s="600"/>
      <c r="UPU177" s="600"/>
      <c r="UPV177" s="600"/>
      <c r="UPW177" s="600"/>
      <c r="UPX177" s="600"/>
      <c r="UPY177" s="600"/>
      <c r="UPZ177" s="600"/>
      <c r="UQA177" s="600"/>
      <c r="UQB177" s="600"/>
      <c r="UQC177" s="600"/>
      <c r="UQD177" s="600"/>
      <c r="UQE177" s="600"/>
      <c r="UQF177" s="600"/>
      <c r="UQG177" s="600"/>
      <c r="UQH177" s="600"/>
      <c r="UQI177" s="600"/>
      <c r="UQJ177" s="600"/>
      <c r="UQK177" s="600"/>
      <c r="UQL177" s="600"/>
      <c r="UQM177" s="600"/>
      <c r="UQN177" s="600"/>
      <c r="UQO177" s="600"/>
      <c r="UQP177" s="600"/>
      <c r="UQQ177" s="600"/>
      <c r="UQR177" s="600"/>
      <c r="UQS177" s="600"/>
      <c r="UQT177" s="600"/>
      <c r="UQU177" s="600"/>
      <c r="UQV177" s="600"/>
      <c r="UQW177" s="600"/>
      <c r="UQX177" s="600"/>
      <c r="UQY177" s="600"/>
      <c r="UQZ177" s="600"/>
      <c r="URA177" s="600"/>
      <c r="URB177" s="600"/>
      <c r="URC177" s="600"/>
      <c r="URD177" s="600"/>
      <c r="URE177" s="600"/>
      <c r="URF177" s="600"/>
      <c r="URG177" s="600"/>
      <c r="URH177" s="600"/>
      <c r="URI177" s="600"/>
      <c r="URJ177" s="600"/>
      <c r="URK177" s="600"/>
      <c r="URL177" s="600"/>
      <c r="URM177" s="600"/>
      <c r="URN177" s="600"/>
      <c r="URO177" s="600"/>
      <c r="URP177" s="600"/>
      <c r="URQ177" s="600"/>
      <c r="URR177" s="600"/>
      <c r="URS177" s="600"/>
      <c r="URT177" s="600"/>
      <c r="URU177" s="600"/>
      <c r="URV177" s="600"/>
      <c r="URW177" s="600"/>
      <c r="URX177" s="600"/>
      <c r="URY177" s="600"/>
      <c r="URZ177" s="600"/>
      <c r="USA177" s="600"/>
      <c r="USB177" s="600"/>
      <c r="USC177" s="600"/>
      <c r="USD177" s="600"/>
      <c r="USE177" s="600"/>
      <c r="USF177" s="600"/>
      <c r="USG177" s="600"/>
      <c r="USH177" s="600"/>
      <c r="USI177" s="600"/>
      <c r="USJ177" s="600"/>
      <c r="USK177" s="600"/>
      <c r="USL177" s="600"/>
      <c r="USM177" s="600"/>
      <c r="USN177" s="600"/>
      <c r="USO177" s="600"/>
      <c r="USP177" s="600"/>
      <c r="USQ177" s="600"/>
      <c r="USR177" s="600"/>
      <c r="USS177" s="600"/>
      <c r="UST177" s="600"/>
      <c r="USU177" s="600"/>
      <c r="USV177" s="600"/>
      <c r="USW177" s="600"/>
      <c r="USX177" s="600"/>
      <c r="USY177" s="600"/>
      <c r="USZ177" s="600"/>
      <c r="UTA177" s="600"/>
      <c r="UTB177" s="600"/>
      <c r="UTC177" s="600"/>
      <c r="UTD177" s="600"/>
      <c r="UTE177" s="600"/>
      <c r="UTF177" s="600"/>
      <c r="UTG177" s="600"/>
      <c r="UTH177" s="600"/>
      <c r="UTI177" s="600"/>
      <c r="UTJ177" s="600"/>
      <c r="UTK177" s="600"/>
      <c r="UTL177" s="600"/>
      <c r="UTM177" s="600"/>
      <c r="UTN177" s="600"/>
      <c r="UTO177" s="600"/>
      <c r="UTP177" s="600"/>
      <c r="UTQ177" s="600"/>
      <c r="UTR177" s="600"/>
      <c r="UTS177" s="600"/>
      <c r="UTT177" s="600"/>
      <c r="UTU177" s="600"/>
      <c r="UTV177" s="600"/>
      <c r="UTW177" s="600"/>
      <c r="UTX177" s="600"/>
      <c r="UTY177" s="600"/>
      <c r="UTZ177" s="600"/>
      <c r="UUA177" s="600"/>
      <c r="UUB177" s="600"/>
      <c r="UUC177" s="600"/>
      <c r="UUD177" s="600"/>
      <c r="UUE177" s="600"/>
      <c r="UUF177" s="600"/>
      <c r="UUG177" s="600"/>
      <c r="UUH177" s="600"/>
      <c r="UUI177" s="600"/>
      <c r="UUJ177" s="600"/>
      <c r="UUK177" s="600"/>
      <c r="UUL177" s="600"/>
      <c r="UUM177" s="600"/>
      <c r="UUN177" s="600"/>
      <c r="UUO177" s="600"/>
      <c r="UUP177" s="600"/>
      <c r="UUQ177" s="600"/>
      <c r="UUR177" s="600"/>
      <c r="UUS177" s="600"/>
      <c r="UUT177" s="600"/>
      <c r="UUU177" s="600"/>
      <c r="UUV177" s="600"/>
      <c r="UUW177" s="600"/>
      <c r="UUX177" s="600"/>
      <c r="UUY177" s="600"/>
      <c r="UUZ177" s="600"/>
      <c r="UVA177" s="600"/>
      <c r="UVB177" s="600"/>
      <c r="UVC177" s="600"/>
      <c r="UVD177" s="600"/>
      <c r="UVE177" s="600"/>
      <c r="UVF177" s="600"/>
      <c r="UVG177" s="600"/>
      <c r="UVH177" s="600"/>
      <c r="UVI177" s="600"/>
      <c r="UVJ177" s="600"/>
      <c r="UVK177" s="600"/>
      <c r="UVL177" s="600"/>
      <c r="UVM177" s="600"/>
      <c r="UVN177" s="600"/>
      <c r="UVO177" s="600"/>
      <c r="UVP177" s="600"/>
      <c r="UVQ177" s="600"/>
      <c r="UVR177" s="600"/>
      <c r="UVS177" s="600"/>
      <c r="UVT177" s="600"/>
      <c r="UVU177" s="600"/>
      <c r="UVV177" s="600"/>
      <c r="UVW177" s="600"/>
      <c r="UVX177" s="600"/>
      <c r="UVY177" s="600"/>
      <c r="UVZ177" s="600"/>
      <c r="UWA177" s="600"/>
      <c r="UWB177" s="600"/>
      <c r="UWC177" s="600"/>
      <c r="UWD177" s="600"/>
      <c r="UWE177" s="600"/>
      <c r="UWF177" s="600"/>
      <c r="UWG177" s="600"/>
      <c r="UWH177" s="600"/>
      <c r="UWI177" s="600"/>
      <c r="UWJ177" s="600"/>
      <c r="UWK177" s="600"/>
      <c r="UWL177" s="600"/>
      <c r="UWM177" s="600"/>
      <c r="UWN177" s="600"/>
      <c r="UWO177" s="600"/>
      <c r="UWP177" s="600"/>
      <c r="UWQ177" s="600"/>
      <c r="UWR177" s="600"/>
      <c r="UWS177" s="600"/>
      <c r="UWT177" s="600"/>
      <c r="UWU177" s="600"/>
      <c r="UWV177" s="600"/>
      <c r="UWW177" s="600"/>
      <c r="UWX177" s="600"/>
      <c r="UWY177" s="600"/>
      <c r="UWZ177" s="600"/>
      <c r="UXA177" s="600"/>
      <c r="UXB177" s="600"/>
      <c r="UXC177" s="600"/>
      <c r="UXD177" s="600"/>
      <c r="UXE177" s="600"/>
      <c r="UXF177" s="600"/>
      <c r="UXG177" s="600"/>
      <c r="UXH177" s="600"/>
      <c r="UXI177" s="600"/>
      <c r="UXJ177" s="600"/>
      <c r="UXK177" s="600"/>
      <c r="UXL177" s="600"/>
      <c r="UXM177" s="600"/>
      <c r="UXN177" s="600"/>
      <c r="UXO177" s="600"/>
      <c r="UXP177" s="600"/>
      <c r="UXQ177" s="600"/>
      <c r="UXR177" s="600"/>
      <c r="UXS177" s="600"/>
      <c r="UXT177" s="600"/>
      <c r="UXU177" s="600"/>
      <c r="UXV177" s="600"/>
      <c r="UXW177" s="600"/>
      <c r="UXX177" s="600"/>
      <c r="UXY177" s="600"/>
      <c r="UXZ177" s="600"/>
      <c r="UYA177" s="600"/>
      <c r="UYB177" s="600"/>
      <c r="UYC177" s="600"/>
      <c r="UYD177" s="600"/>
      <c r="UYE177" s="600"/>
      <c r="UYF177" s="600"/>
      <c r="UYG177" s="600"/>
      <c r="UYH177" s="600"/>
      <c r="UYI177" s="600"/>
      <c r="UYJ177" s="600"/>
      <c r="UYK177" s="600"/>
      <c r="UYL177" s="600"/>
      <c r="UYM177" s="600"/>
      <c r="UYN177" s="600"/>
      <c r="UYO177" s="600"/>
      <c r="UYP177" s="600"/>
      <c r="UYQ177" s="600"/>
      <c r="UYR177" s="600"/>
      <c r="UYS177" s="600"/>
      <c r="UYT177" s="600"/>
      <c r="UYU177" s="600"/>
      <c r="UYV177" s="600"/>
      <c r="UYW177" s="600"/>
      <c r="UYX177" s="600"/>
      <c r="UYY177" s="600"/>
      <c r="UYZ177" s="600"/>
      <c r="UZA177" s="600"/>
      <c r="UZB177" s="600"/>
      <c r="UZC177" s="600"/>
      <c r="UZD177" s="600"/>
      <c r="UZE177" s="600"/>
      <c r="UZF177" s="600"/>
      <c r="UZG177" s="600"/>
      <c r="UZH177" s="600"/>
      <c r="UZI177" s="600"/>
      <c r="UZJ177" s="600"/>
      <c r="UZK177" s="600"/>
      <c r="UZL177" s="600"/>
      <c r="UZM177" s="600"/>
      <c r="UZN177" s="600"/>
      <c r="UZO177" s="600"/>
      <c r="UZP177" s="600"/>
      <c r="UZQ177" s="600"/>
      <c r="UZR177" s="600"/>
      <c r="UZS177" s="600"/>
      <c r="UZT177" s="600"/>
      <c r="UZU177" s="600"/>
      <c r="UZV177" s="600"/>
      <c r="UZW177" s="600"/>
      <c r="UZX177" s="600"/>
      <c r="UZY177" s="600"/>
      <c r="UZZ177" s="600"/>
      <c r="VAA177" s="600"/>
      <c r="VAB177" s="600"/>
      <c r="VAC177" s="600"/>
      <c r="VAD177" s="600"/>
      <c r="VAE177" s="600"/>
      <c r="VAF177" s="600"/>
      <c r="VAG177" s="600"/>
      <c r="VAH177" s="600"/>
      <c r="VAI177" s="600"/>
      <c r="VAJ177" s="600"/>
      <c r="VAK177" s="600"/>
      <c r="VAL177" s="600"/>
      <c r="VAM177" s="600"/>
      <c r="VAN177" s="600"/>
      <c r="VAO177" s="600"/>
      <c r="VAP177" s="600"/>
      <c r="VAQ177" s="600"/>
      <c r="VAR177" s="600"/>
      <c r="VAS177" s="600"/>
      <c r="VAT177" s="600"/>
      <c r="VAU177" s="600"/>
      <c r="VAV177" s="600"/>
      <c r="VAW177" s="600"/>
      <c r="VAX177" s="600"/>
      <c r="VAY177" s="600"/>
      <c r="VAZ177" s="600"/>
      <c r="VBA177" s="600"/>
      <c r="VBB177" s="600"/>
      <c r="VBC177" s="600"/>
      <c r="VBD177" s="600"/>
      <c r="VBE177" s="600"/>
      <c r="VBF177" s="600"/>
      <c r="VBG177" s="600"/>
      <c r="VBH177" s="600"/>
      <c r="VBI177" s="600"/>
      <c r="VBJ177" s="600"/>
      <c r="VBK177" s="600"/>
      <c r="VBL177" s="600"/>
      <c r="VBM177" s="600"/>
      <c r="VBN177" s="600"/>
      <c r="VBO177" s="600"/>
      <c r="VBP177" s="600"/>
      <c r="VBQ177" s="600"/>
      <c r="VBR177" s="600"/>
      <c r="VBS177" s="600"/>
      <c r="VBT177" s="600"/>
      <c r="VBU177" s="600"/>
      <c r="VBV177" s="600"/>
      <c r="VBW177" s="600"/>
      <c r="VBX177" s="600"/>
      <c r="VBY177" s="600"/>
      <c r="VBZ177" s="600"/>
      <c r="VCA177" s="600"/>
      <c r="VCB177" s="600"/>
      <c r="VCC177" s="600"/>
      <c r="VCD177" s="600"/>
      <c r="VCE177" s="600"/>
      <c r="VCF177" s="600"/>
      <c r="VCG177" s="600"/>
      <c r="VCH177" s="600"/>
      <c r="VCI177" s="600"/>
      <c r="VCJ177" s="600"/>
      <c r="VCK177" s="600"/>
      <c r="VCL177" s="600"/>
      <c r="VCM177" s="600"/>
      <c r="VCN177" s="600"/>
      <c r="VCO177" s="600"/>
      <c r="VCP177" s="600"/>
      <c r="VCQ177" s="600"/>
      <c r="VCR177" s="600"/>
      <c r="VCS177" s="600"/>
      <c r="VCT177" s="600"/>
      <c r="VCU177" s="600"/>
      <c r="VCV177" s="600"/>
      <c r="VCW177" s="600"/>
      <c r="VCX177" s="600"/>
      <c r="VCY177" s="600"/>
      <c r="VCZ177" s="600"/>
      <c r="VDA177" s="600"/>
      <c r="VDB177" s="600"/>
      <c r="VDC177" s="600"/>
      <c r="VDD177" s="600"/>
      <c r="VDE177" s="600"/>
      <c r="VDF177" s="600"/>
      <c r="VDG177" s="600"/>
      <c r="VDH177" s="600"/>
      <c r="VDI177" s="600"/>
      <c r="VDJ177" s="600"/>
      <c r="VDK177" s="600"/>
      <c r="VDL177" s="600"/>
      <c r="VDM177" s="600"/>
      <c r="VDN177" s="600"/>
      <c r="VDO177" s="600"/>
      <c r="VDP177" s="600"/>
      <c r="VDQ177" s="600"/>
      <c r="VDR177" s="600"/>
      <c r="VDS177" s="600"/>
      <c r="VDT177" s="600"/>
      <c r="VDU177" s="600"/>
      <c r="VDV177" s="600"/>
      <c r="VDW177" s="600"/>
      <c r="VDX177" s="600"/>
      <c r="VDY177" s="600"/>
      <c r="VDZ177" s="600"/>
      <c r="VEA177" s="600"/>
      <c r="VEB177" s="600"/>
      <c r="VEC177" s="600"/>
      <c r="VED177" s="600"/>
      <c r="VEE177" s="600"/>
      <c r="VEF177" s="600"/>
      <c r="VEG177" s="600"/>
      <c r="VEH177" s="600"/>
      <c r="VEI177" s="600"/>
      <c r="VEJ177" s="600"/>
      <c r="VEK177" s="600"/>
      <c r="VEL177" s="600"/>
      <c r="VEM177" s="600"/>
      <c r="VEN177" s="600"/>
      <c r="VEO177" s="600"/>
      <c r="VEP177" s="600"/>
      <c r="VEQ177" s="600"/>
      <c r="VER177" s="600"/>
      <c r="VES177" s="600"/>
      <c r="VET177" s="600"/>
      <c r="VEU177" s="600"/>
      <c r="VEV177" s="600"/>
      <c r="VEW177" s="600"/>
      <c r="VEX177" s="600"/>
      <c r="VEY177" s="600"/>
      <c r="VEZ177" s="600"/>
      <c r="VFA177" s="600"/>
      <c r="VFB177" s="600"/>
      <c r="VFC177" s="600"/>
      <c r="VFD177" s="600"/>
      <c r="VFE177" s="600"/>
      <c r="VFF177" s="600"/>
      <c r="VFG177" s="600"/>
      <c r="VFH177" s="600"/>
      <c r="VFI177" s="600"/>
      <c r="VFJ177" s="600"/>
      <c r="VFK177" s="600"/>
      <c r="VFL177" s="600"/>
      <c r="VFM177" s="600"/>
      <c r="VFN177" s="600"/>
      <c r="VFO177" s="600"/>
      <c r="VFP177" s="600"/>
      <c r="VFQ177" s="600"/>
      <c r="VFR177" s="600"/>
      <c r="VFS177" s="600"/>
      <c r="VFT177" s="600"/>
      <c r="VFU177" s="600"/>
      <c r="VFV177" s="600"/>
      <c r="VFW177" s="600"/>
      <c r="VFX177" s="600"/>
      <c r="VFY177" s="600"/>
      <c r="VFZ177" s="600"/>
      <c r="VGA177" s="600"/>
      <c r="VGB177" s="600"/>
      <c r="VGC177" s="600"/>
      <c r="VGD177" s="600"/>
      <c r="VGE177" s="600"/>
      <c r="VGF177" s="600"/>
      <c r="VGG177" s="600"/>
      <c r="VGH177" s="600"/>
      <c r="VGI177" s="600"/>
      <c r="VGJ177" s="600"/>
      <c r="VGK177" s="600"/>
      <c r="VGL177" s="600"/>
      <c r="VGM177" s="600"/>
      <c r="VGN177" s="600"/>
      <c r="VGO177" s="600"/>
      <c r="VGP177" s="600"/>
      <c r="VGQ177" s="600"/>
      <c r="VGR177" s="600"/>
      <c r="VGS177" s="600"/>
      <c r="VGT177" s="600"/>
      <c r="VGU177" s="600"/>
      <c r="VGV177" s="600"/>
      <c r="VGW177" s="600"/>
      <c r="VGX177" s="600"/>
      <c r="VGY177" s="600"/>
      <c r="VGZ177" s="600"/>
      <c r="VHA177" s="600"/>
      <c r="VHB177" s="600"/>
      <c r="VHC177" s="600"/>
      <c r="VHD177" s="600"/>
      <c r="VHE177" s="600"/>
      <c r="VHF177" s="600"/>
      <c r="VHG177" s="600"/>
      <c r="VHH177" s="600"/>
      <c r="VHI177" s="600"/>
      <c r="VHJ177" s="600"/>
      <c r="VHK177" s="600"/>
      <c r="VHL177" s="600"/>
      <c r="VHM177" s="600"/>
      <c r="VHN177" s="600"/>
      <c r="VHO177" s="600"/>
      <c r="VHP177" s="600"/>
      <c r="VHQ177" s="600"/>
      <c r="VHR177" s="600"/>
      <c r="VHS177" s="600"/>
      <c r="VHT177" s="600"/>
      <c r="VHU177" s="600"/>
      <c r="VHV177" s="600"/>
      <c r="VHW177" s="600"/>
      <c r="VHX177" s="600"/>
      <c r="VHY177" s="600"/>
      <c r="VHZ177" s="600"/>
      <c r="VIA177" s="600"/>
      <c r="VIB177" s="600"/>
      <c r="VIC177" s="600"/>
      <c r="VID177" s="600"/>
      <c r="VIE177" s="600"/>
      <c r="VIF177" s="600"/>
      <c r="VIG177" s="600"/>
      <c r="VIH177" s="600"/>
      <c r="VII177" s="600"/>
      <c r="VIJ177" s="600"/>
      <c r="VIK177" s="600"/>
      <c r="VIL177" s="600"/>
      <c r="VIM177" s="600"/>
      <c r="VIN177" s="600"/>
      <c r="VIO177" s="600"/>
      <c r="VIP177" s="600"/>
      <c r="VIQ177" s="600"/>
      <c r="VIR177" s="600"/>
      <c r="VIS177" s="600"/>
      <c r="VIT177" s="600"/>
      <c r="VIU177" s="600"/>
      <c r="VIV177" s="600"/>
      <c r="VIW177" s="600"/>
      <c r="VIX177" s="600"/>
      <c r="VIY177" s="600"/>
      <c r="VIZ177" s="600"/>
      <c r="VJA177" s="600"/>
      <c r="VJB177" s="600"/>
      <c r="VJC177" s="600"/>
      <c r="VJD177" s="600"/>
      <c r="VJE177" s="600"/>
      <c r="VJF177" s="600"/>
      <c r="VJG177" s="600"/>
      <c r="VJH177" s="600"/>
      <c r="VJI177" s="600"/>
      <c r="VJJ177" s="600"/>
      <c r="VJK177" s="600"/>
      <c r="VJL177" s="600"/>
      <c r="VJM177" s="600"/>
      <c r="VJN177" s="600"/>
      <c r="VJO177" s="600"/>
      <c r="VJP177" s="600"/>
      <c r="VJQ177" s="600"/>
      <c r="VJR177" s="600"/>
      <c r="VJS177" s="600"/>
      <c r="VJT177" s="600"/>
      <c r="VJU177" s="600"/>
      <c r="VJV177" s="600"/>
      <c r="VJW177" s="600"/>
      <c r="VJX177" s="600"/>
      <c r="VJY177" s="600"/>
      <c r="VJZ177" s="600"/>
      <c r="VKA177" s="600"/>
      <c r="VKB177" s="600"/>
      <c r="VKC177" s="600"/>
      <c r="VKD177" s="600"/>
      <c r="VKE177" s="600"/>
      <c r="VKF177" s="600"/>
      <c r="VKG177" s="600"/>
      <c r="VKH177" s="600"/>
      <c r="VKI177" s="600"/>
      <c r="VKJ177" s="600"/>
      <c r="VKK177" s="600"/>
      <c r="VKL177" s="600"/>
      <c r="VKM177" s="600"/>
      <c r="VKN177" s="600"/>
      <c r="VKO177" s="600"/>
      <c r="VKP177" s="600"/>
      <c r="VKQ177" s="600"/>
      <c r="VKR177" s="600"/>
      <c r="VKS177" s="600"/>
      <c r="VKT177" s="600"/>
      <c r="VKU177" s="600"/>
      <c r="VKV177" s="600"/>
      <c r="VKW177" s="600"/>
      <c r="VKX177" s="600"/>
      <c r="VKY177" s="600"/>
      <c r="VKZ177" s="600"/>
      <c r="VLA177" s="600"/>
      <c r="VLB177" s="600"/>
      <c r="VLC177" s="600"/>
      <c r="VLD177" s="600"/>
      <c r="VLE177" s="600"/>
      <c r="VLF177" s="600"/>
      <c r="VLG177" s="600"/>
      <c r="VLH177" s="600"/>
      <c r="VLI177" s="600"/>
      <c r="VLJ177" s="600"/>
      <c r="VLK177" s="600"/>
      <c r="VLL177" s="600"/>
      <c r="VLM177" s="600"/>
      <c r="VLN177" s="600"/>
      <c r="VLO177" s="600"/>
      <c r="VLP177" s="600"/>
      <c r="VLQ177" s="600"/>
      <c r="VLR177" s="600"/>
      <c r="VLS177" s="600"/>
      <c r="VLT177" s="600"/>
      <c r="VLU177" s="600"/>
      <c r="VLV177" s="600"/>
      <c r="VLW177" s="600"/>
      <c r="VLX177" s="600"/>
      <c r="VLY177" s="600"/>
      <c r="VLZ177" s="600"/>
      <c r="VMA177" s="600"/>
      <c r="VMB177" s="600"/>
      <c r="VMC177" s="600"/>
      <c r="VMD177" s="600"/>
      <c r="VME177" s="600"/>
      <c r="VMF177" s="600"/>
      <c r="VMG177" s="600"/>
      <c r="VMH177" s="600"/>
      <c r="VMI177" s="600"/>
      <c r="VMJ177" s="600"/>
      <c r="VMK177" s="600"/>
      <c r="VML177" s="600"/>
      <c r="VMM177" s="600"/>
      <c r="VMN177" s="600"/>
      <c r="VMO177" s="600"/>
      <c r="VMP177" s="600"/>
      <c r="VMQ177" s="600"/>
      <c r="VMR177" s="600"/>
      <c r="VMS177" s="600"/>
      <c r="VMT177" s="600"/>
      <c r="VMU177" s="600"/>
      <c r="VMV177" s="600"/>
      <c r="VMW177" s="600"/>
      <c r="VMX177" s="600"/>
      <c r="VMY177" s="600"/>
      <c r="VMZ177" s="600"/>
      <c r="VNA177" s="600"/>
      <c r="VNB177" s="600"/>
      <c r="VNC177" s="600"/>
      <c r="VND177" s="600"/>
      <c r="VNE177" s="600"/>
      <c r="VNF177" s="600"/>
      <c r="VNG177" s="600"/>
      <c r="VNH177" s="600"/>
      <c r="VNI177" s="600"/>
      <c r="VNJ177" s="600"/>
      <c r="VNK177" s="600"/>
      <c r="VNL177" s="600"/>
      <c r="VNM177" s="600"/>
      <c r="VNN177" s="600"/>
      <c r="VNO177" s="600"/>
      <c r="VNP177" s="600"/>
      <c r="VNQ177" s="600"/>
      <c r="VNR177" s="600"/>
      <c r="VNS177" s="600"/>
      <c r="VNT177" s="600"/>
      <c r="VNU177" s="600"/>
      <c r="VNV177" s="600"/>
      <c r="VNW177" s="600"/>
      <c r="VNX177" s="600"/>
      <c r="VNY177" s="600"/>
      <c r="VNZ177" s="600"/>
      <c r="VOA177" s="600"/>
      <c r="VOB177" s="600"/>
      <c r="VOC177" s="600"/>
      <c r="VOD177" s="600"/>
      <c r="VOE177" s="600"/>
      <c r="VOF177" s="600"/>
      <c r="VOG177" s="600"/>
      <c r="VOH177" s="600"/>
      <c r="VOI177" s="600"/>
      <c r="VOJ177" s="600"/>
      <c r="VOK177" s="600"/>
      <c r="VOL177" s="600"/>
      <c r="VOM177" s="600"/>
      <c r="VON177" s="600"/>
      <c r="VOO177" s="600"/>
      <c r="VOP177" s="600"/>
      <c r="VOQ177" s="600"/>
      <c r="VOR177" s="600"/>
      <c r="VOS177" s="600"/>
      <c r="VOT177" s="600"/>
      <c r="VOU177" s="600"/>
      <c r="VOV177" s="600"/>
      <c r="VOW177" s="600"/>
      <c r="VOX177" s="600"/>
      <c r="VOY177" s="600"/>
      <c r="VOZ177" s="600"/>
      <c r="VPA177" s="600"/>
      <c r="VPB177" s="600"/>
      <c r="VPC177" s="600"/>
      <c r="VPD177" s="600"/>
      <c r="VPE177" s="600"/>
      <c r="VPF177" s="600"/>
      <c r="VPG177" s="600"/>
      <c r="VPH177" s="600"/>
      <c r="VPI177" s="600"/>
      <c r="VPJ177" s="600"/>
      <c r="VPK177" s="600"/>
      <c r="VPL177" s="600"/>
      <c r="VPM177" s="600"/>
      <c r="VPN177" s="600"/>
      <c r="VPO177" s="600"/>
      <c r="VPP177" s="600"/>
      <c r="VPQ177" s="600"/>
      <c r="VPR177" s="600"/>
      <c r="VPS177" s="600"/>
      <c r="VPT177" s="600"/>
      <c r="VPU177" s="600"/>
      <c r="VPV177" s="600"/>
      <c r="VPW177" s="600"/>
      <c r="VPX177" s="600"/>
      <c r="VPY177" s="600"/>
      <c r="VPZ177" s="600"/>
      <c r="VQA177" s="600"/>
      <c r="VQB177" s="600"/>
      <c r="VQC177" s="600"/>
      <c r="VQD177" s="600"/>
      <c r="VQE177" s="600"/>
      <c r="VQF177" s="600"/>
      <c r="VQG177" s="600"/>
      <c r="VQH177" s="600"/>
      <c r="VQI177" s="600"/>
      <c r="VQJ177" s="600"/>
      <c r="VQK177" s="600"/>
      <c r="VQL177" s="600"/>
      <c r="VQM177" s="600"/>
      <c r="VQN177" s="600"/>
      <c r="VQO177" s="600"/>
      <c r="VQP177" s="600"/>
      <c r="VQQ177" s="600"/>
      <c r="VQR177" s="600"/>
      <c r="VQS177" s="600"/>
      <c r="VQT177" s="600"/>
      <c r="VQU177" s="600"/>
      <c r="VQV177" s="600"/>
      <c r="VQW177" s="600"/>
      <c r="VQX177" s="600"/>
      <c r="VQY177" s="600"/>
      <c r="VQZ177" s="600"/>
      <c r="VRA177" s="600"/>
      <c r="VRB177" s="600"/>
      <c r="VRC177" s="600"/>
      <c r="VRD177" s="600"/>
      <c r="VRE177" s="600"/>
      <c r="VRF177" s="600"/>
      <c r="VRG177" s="600"/>
      <c r="VRH177" s="600"/>
      <c r="VRI177" s="600"/>
      <c r="VRJ177" s="600"/>
      <c r="VRK177" s="600"/>
      <c r="VRL177" s="600"/>
      <c r="VRM177" s="600"/>
      <c r="VRN177" s="600"/>
      <c r="VRO177" s="600"/>
      <c r="VRP177" s="600"/>
      <c r="VRQ177" s="600"/>
      <c r="VRR177" s="600"/>
      <c r="VRS177" s="600"/>
      <c r="VRT177" s="600"/>
      <c r="VRU177" s="600"/>
      <c r="VRV177" s="600"/>
      <c r="VRW177" s="600"/>
      <c r="VRX177" s="600"/>
      <c r="VRY177" s="600"/>
      <c r="VRZ177" s="600"/>
      <c r="VSA177" s="600"/>
      <c r="VSB177" s="600"/>
      <c r="VSC177" s="600"/>
      <c r="VSD177" s="600"/>
      <c r="VSE177" s="600"/>
      <c r="VSF177" s="600"/>
      <c r="VSG177" s="600"/>
      <c r="VSH177" s="600"/>
      <c r="VSI177" s="600"/>
      <c r="VSJ177" s="600"/>
      <c r="VSK177" s="600"/>
      <c r="VSL177" s="600"/>
      <c r="VSM177" s="600"/>
      <c r="VSN177" s="600"/>
      <c r="VSO177" s="600"/>
      <c r="VSP177" s="600"/>
      <c r="VSQ177" s="600"/>
      <c r="VSR177" s="600"/>
      <c r="VSS177" s="600"/>
      <c r="VST177" s="600"/>
      <c r="VSU177" s="600"/>
      <c r="VSV177" s="600"/>
      <c r="VSW177" s="600"/>
      <c r="VSX177" s="600"/>
      <c r="VSY177" s="600"/>
      <c r="VSZ177" s="600"/>
      <c r="VTA177" s="600"/>
      <c r="VTB177" s="600"/>
      <c r="VTC177" s="600"/>
      <c r="VTD177" s="600"/>
      <c r="VTE177" s="600"/>
      <c r="VTF177" s="600"/>
      <c r="VTG177" s="600"/>
      <c r="VTH177" s="600"/>
      <c r="VTI177" s="600"/>
      <c r="VTJ177" s="600"/>
      <c r="VTK177" s="600"/>
      <c r="VTL177" s="600"/>
      <c r="VTM177" s="600"/>
      <c r="VTN177" s="600"/>
      <c r="VTO177" s="600"/>
      <c r="VTP177" s="600"/>
      <c r="VTQ177" s="600"/>
      <c r="VTR177" s="600"/>
      <c r="VTS177" s="600"/>
      <c r="VTT177" s="600"/>
      <c r="VTU177" s="600"/>
      <c r="VTV177" s="600"/>
      <c r="VTW177" s="600"/>
      <c r="VTX177" s="600"/>
      <c r="VTY177" s="600"/>
      <c r="VTZ177" s="600"/>
      <c r="VUA177" s="600"/>
      <c r="VUB177" s="600"/>
      <c r="VUC177" s="600"/>
      <c r="VUD177" s="600"/>
      <c r="VUE177" s="600"/>
      <c r="VUF177" s="600"/>
      <c r="VUG177" s="600"/>
      <c r="VUH177" s="600"/>
      <c r="VUI177" s="600"/>
      <c r="VUJ177" s="600"/>
      <c r="VUK177" s="600"/>
      <c r="VUL177" s="600"/>
      <c r="VUM177" s="600"/>
      <c r="VUN177" s="600"/>
      <c r="VUO177" s="600"/>
      <c r="VUP177" s="600"/>
      <c r="VUQ177" s="600"/>
      <c r="VUR177" s="600"/>
      <c r="VUS177" s="600"/>
      <c r="VUT177" s="600"/>
      <c r="VUU177" s="600"/>
      <c r="VUV177" s="600"/>
      <c r="VUW177" s="600"/>
      <c r="VUX177" s="600"/>
      <c r="VUY177" s="600"/>
      <c r="VUZ177" s="600"/>
      <c r="VVA177" s="600"/>
      <c r="VVB177" s="600"/>
      <c r="VVC177" s="600"/>
      <c r="VVD177" s="600"/>
      <c r="VVE177" s="600"/>
      <c r="VVF177" s="600"/>
      <c r="VVG177" s="600"/>
      <c r="VVH177" s="600"/>
      <c r="VVI177" s="600"/>
      <c r="VVJ177" s="600"/>
      <c r="VVK177" s="600"/>
      <c r="VVL177" s="600"/>
      <c r="VVM177" s="600"/>
      <c r="VVN177" s="600"/>
      <c r="VVO177" s="600"/>
      <c r="VVP177" s="600"/>
      <c r="VVQ177" s="600"/>
      <c r="VVR177" s="600"/>
      <c r="VVS177" s="600"/>
      <c r="VVT177" s="600"/>
      <c r="VVU177" s="600"/>
      <c r="VVV177" s="600"/>
      <c r="VVW177" s="600"/>
      <c r="VVX177" s="600"/>
      <c r="VVY177" s="600"/>
      <c r="VVZ177" s="600"/>
      <c r="VWA177" s="600"/>
      <c r="VWB177" s="600"/>
      <c r="VWC177" s="600"/>
      <c r="VWD177" s="600"/>
      <c r="VWE177" s="600"/>
      <c r="VWF177" s="600"/>
      <c r="VWG177" s="600"/>
      <c r="VWH177" s="600"/>
      <c r="VWI177" s="600"/>
      <c r="VWJ177" s="600"/>
      <c r="VWK177" s="600"/>
      <c r="VWL177" s="600"/>
      <c r="VWM177" s="600"/>
      <c r="VWN177" s="600"/>
      <c r="VWO177" s="600"/>
      <c r="VWP177" s="600"/>
      <c r="VWQ177" s="600"/>
      <c r="VWR177" s="600"/>
      <c r="VWS177" s="600"/>
      <c r="VWT177" s="600"/>
      <c r="VWU177" s="600"/>
      <c r="VWV177" s="600"/>
      <c r="VWW177" s="600"/>
      <c r="VWX177" s="600"/>
      <c r="VWY177" s="600"/>
      <c r="VWZ177" s="600"/>
      <c r="VXA177" s="600"/>
      <c r="VXB177" s="600"/>
      <c r="VXC177" s="600"/>
      <c r="VXD177" s="600"/>
      <c r="VXE177" s="600"/>
      <c r="VXF177" s="600"/>
      <c r="VXG177" s="600"/>
      <c r="VXH177" s="600"/>
      <c r="VXI177" s="600"/>
      <c r="VXJ177" s="600"/>
      <c r="VXK177" s="600"/>
      <c r="VXL177" s="600"/>
      <c r="VXM177" s="600"/>
      <c r="VXN177" s="600"/>
      <c r="VXO177" s="600"/>
      <c r="VXP177" s="600"/>
      <c r="VXQ177" s="600"/>
      <c r="VXR177" s="600"/>
      <c r="VXS177" s="600"/>
      <c r="VXT177" s="600"/>
      <c r="VXU177" s="600"/>
      <c r="VXV177" s="600"/>
      <c r="VXW177" s="600"/>
      <c r="VXX177" s="600"/>
      <c r="VXY177" s="600"/>
      <c r="VXZ177" s="600"/>
      <c r="VYA177" s="600"/>
      <c r="VYB177" s="600"/>
      <c r="VYC177" s="600"/>
      <c r="VYD177" s="600"/>
      <c r="VYE177" s="600"/>
      <c r="VYF177" s="600"/>
      <c r="VYG177" s="600"/>
      <c r="VYH177" s="600"/>
      <c r="VYI177" s="600"/>
      <c r="VYJ177" s="600"/>
      <c r="VYK177" s="600"/>
      <c r="VYL177" s="600"/>
      <c r="VYM177" s="600"/>
      <c r="VYN177" s="600"/>
      <c r="VYO177" s="600"/>
      <c r="VYP177" s="600"/>
      <c r="VYQ177" s="600"/>
      <c r="VYR177" s="600"/>
      <c r="VYS177" s="600"/>
      <c r="VYT177" s="600"/>
      <c r="VYU177" s="600"/>
      <c r="VYV177" s="600"/>
      <c r="VYW177" s="600"/>
      <c r="VYX177" s="600"/>
      <c r="VYY177" s="600"/>
      <c r="VYZ177" s="600"/>
      <c r="VZA177" s="600"/>
      <c r="VZB177" s="600"/>
      <c r="VZC177" s="600"/>
      <c r="VZD177" s="600"/>
      <c r="VZE177" s="600"/>
      <c r="VZF177" s="600"/>
      <c r="VZG177" s="600"/>
      <c r="VZH177" s="600"/>
      <c r="VZI177" s="600"/>
      <c r="VZJ177" s="600"/>
      <c r="VZK177" s="600"/>
      <c r="VZL177" s="600"/>
      <c r="VZM177" s="600"/>
      <c r="VZN177" s="600"/>
      <c r="VZO177" s="600"/>
      <c r="VZP177" s="600"/>
      <c r="VZQ177" s="600"/>
      <c r="VZR177" s="600"/>
      <c r="VZS177" s="600"/>
      <c r="VZT177" s="600"/>
      <c r="VZU177" s="600"/>
      <c r="VZV177" s="600"/>
      <c r="VZW177" s="600"/>
      <c r="VZX177" s="600"/>
      <c r="VZY177" s="600"/>
      <c r="VZZ177" s="600"/>
      <c r="WAA177" s="600"/>
      <c r="WAB177" s="600"/>
      <c r="WAC177" s="600"/>
      <c r="WAD177" s="600"/>
      <c r="WAE177" s="600"/>
      <c r="WAF177" s="600"/>
      <c r="WAG177" s="600"/>
      <c r="WAH177" s="600"/>
      <c r="WAI177" s="600"/>
      <c r="WAJ177" s="600"/>
      <c r="WAK177" s="600"/>
      <c r="WAL177" s="600"/>
      <c r="WAM177" s="600"/>
      <c r="WAN177" s="600"/>
      <c r="WAO177" s="600"/>
      <c r="WAP177" s="600"/>
      <c r="WAQ177" s="600"/>
      <c r="WAR177" s="600"/>
      <c r="WAS177" s="600"/>
      <c r="WAT177" s="600"/>
      <c r="WAU177" s="600"/>
      <c r="WAV177" s="600"/>
      <c r="WAW177" s="600"/>
      <c r="WAX177" s="600"/>
      <c r="WAY177" s="600"/>
      <c r="WAZ177" s="600"/>
      <c r="WBA177" s="600"/>
      <c r="WBB177" s="600"/>
      <c r="WBC177" s="600"/>
      <c r="WBD177" s="600"/>
      <c r="WBE177" s="600"/>
      <c r="WBF177" s="600"/>
      <c r="WBG177" s="600"/>
      <c r="WBH177" s="600"/>
      <c r="WBI177" s="600"/>
      <c r="WBJ177" s="600"/>
      <c r="WBK177" s="600"/>
      <c r="WBL177" s="600"/>
      <c r="WBM177" s="600"/>
      <c r="WBN177" s="600"/>
      <c r="WBO177" s="600"/>
      <c r="WBP177" s="600"/>
      <c r="WBQ177" s="600"/>
      <c r="WBR177" s="600"/>
      <c r="WBS177" s="600"/>
      <c r="WBT177" s="600"/>
      <c r="WBU177" s="600"/>
      <c r="WBV177" s="600"/>
      <c r="WBW177" s="600"/>
      <c r="WBX177" s="600"/>
      <c r="WBY177" s="600"/>
      <c r="WBZ177" s="600"/>
      <c r="WCA177" s="600"/>
      <c r="WCB177" s="600"/>
      <c r="WCC177" s="600"/>
      <c r="WCD177" s="600"/>
      <c r="WCE177" s="600"/>
      <c r="WCF177" s="600"/>
      <c r="WCG177" s="600"/>
      <c r="WCH177" s="600"/>
      <c r="WCI177" s="600"/>
      <c r="WCJ177" s="600"/>
      <c r="WCK177" s="600"/>
      <c r="WCL177" s="600"/>
      <c r="WCM177" s="600"/>
      <c r="WCN177" s="600"/>
      <c r="WCO177" s="600"/>
      <c r="WCP177" s="600"/>
      <c r="WCQ177" s="600"/>
      <c r="WCR177" s="600"/>
      <c r="WCS177" s="600"/>
      <c r="WCT177" s="600"/>
      <c r="WCU177" s="600"/>
      <c r="WCV177" s="600"/>
      <c r="WCW177" s="600"/>
      <c r="WCX177" s="600"/>
      <c r="WCY177" s="600"/>
      <c r="WCZ177" s="600"/>
      <c r="WDA177" s="600"/>
      <c r="WDB177" s="600"/>
      <c r="WDC177" s="600"/>
      <c r="WDD177" s="600"/>
      <c r="WDE177" s="600"/>
      <c r="WDF177" s="600"/>
      <c r="WDG177" s="600"/>
      <c r="WDH177" s="600"/>
      <c r="WDI177" s="600"/>
      <c r="WDJ177" s="600"/>
      <c r="WDK177" s="600"/>
      <c r="WDL177" s="600"/>
      <c r="WDM177" s="600"/>
      <c r="WDN177" s="600"/>
      <c r="WDO177" s="600"/>
      <c r="WDP177" s="600"/>
      <c r="WDQ177" s="600"/>
      <c r="WDR177" s="600"/>
      <c r="WDS177" s="600"/>
      <c r="WDT177" s="600"/>
      <c r="WDU177" s="600"/>
      <c r="WDV177" s="600"/>
      <c r="WDW177" s="600"/>
      <c r="WDX177" s="600"/>
      <c r="WDY177" s="600"/>
      <c r="WDZ177" s="600"/>
      <c r="WEA177" s="600"/>
      <c r="WEB177" s="600"/>
      <c r="WEC177" s="600"/>
      <c r="WED177" s="600"/>
      <c r="WEE177" s="600"/>
      <c r="WEF177" s="600"/>
      <c r="WEG177" s="600"/>
      <c r="WEH177" s="600"/>
      <c r="WEI177" s="600"/>
      <c r="WEJ177" s="600"/>
      <c r="WEK177" s="600"/>
      <c r="WEL177" s="600"/>
      <c r="WEM177" s="600"/>
      <c r="WEN177" s="600"/>
      <c r="WEO177" s="600"/>
      <c r="WEP177" s="600"/>
      <c r="WEQ177" s="600"/>
      <c r="WER177" s="600"/>
      <c r="WES177" s="600"/>
      <c r="WET177" s="600"/>
      <c r="WEU177" s="600"/>
      <c r="WEV177" s="600"/>
      <c r="WEW177" s="600"/>
      <c r="WEX177" s="600"/>
      <c r="WEY177" s="600"/>
      <c r="WEZ177" s="600"/>
      <c r="WFA177" s="600"/>
      <c r="WFB177" s="600"/>
      <c r="WFC177" s="600"/>
      <c r="WFD177" s="600"/>
      <c r="WFE177" s="600"/>
      <c r="WFF177" s="600"/>
      <c r="WFG177" s="600"/>
      <c r="WFH177" s="600"/>
      <c r="WFI177" s="600"/>
      <c r="WFJ177" s="600"/>
      <c r="WFK177" s="600"/>
      <c r="WFL177" s="600"/>
      <c r="WFM177" s="600"/>
      <c r="WFN177" s="600"/>
      <c r="WFO177" s="600"/>
      <c r="WFP177" s="600"/>
      <c r="WFQ177" s="600"/>
      <c r="WFR177" s="600"/>
      <c r="WFS177" s="600"/>
      <c r="WFT177" s="600"/>
      <c r="WFU177" s="600"/>
      <c r="WFV177" s="600"/>
      <c r="WFW177" s="600"/>
      <c r="WFX177" s="600"/>
      <c r="WFY177" s="600"/>
      <c r="WFZ177" s="600"/>
      <c r="WGA177" s="600"/>
      <c r="WGB177" s="600"/>
      <c r="WGC177" s="600"/>
      <c r="WGD177" s="600"/>
      <c r="WGE177" s="600"/>
      <c r="WGF177" s="600"/>
      <c r="WGG177" s="600"/>
      <c r="WGH177" s="600"/>
      <c r="WGI177" s="600"/>
      <c r="WGJ177" s="600"/>
      <c r="WGK177" s="600"/>
      <c r="WGL177" s="600"/>
      <c r="WGM177" s="600"/>
      <c r="WGN177" s="600"/>
      <c r="WGO177" s="600"/>
      <c r="WGP177" s="600"/>
      <c r="WGQ177" s="600"/>
      <c r="WGR177" s="600"/>
      <c r="WGS177" s="600"/>
      <c r="WGT177" s="600"/>
      <c r="WGU177" s="600"/>
      <c r="WGV177" s="600"/>
      <c r="WGW177" s="600"/>
      <c r="WGX177" s="600"/>
      <c r="WGY177" s="600"/>
      <c r="WGZ177" s="600"/>
      <c r="WHA177" s="600"/>
      <c r="WHB177" s="600"/>
      <c r="WHC177" s="600"/>
      <c r="WHD177" s="600"/>
      <c r="WHE177" s="600"/>
      <c r="WHF177" s="600"/>
      <c r="WHG177" s="600"/>
      <c r="WHH177" s="600"/>
      <c r="WHI177" s="600"/>
      <c r="WHJ177" s="600"/>
      <c r="WHK177" s="600"/>
      <c r="WHL177" s="600"/>
      <c r="WHM177" s="600"/>
      <c r="WHN177" s="600"/>
      <c r="WHO177" s="600"/>
      <c r="WHP177" s="600"/>
      <c r="WHQ177" s="600"/>
      <c r="WHR177" s="600"/>
      <c r="WHS177" s="600"/>
      <c r="WHT177" s="600"/>
      <c r="WHU177" s="600"/>
      <c r="WHV177" s="600"/>
      <c r="WHW177" s="600"/>
      <c r="WHX177" s="600"/>
      <c r="WHY177" s="600"/>
      <c r="WHZ177" s="600"/>
      <c r="WIA177" s="600"/>
      <c r="WIB177" s="600"/>
      <c r="WIC177" s="600"/>
      <c r="WID177" s="600"/>
      <c r="WIE177" s="600"/>
      <c r="WIF177" s="600"/>
      <c r="WIG177" s="600"/>
      <c r="WIH177" s="600"/>
      <c r="WII177" s="600"/>
      <c r="WIJ177" s="600"/>
      <c r="WIK177" s="600"/>
      <c r="WIL177" s="600"/>
      <c r="WIM177" s="600"/>
      <c r="WIN177" s="600"/>
      <c r="WIO177" s="600"/>
      <c r="WIP177" s="600"/>
      <c r="WIQ177" s="600"/>
      <c r="WIR177" s="600"/>
      <c r="WIS177" s="600"/>
      <c r="WIT177" s="600"/>
      <c r="WIU177" s="600"/>
      <c r="WIV177" s="600"/>
      <c r="WIW177" s="600"/>
      <c r="WIX177" s="600"/>
      <c r="WIY177" s="600"/>
      <c r="WIZ177" s="600"/>
      <c r="WJA177" s="600"/>
      <c r="WJB177" s="600"/>
      <c r="WJC177" s="600"/>
      <c r="WJD177" s="600"/>
      <c r="WJE177" s="600"/>
      <c r="WJF177" s="600"/>
      <c r="WJG177" s="600"/>
      <c r="WJH177" s="600"/>
      <c r="WJI177" s="600"/>
      <c r="WJJ177" s="600"/>
      <c r="WJK177" s="600"/>
      <c r="WJL177" s="600"/>
      <c r="WJM177" s="600"/>
      <c r="WJN177" s="600"/>
      <c r="WJO177" s="600"/>
      <c r="WJP177" s="600"/>
      <c r="WJQ177" s="600"/>
      <c r="WJR177" s="600"/>
      <c r="WJS177" s="600"/>
      <c r="WJT177" s="600"/>
      <c r="WJU177" s="600"/>
      <c r="WJV177" s="600"/>
      <c r="WJW177" s="600"/>
      <c r="WJX177" s="600"/>
      <c r="WJY177" s="600"/>
      <c r="WJZ177" s="600"/>
      <c r="WKA177" s="600"/>
      <c r="WKB177" s="600"/>
      <c r="WKC177" s="600"/>
      <c r="WKD177" s="600"/>
      <c r="WKE177" s="600"/>
      <c r="WKF177" s="600"/>
      <c r="WKG177" s="600"/>
      <c r="WKH177" s="600"/>
      <c r="WKI177" s="600"/>
      <c r="WKJ177" s="600"/>
      <c r="WKK177" s="600"/>
      <c r="WKL177" s="600"/>
      <c r="WKM177" s="600"/>
      <c r="WKN177" s="600"/>
      <c r="WKO177" s="600"/>
      <c r="WKP177" s="600"/>
      <c r="WKQ177" s="600"/>
      <c r="WKR177" s="600"/>
      <c r="WKS177" s="600"/>
      <c r="WKT177" s="600"/>
      <c r="WKU177" s="600"/>
      <c r="WKV177" s="600"/>
      <c r="WKW177" s="600"/>
      <c r="WKX177" s="600"/>
      <c r="WKY177" s="600"/>
      <c r="WKZ177" s="600"/>
      <c r="WLA177" s="600"/>
      <c r="WLB177" s="600"/>
      <c r="WLC177" s="600"/>
      <c r="WLD177" s="600"/>
      <c r="WLE177" s="600"/>
      <c r="WLF177" s="600"/>
      <c r="WLG177" s="600"/>
      <c r="WLH177" s="600"/>
      <c r="WLI177" s="600"/>
      <c r="WLJ177" s="600"/>
      <c r="WLK177" s="600"/>
      <c r="WLL177" s="600"/>
      <c r="WLM177" s="600"/>
      <c r="WLN177" s="600"/>
      <c r="WLO177" s="600"/>
      <c r="WLP177" s="600"/>
      <c r="WLQ177" s="600"/>
      <c r="WLR177" s="600"/>
      <c r="WLS177" s="600"/>
      <c r="WLT177" s="600"/>
      <c r="WLU177" s="600"/>
      <c r="WLV177" s="600"/>
      <c r="WLW177" s="600"/>
      <c r="WLX177" s="600"/>
      <c r="WLY177" s="600"/>
      <c r="WLZ177" s="600"/>
      <c r="WMA177" s="600"/>
      <c r="WMB177" s="600"/>
      <c r="WMC177" s="600"/>
      <c r="WMD177" s="600"/>
      <c r="WME177" s="600"/>
      <c r="WMF177" s="600"/>
      <c r="WMG177" s="600"/>
      <c r="WMH177" s="600"/>
      <c r="WMI177" s="600"/>
      <c r="WMJ177" s="600"/>
      <c r="WMK177" s="600"/>
      <c r="WML177" s="600"/>
      <c r="WMM177" s="600"/>
      <c r="WMN177" s="600"/>
      <c r="WMO177" s="600"/>
      <c r="WMP177" s="600"/>
      <c r="WMQ177" s="600"/>
      <c r="WMR177" s="600"/>
      <c r="WMS177" s="600"/>
      <c r="WMT177" s="600"/>
      <c r="WMU177" s="600"/>
      <c r="WMV177" s="600"/>
      <c r="WMW177" s="600"/>
      <c r="WMX177" s="600"/>
      <c r="WMY177" s="600"/>
      <c r="WMZ177" s="600"/>
      <c r="WNA177" s="600"/>
      <c r="WNB177" s="600"/>
      <c r="WNC177" s="600"/>
      <c r="WND177" s="600"/>
      <c r="WNE177" s="600"/>
      <c r="WNF177" s="600"/>
      <c r="WNG177" s="600"/>
      <c r="WNH177" s="600"/>
      <c r="WNI177" s="600"/>
      <c r="WNJ177" s="600"/>
      <c r="WNK177" s="600"/>
      <c r="WNL177" s="600"/>
      <c r="WNM177" s="600"/>
      <c r="WNN177" s="600"/>
      <c r="WNO177" s="600"/>
      <c r="WNP177" s="600"/>
      <c r="WNQ177" s="600"/>
      <c r="WNR177" s="600"/>
      <c r="WNS177" s="600"/>
      <c r="WNT177" s="600"/>
      <c r="WNU177" s="600"/>
      <c r="WNV177" s="600"/>
      <c r="WNW177" s="600"/>
      <c r="WNX177" s="600"/>
      <c r="WNY177" s="600"/>
      <c r="WNZ177" s="600"/>
      <c r="WOA177" s="600"/>
      <c r="WOB177" s="600"/>
      <c r="WOC177" s="600"/>
      <c r="WOD177" s="600"/>
      <c r="WOE177" s="600"/>
      <c r="WOF177" s="600"/>
      <c r="WOG177" s="600"/>
      <c r="WOH177" s="600"/>
      <c r="WOI177" s="600"/>
      <c r="WOJ177" s="600"/>
      <c r="WOK177" s="600"/>
      <c r="WOL177" s="600"/>
      <c r="WOM177" s="600"/>
      <c r="WON177" s="600"/>
      <c r="WOO177" s="600"/>
      <c r="WOP177" s="600"/>
      <c r="WOQ177" s="600"/>
      <c r="WOR177" s="600"/>
      <c r="WOS177" s="600"/>
      <c r="WOT177" s="600"/>
      <c r="WOU177" s="600"/>
      <c r="WOV177" s="600"/>
      <c r="WOW177" s="600"/>
      <c r="WOX177" s="600"/>
      <c r="WOY177" s="600"/>
      <c r="WOZ177" s="600"/>
      <c r="WPA177" s="600"/>
      <c r="WPB177" s="600"/>
      <c r="WPC177" s="600"/>
      <c r="WPD177" s="600"/>
      <c r="WPE177" s="600"/>
      <c r="WPF177" s="600"/>
      <c r="WPG177" s="600"/>
      <c r="WPH177" s="600"/>
      <c r="WPI177" s="600"/>
      <c r="WPJ177" s="600"/>
      <c r="WPK177" s="600"/>
      <c r="WPL177" s="600"/>
      <c r="WPM177" s="600"/>
      <c r="WPN177" s="600"/>
      <c r="WPO177" s="600"/>
      <c r="WPP177" s="600"/>
      <c r="WPQ177" s="600"/>
      <c r="WPR177" s="600"/>
      <c r="WPS177" s="600"/>
      <c r="WPT177" s="600"/>
      <c r="WPU177" s="600"/>
      <c r="WPV177" s="600"/>
      <c r="WPW177" s="600"/>
      <c r="WPX177" s="600"/>
      <c r="WPY177" s="600"/>
      <c r="WPZ177" s="600"/>
      <c r="WQA177" s="600"/>
      <c r="WQB177" s="600"/>
      <c r="WQC177" s="600"/>
      <c r="WQD177" s="600"/>
      <c r="WQE177" s="600"/>
      <c r="WQF177" s="600"/>
      <c r="WQG177" s="600"/>
      <c r="WQH177" s="600"/>
      <c r="WQI177" s="600"/>
      <c r="WQJ177" s="600"/>
      <c r="WQK177" s="600"/>
      <c r="WQL177" s="600"/>
      <c r="WQM177" s="600"/>
      <c r="WQN177" s="600"/>
      <c r="WQO177" s="600"/>
      <c r="WQP177" s="600"/>
      <c r="WQQ177" s="600"/>
      <c r="WQR177" s="600"/>
      <c r="WQS177" s="600"/>
      <c r="WQT177" s="600"/>
      <c r="WQU177" s="600"/>
      <c r="WQV177" s="600"/>
      <c r="WQW177" s="600"/>
      <c r="WQX177" s="600"/>
      <c r="WQY177" s="600"/>
      <c r="WQZ177" s="600"/>
      <c r="WRA177" s="600"/>
      <c r="WRB177" s="600"/>
      <c r="WRC177" s="600"/>
      <c r="WRD177" s="600"/>
      <c r="WRE177" s="600"/>
      <c r="WRF177" s="600"/>
      <c r="WRG177" s="600"/>
      <c r="WRH177" s="600"/>
      <c r="WRI177" s="600"/>
      <c r="WRJ177" s="600"/>
      <c r="WRK177" s="600"/>
      <c r="WRL177" s="600"/>
      <c r="WRM177" s="600"/>
      <c r="WRN177" s="600"/>
      <c r="WRO177" s="600"/>
      <c r="WRP177" s="600"/>
      <c r="WRQ177" s="600"/>
      <c r="WRR177" s="600"/>
      <c r="WRS177" s="600"/>
      <c r="WRT177" s="600"/>
      <c r="WRU177" s="600"/>
      <c r="WRV177" s="600"/>
      <c r="WRW177" s="600"/>
      <c r="WRX177" s="600"/>
      <c r="WRY177" s="600"/>
      <c r="WRZ177" s="600"/>
      <c r="WSA177" s="600"/>
      <c r="WSB177" s="600"/>
      <c r="WSC177" s="600"/>
      <c r="WSD177" s="600"/>
      <c r="WSE177" s="600"/>
      <c r="WSF177" s="600"/>
      <c r="WSG177" s="600"/>
      <c r="WSH177" s="600"/>
      <c r="WSI177" s="600"/>
      <c r="WSJ177" s="600"/>
      <c r="WSK177" s="600"/>
      <c r="WSL177" s="600"/>
      <c r="WSM177" s="600"/>
      <c r="WSN177" s="600"/>
      <c r="WSO177" s="600"/>
      <c r="WSP177" s="600"/>
      <c r="WSQ177" s="600"/>
      <c r="WSR177" s="600"/>
      <c r="WSS177" s="600"/>
      <c r="WST177" s="600"/>
      <c r="WSU177" s="600"/>
      <c r="WSV177" s="600"/>
      <c r="WSW177" s="600"/>
      <c r="WSX177" s="600"/>
      <c r="WSY177" s="600"/>
      <c r="WSZ177" s="600"/>
      <c r="WTA177" s="600"/>
      <c r="WTB177" s="600"/>
      <c r="WTC177" s="600"/>
      <c r="WTD177" s="600"/>
      <c r="WTE177" s="600"/>
      <c r="WTF177" s="600"/>
      <c r="WTG177" s="600"/>
      <c r="WTH177" s="600"/>
      <c r="WTI177" s="600"/>
      <c r="WTJ177" s="600"/>
      <c r="WTK177" s="600"/>
      <c r="WTL177" s="600"/>
      <c r="WTM177" s="600"/>
      <c r="WTN177" s="600"/>
      <c r="WTO177" s="600"/>
      <c r="WTP177" s="600"/>
      <c r="WTQ177" s="600"/>
      <c r="WTR177" s="600"/>
      <c r="WTS177" s="600"/>
      <c r="WTT177" s="600"/>
      <c r="WTU177" s="600"/>
      <c r="WTV177" s="600"/>
      <c r="WTW177" s="600"/>
      <c r="WTX177" s="600"/>
      <c r="WTY177" s="600"/>
      <c r="WTZ177" s="600"/>
      <c r="WUA177" s="600"/>
      <c r="WUB177" s="600"/>
      <c r="WUC177" s="600"/>
      <c r="WUD177" s="600"/>
      <c r="WUE177" s="600"/>
      <c r="WUF177" s="600"/>
      <c r="WUG177" s="600"/>
      <c r="WUH177" s="600"/>
      <c r="WUI177" s="600"/>
      <c r="WUJ177" s="600"/>
      <c r="WUK177" s="600"/>
      <c r="WUL177" s="600"/>
      <c r="WUM177" s="600"/>
      <c r="WUN177" s="600"/>
      <c r="WUO177" s="600"/>
      <c r="WUP177" s="600"/>
      <c r="WUQ177" s="600"/>
      <c r="WUR177" s="600"/>
      <c r="WUS177" s="600"/>
      <c r="WUT177" s="600"/>
      <c r="WUU177" s="600"/>
      <c r="WUV177" s="600"/>
      <c r="WUW177" s="600"/>
      <c r="WUX177" s="600"/>
      <c r="WUY177" s="600"/>
      <c r="WUZ177" s="600"/>
      <c r="WVA177" s="600"/>
      <c r="WVB177" s="600"/>
      <c r="WVC177" s="600"/>
      <c r="WVD177" s="600"/>
      <c r="WVE177" s="600"/>
      <c r="WVF177" s="600"/>
      <c r="WVG177" s="600"/>
      <c r="WVH177" s="600"/>
      <c r="WVI177" s="600"/>
      <c r="WVJ177" s="600"/>
      <c r="WVK177" s="600"/>
      <c r="WVL177" s="600"/>
      <c r="WVM177" s="600"/>
      <c r="WVN177" s="600"/>
      <c r="WVO177" s="60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Zał.Nr1</vt:lpstr>
      <vt:lpstr>Zał.Nr2</vt:lpstr>
      <vt:lpstr>Zał.Nr3</vt:lpstr>
      <vt:lpstr>Zał.Nr4</vt:lpstr>
      <vt:lpstr>Zał.Nr5</vt:lpstr>
      <vt:lpstr>Zał.Nr6</vt:lpstr>
      <vt:lpstr>Zał.Nr7</vt:lpstr>
      <vt:lpstr>Zał.Nr1!Obszar_wydruku</vt:lpstr>
      <vt:lpstr>Zał.Nr2!Obszar_wydruku</vt:lpstr>
      <vt:lpstr>Zał.Nr7!Obszar_wydruku</vt:lpstr>
      <vt:lpstr>Zał.Nr1!Tytuły_wydruku</vt:lpstr>
      <vt:lpstr>Zał.Nr2!Tytuły_wydruku</vt:lpstr>
      <vt:lpstr>Zał.Nr5!Tytuły_wydruku</vt:lpstr>
      <vt:lpstr>Zał.Nr7!Tytuły_wydruku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Zarządzenie nr 190/2023 Prezydenta Miasta Włocławek dn. 28 kwietnia 2023 r.  </dc:title>
  <dc:creator>Beata Duszeńska</dc:creator>
  <cp:keywords>Zarządzeie Prezydenta Miasta Włocławek </cp:keywords>
  <cp:lastModifiedBy>Karolina Budziszewska</cp:lastModifiedBy>
  <cp:lastPrinted>2023-05-02T10:16:41Z</cp:lastPrinted>
  <dcterms:created xsi:type="dcterms:W3CDTF">2023-03-02T08:45:21Z</dcterms:created>
  <dcterms:modified xsi:type="dcterms:W3CDTF">2023-05-02T13:10:51Z</dcterms:modified>
</cp:coreProperties>
</file>