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81FF09C6-C02F-4C92-B6BD-2D9141B337C0}" xr6:coauthVersionLast="47" xr6:coauthVersionMax="47" xr10:uidLastSave="{00000000-0000-0000-0000-000000000000}"/>
  <bookViews>
    <workbookView xWindow="5715" yWindow="3120" windowWidth="21630" windowHeight="11385" xr2:uid="{19D26B50-62A8-4D7D-A7CF-509674CEF306}"/>
  </bookViews>
  <sheets>
    <sheet name="Zał.Nr1" sheetId="31" r:id="rId1"/>
    <sheet name="Zał.Nr2" sheetId="32" r:id="rId2"/>
    <sheet name="Zał.Nr3" sheetId="33" r:id="rId3"/>
    <sheet name="Zał.Nr4" sheetId="34" r:id="rId4"/>
    <sheet name="Zał.Nr5" sheetId="35" r:id="rId5"/>
    <sheet name="Zał.Nr6" sheetId="36" r:id="rId6"/>
  </sheets>
  <definedNames>
    <definedName name="_xlnm._FilterDatabase" localSheetId="0" hidden="1">Zał.Nr1!$A$10:$H$377</definedName>
    <definedName name="_xlnm.Print_Area" localSheetId="0">Zał.Nr1!$A$1:$H$393</definedName>
    <definedName name="_xlnm.Print_Area" localSheetId="1">Zał.Nr2!$A$1:$M$21</definedName>
    <definedName name="_xlnm.Print_Area" localSheetId="5">Zał.Nr6!$A$1:$G$179</definedName>
    <definedName name="_xlnm.Print_Titles" localSheetId="0">Zał.Nr1!$7:$9</definedName>
    <definedName name="_xlnm.Print_Titles" localSheetId="1">Zał.Nr2!$7:$14</definedName>
    <definedName name="_xlnm.Print_Titles" localSheetId="3">Zał.Nr4!$9:$10</definedName>
    <definedName name="_xlnm.Print_Titles" localSheetId="5">Zał.Nr6!$10:$11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36" l="1"/>
  <c r="G176" i="36"/>
  <c r="G175" i="36"/>
  <c r="G173" i="36"/>
  <c r="G171" i="36"/>
  <c r="G170" i="36" s="1"/>
  <c r="G168" i="36" s="1"/>
  <c r="G166" i="36"/>
  <c r="G165" i="36"/>
  <c r="G164" i="36"/>
  <c r="G163" i="36"/>
  <c r="G162" i="36"/>
  <c r="G161" i="36" s="1"/>
  <c r="G159" i="36" s="1"/>
  <c r="G157" i="36"/>
  <c r="G156" i="36"/>
  <c r="G154" i="36" s="1"/>
  <c r="G152" i="36"/>
  <c r="G151" i="36"/>
  <c r="G150" i="36"/>
  <c r="G147" i="36" s="1"/>
  <c r="G145" i="36" s="1"/>
  <c r="G149" i="36"/>
  <c r="G148" i="36"/>
  <c r="G143" i="36"/>
  <c r="G142" i="36" s="1"/>
  <c r="G140" i="36" s="1"/>
  <c r="G138" i="36"/>
  <c r="G137" i="36"/>
  <c r="G136" i="36"/>
  <c r="G135" i="36"/>
  <c r="G134" i="36"/>
  <c r="G132" i="36" s="1"/>
  <c r="G130" i="36"/>
  <c r="G129" i="36"/>
  <c r="G128" i="36"/>
  <c r="G125" i="36" s="1"/>
  <c r="G123" i="36" s="1"/>
  <c r="G127" i="36"/>
  <c r="G126" i="36"/>
  <c r="G121" i="36"/>
  <c r="G120" i="36"/>
  <c r="G119" i="36"/>
  <c r="G118" i="36"/>
  <c r="G117" i="36"/>
  <c r="G116" i="36" s="1"/>
  <c r="G114" i="36" s="1"/>
  <c r="G112" i="36"/>
  <c r="G111" i="36" s="1"/>
  <c r="G109" i="36" s="1"/>
  <c r="G107" i="36"/>
  <c r="G106" i="36"/>
  <c r="G105" i="36"/>
  <c r="G104" i="36"/>
  <c r="G103" i="36"/>
  <c r="G102" i="36"/>
  <c r="G100" i="36" s="1"/>
  <c r="G98" i="36"/>
  <c r="G97" i="36"/>
  <c r="G96" i="36"/>
  <c r="G93" i="36" s="1"/>
  <c r="G91" i="36" s="1"/>
  <c r="G95" i="36"/>
  <c r="G94" i="36"/>
  <c r="G89" i="36"/>
  <c r="G88" i="36" s="1"/>
  <c r="G86" i="36" s="1"/>
  <c r="G84" i="36"/>
  <c r="G83" i="36"/>
  <c r="G82" i="36"/>
  <c r="G81" i="36"/>
  <c r="G80" i="36"/>
  <c r="G79" i="36"/>
  <c r="G78" i="36" s="1"/>
  <c r="G76" i="36" s="1"/>
  <c r="G74" i="36" s="1"/>
  <c r="F73" i="36"/>
  <c r="G71" i="36"/>
  <c r="G70" i="36"/>
  <c r="G69" i="36" s="1"/>
  <c r="G67" i="36" s="1"/>
  <c r="F66" i="36"/>
  <c r="G64" i="36"/>
  <c r="G63" i="36" s="1"/>
  <c r="G61" i="36" s="1"/>
  <c r="F60" i="36"/>
  <c r="F179" i="36" s="1"/>
  <c r="G58" i="36"/>
  <c r="G57" i="36"/>
  <c r="G56" i="36"/>
  <c r="G55" i="36"/>
  <c r="G53" i="36" s="1"/>
  <c r="F52" i="36"/>
  <c r="G50" i="36"/>
  <c r="G49" i="36"/>
  <c r="G48" i="36" s="1"/>
  <c r="G43" i="36" s="1"/>
  <c r="G46" i="36"/>
  <c r="G45" i="36"/>
  <c r="F42" i="36"/>
  <c r="G40" i="36"/>
  <c r="G39" i="36"/>
  <c r="G38" i="36"/>
  <c r="G37" i="36" s="1"/>
  <c r="G35" i="36" s="1"/>
  <c r="F34" i="36"/>
  <c r="G32" i="36"/>
  <c r="G31" i="36"/>
  <c r="G29" i="36" s="1"/>
  <c r="G27" i="36" s="1"/>
  <c r="G30" i="36"/>
  <c r="F26" i="36"/>
  <c r="G24" i="36"/>
  <c r="G23" i="36"/>
  <c r="G22" i="36"/>
  <c r="G21" i="36" s="1"/>
  <c r="G19" i="36" s="1"/>
  <c r="F18" i="36"/>
  <c r="G16" i="36"/>
  <c r="G15" i="36" s="1"/>
  <c r="G13" i="36" s="1"/>
  <c r="F12" i="36"/>
  <c r="G33" i="35"/>
  <c r="F33" i="35"/>
  <c r="E33" i="35"/>
  <c r="D33" i="35"/>
  <c r="F155" i="34"/>
  <c r="F152" i="34"/>
  <c r="F141" i="34"/>
  <c r="F139" i="34"/>
  <c r="F130" i="34"/>
  <c r="F127" i="34"/>
  <c r="F122" i="34"/>
  <c r="F109" i="34"/>
  <c r="F99" i="34"/>
  <c r="F95" i="34"/>
  <c r="F82" i="34"/>
  <c r="F64" i="34"/>
  <c r="F61" i="34"/>
  <c r="F54" i="34"/>
  <c r="F157" i="34" s="1"/>
  <c r="F158" i="34" s="1"/>
  <c r="F50" i="34"/>
  <c r="F51" i="34" s="1"/>
  <c r="F49" i="34"/>
  <c r="F48" i="34"/>
  <c r="F43" i="34"/>
  <c r="F41" i="34"/>
  <c r="F39" i="34"/>
  <c r="F35" i="34"/>
  <c r="F31" i="34"/>
  <c r="F28" i="34"/>
  <c r="F26" i="34"/>
  <c r="F19" i="34"/>
  <c r="F17" i="34"/>
  <c r="F15" i="34"/>
  <c r="F44" i="33"/>
  <c r="F43" i="33"/>
  <c r="F42" i="33"/>
  <c r="F41" i="33" s="1"/>
  <c r="F40" i="33"/>
  <c r="F39" i="33"/>
  <c r="F38" i="33"/>
  <c r="F37" i="33" s="1"/>
  <c r="F36" i="33"/>
  <c r="F35" i="33"/>
  <c r="F32" i="33"/>
  <c r="F30" i="33"/>
  <c r="F33" i="33" s="1"/>
  <c r="F28" i="33"/>
  <c r="F26" i="33"/>
  <c r="F24" i="33"/>
  <c r="F22" i="33"/>
  <c r="F21" i="33"/>
  <c r="F20" i="33"/>
  <c r="F14" i="33"/>
  <c r="G179" i="36" l="1"/>
  <c r="F45" i="33"/>
  <c r="F46" i="33" s="1"/>
  <c r="H392" i="31"/>
  <c r="H391" i="31"/>
  <c r="H390" i="31"/>
  <c r="H389" i="31"/>
  <c r="H388" i="31"/>
  <c r="G387" i="31"/>
  <c r="H387" i="31" s="1"/>
  <c r="H386" i="31"/>
  <c r="H385" i="31"/>
  <c r="F384" i="31"/>
  <c r="F383" i="31" s="1"/>
  <c r="F382" i="31" s="1"/>
  <c r="H381" i="31"/>
  <c r="G380" i="31"/>
  <c r="G379" i="31" s="1"/>
  <c r="G378" i="31" s="1"/>
  <c r="F380" i="31"/>
  <c r="H376" i="31"/>
  <c r="G375" i="31"/>
  <c r="F375" i="31"/>
  <c r="G374" i="31"/>
  <c r="F374" i="31"/>
  <c r="H371" i="31"/>
  <c r="H370" i="31"/>
  <c r="H369" i="31"/>
  <c r="H368" i="31"/>
  <c r="G368" i="31"/>
  <c r="F368" i="31"/>
  <c r="G367" i="31"/>
  <c r="H367" i="31" s="1"/>
  <c r="F367" i="31"/>
  <c r="H366" i="31"/>
  <c r="G365" i="31"/>
  <c r="G364" i="31" s="1"/>
  <c r="F365" i="31"/>
  <c r="F364" i="31"/>
  <c r="H360" i="31"/>
  <c r="H359" i="31"/>
  <c r="H358" i="31"/>
  <c r="G357" i="31"/>
  <c r="F357" i="31"/>
  <c r="F356" i="31" s="1"/>
  <c r="F355" i="31" s="1"/>
  <c r="H354" i="31"/>
  <c r="G353" i="31"/>
  <c r="F353" i="31"/>
  <c r="G352" i="31"/>
  <c r="G351" i="31"/>
  <c r="H350" i="31"/>
  <c r="H349" i="31"/>
  <c r="H348" i="31"/>
  <c r="G347" i="31"/>
  <c r="G346" i="31" s="1"/>
  <c r="G345" i="31" s="1"/>
  <c r="F347" i="31"/>
  <c r="H343" i="31"/>
  <c r="F343" i="31"/>
  <c r="F342" i="31"/>
  <c r="H342" i="31" s="1"/>
  <c r="G341" i="31"/>
  <c r="G340" i="31" s="1"/>
  <c r="G339" i="31" s="1"/>
  <c r="H337" i="31"/>
  <c r="H336" i="31"/>
  <c r="H335" i="31"/>
  <c r="H334" i="31"/>
  <c r="G333" i="31"/>
  <c r="F333" i="31"/>
  <c r="H333" i="31" s="1"/>
  <c r="H332" i="31"/>
  <c r="H331" i="31"/>
  <c r="G330" i="31"/>
  <c r="G329" i="31" s="1"/>
  <c r="F330" i="31"/>
  <c r="H328" i="31"/>
  <c r="H327" i="31"/>
  <c r="G326" i="31"/>
  <c r="G325" i="31" s="1"/>
  <c r="G324" i="31" s="1"/>
  <c r="F326" i="31"/>
  <c r="H323" i="31"/>
  <c r="G322" i="31"/>
  <c r="H322" i="31" s="1"/>
  <c r="F322" i="31"/>
  <c r="G321" i="31"/>
  <c r="G320" i="31" s="1"/>
  <c r="F321" i="31"/>
  <c r="F320" i="31" s="1"/>
  <c r="H319" i="31"/>
  <c r="H318" i="31"/>
  <c r="G317" i="31"/>
  <c r="G310" i="31" s="1"/>
  <c r="G309" i="31" s="1"/>
  <c r="F317" i="31"/>
  <c r="H315" i="31"/>
  <c r="H314" i="31"/>
  <c r="H313" i="31"/>
  <c r="H312" i="31"/>
  <c r="G311" i="31"/>
  <c r="F311" i="31"/>
  <c r="H308" i="31"/>
  <c r="H307" i="31"/>
  <c r="H306" i="31"/>
  <c r="G305" i="31"/>
  <c r="G304" i="31" s="1"/>
  <c r="G303" i="31" s="1"/>
  <c r="F305" i="31"/>
  <c r="H302" i="31"/>
  <c r="G301" i="31"/>
  <c r="F301" i="31"/>
  <c r="H301" i="31" s="1"/>
  <c r="G300" i="31"/>
  <c r="H299" i="31"/>
  <c r="H298" i="31"/>
  <c r="H297" i="31"/>
  <c r="G297" i="31"/>
  <c r="F297" i="31"/>
  <c r="G296" i="31"/>
  <c r="F296" i="31"/>
  <c r="H293" i="31"/>
  <c r="H292" i="31"/>
  <c r="H291" i="31"/>
  <c r="H290" i="31"/>
  <c r="G289" i="31"/>
  <c r="G288" i="31" s="1"/>
  <c r="G287" i="31" s="1"/>
  <c r="F289" i="31"/>
  <c r="F288" i="31"/>
  <c r="F287" i="31" s="1"/>
  <c r="H286" i="31"/>
  <c r="G285" i="31"/>
  <c r="G284" i="31" s="1"/>
  <c r="F285" i="31"/>
  <c r="H283" i="31"/>
  <c r="G282" i="31"/>
  <c r="H282" i="31" s="1"/>
  <c r="F282" i="31"/>
  <c r="F281" i="31"/>
  <c r="H278" i="31"/>
  <c r="H277" i="31"/>
  <c r="H276" i="31"/>
  <c r="G275" i="31"/>
  <c r="F275" i="31"/>
  <c r="H275" i="31" s="1"/>
  <c r="H274" i="31"/>
  <c r="H273" i="31"/>
  <c r="H272" i="31"/>
  <c r="H271" i="31"/>
  <c r="H270" i="31"/>
  <c r="H269" i="31"/>
  <c r="H268" i="31"/>
  <c r="H267" i="31"/>
  <c r="H266" i="31"/>
  <c r="H265" i="31"/>
  <c r="H264" i="31"/>
  <c r="H263" i="31"/>
  <c r="H262" i="31"/>
  <c r="F261" i="31"/>
  <c r="H261" i="31" s="1"/>
  <c r="H260" i="31"/>
  <c r="H259" i="31"/>
  <c r="H258" i="31"/>
  <c r="G257" i="31"/>
  <c r="F257" i="31"/>
  <c r="H257" i="31" s="1"/>
  <c r="H256" i="31"/>
  <c r="G255" i="31"/>
  <c r="F255" i="31"/>
  <c r="H255" i="31" s="1"/>
  <c r="H252" i="31"/>
  <c r="H251" i="31"/>
  <c r="G250" i="31"/>
  <c r="F250" i="31"/>
  <c r="H249" i="31"/>
  <c r="H248" i="31"/>
  <c r="H247" i="31"/>
  <c r="G246" i="31"/>
  <c r="H246" i="31" s="1"/>
  <c r="F246" i="31"/>
  <c r="H245" i="31"/>
  <c r="G244" i="31"/>
  <c r="G243" i="31" s="1"/>
  <c r="F244" i="31"/>
  <c r="H242" i="31"/>
  <c r="H241" i="31"/>
  <c r="G240" i="31"/>
  <c r="F240" i="31"/>
  <c r="H240" i="31" s="1"/>
  <c r="G239" i="31"/>
  <c r="H231" i="31"/>
  <c r="H230" i="31"/>
  <c r="H229" i="31"/>
  <c r="H228" i="31"/>
  <c r="G227" i="31"/>
  <c r="G226" i="31" s="1"/>
  <c r="F227" i="31"/>
  <c r="H227" i="31" s="1"/>
  <c r="F226" i="31"/>
  <c r="H226" i="31" s="1"/>
  <c r="H223" i="31"/>
  <c r="G222" i="31"/>
  <c r="F222" i="31"/>
  <c r="H221" i="31"/>
  <c r="H220" i="31"/>
  <c r="H219" i="31"/>
  <c r="H218" i="31"/>
  <c r="H217" i="31"/>
  <c r="G217" i="31"/>
  <c r="F217" i="31"/>
  <c r="G216" i="31"/>
  <c r="H215" i="31"/>
  <c r="G214" i="31"/>
  <c r="H214" i="31" s="1"/>
  <c r="F214" i="31"/>
  <c r="H213" i="31"/>
  <c r="H212" i="31"/>
  <c r="G211" i="31"/>
  <c r="F211" i="31"/>
  <c r="H211" i="31" s="1"/>
  <c r="G210" i="31"/>
  <c r="H209" i="31"/>
  <c r="G208" i="31"/>
  <c r="F208" i="31"/>
  <c r="F207" i="31" s="1"/>
  <c r="H206" i="31"/>
  <c r="H205" i="31"/>
  <c r="G204" i="31"/>
  <c r="F204" i="31"/>
  <c r="H204" i="31" s="1"/>
  <c r="G203" i="31"/>
  <c r="H202" i="31"/>
  <c r="G201" i="31"/>
  <c r="F201" i="31"/>
  <c r="H201" i="31" s="1"/>
  <c r="H200" i="31"/>
  <c r="H199" i="31"/>
  <c r="H198" i="31"/>
  <c r="H197" i="31"/>
  <c r="H196" i="31"/>
  <c r="G195" i="31"/>
  <c r="F195" i="31"/>
  <c r="H194" i="31"/>
  <c r="H193" i="31"/>
  <c r="G192" i="31"/>
  <c r="F192" i="31"/>
  <c r="H191" i="31"/>
  <c r="H190" i="31"/>
  <c r="H189" i="31"/>
  <c r="H188" i="31"/>
  <c r="H187" i="31"/>
  <c r="H186" i="31"/>
  <c r="G185" i="31"/>
  <c r="G184" i="31" s="1"/>
  <c r="F185" i="31"/>
  <c r="H185" i="31" s="1"/>
  <c r="H183" i="31"/>
  <c r="G182" i="31"/>
  <c r="H182" i="31" s="1"/>
  <c r="F182" i="31"/>
  <c r="F181" i="31"/>
  <c r="H180" i="31"/>
  <c r="H179" i="31"/>
  <c r="H178" i="31"/>
  <c r="H177" i="31"/>
  <c r="H176" i="31"/>
  <c r="G175" i="31"/>
  <c r="F175" i="31"/>
  <c r="H175" i="31" s="1"/>
  <c r="H174" i="31"/>
  <c r="H173" i="31"/>
  <c r="H172" i="31"/>
  <c r="H171" i="31"/>
  <c r="H170" i="31"/>
  <c r="G169" i="31"/>
  <c r="F169" i="31"/>
  <c r="F168" i="31"/>
  <c r="H167" i="31"/>
  <c r="H166" i="31"/>
  <c r="G165" i="31"/>
  <c r="G164" i="31" s="1"/>
  <c r="F165" i="31"/>
  <c r="H165" i="31" s="1"/>
  <c r="F164" i="31"/>
  <c r="H164" i="31" s="1"/>
  <c r="H163" i="31"/>
  <c r="G162" i="31"/>
  <c r="F162" i="31"/>
  <c r="G161" i="31"/>
  <c r="H160" i="31"/>
  <c r="G159" i="31"/>
  <c r="F159" i="31"/>
  <c r="H159" i="31" s="1"/>
  <c r="H158" i="31"/>
  <c r="G157" i="31"/>
  <c r="F157" i="31"/>
  <c r="H157" i="31" s="1"/>
  <c r="G156" i="31"/>
  <c r="H155" i="31"/>
  <c r="G154" i="31"/>
  <c r="F154" i="31"/>
  <c r="H153" i="31"/>
  <c r="G152" i="31"/>
  <c r="F152" i="31"/>
  <c r="H151" i="31"/>
  <c r="H150" i="31"/>
  <c r="H149" i="31"/>
  <c r="H148" i="31"/>
  <c r="H147" i="31"/>
  <c r="G146" i="31"/>
  <c r="F146" i="31"/>
  <c r="H146" i="31" s="1"/>
  <c r="G145" i="31"/>
  <c r="H144" i="31"/>
  <c r="G143" i="31"/>
  <c r="G142" i="31" s="1"/>
  <c r="F143" i="31"/>
  <c r="F142" i="31" s="1"/>
  <c r="H141" i="31"/>
  <c r="G140" i="31"/>
  <c r="F140" i="31"/>
  <c r="H139" i="31"/>
  <c r="H138" i="31"/>
  <c r="H137" i="31"/>
  <c r="H136" i="31"/>
  <c r="H135" i="31"/>
  <c r="G134" i="31"/>
  <c r="F134" i="31"/>
  <c r="H132" i="31"/>
  <c r="G131" i="31"/>
  <c r="F131" i="31"/>
  <c r="H131" i="31" s="1"/>
  <c r="H130" i="31"/>
  <c r="G129" i="31"/>
  <c r="F129" i="31"/>
  <c r="H128" i="31"/>
  <c r="H127" i="31"/>
  <c r="H126" i="31"/>
  <c r="H125" i="31"/>
  <c r="H124" i="31"/>
  <c r="H123" i="31"/>
  <c r="H122" i="31"/>
  <c r="G121" i="31"/>
  <c r="F121" i="31"/>
  <c r="H121" i="31" s="1"/>
  <c r="G120" i="31"/>
  <c r="H118" i="31"/>
  <c r="G117" i="31"/>
  <c r="G116" i="31" s="1"/>
  <c r="G115" i="31" s="1"/>
  <c r="F117" i="31"/>
  <c r="H117" i="31" s="1"/>
  <c r="H114" i="31"/>
  <c r="H113" i="31"/>
  <c r="H112" i="31"/>
  <c r="G111" i="31"/>
  <c r="F111" i="31"/>
  <c r="F110" i="31" s="1"/>
  <c r="G110" i="31"/>
  <c r="H109" i="31"/>
  <c r="H108" i="31"/>
  <c r="H107" i="31"/>
  <c r="H106" i="31"/>
  <c r="G105" i="31"/>
  <c r="F105" i="31"/>
  <c r="G104" i="31"/>
  <c r="H103" i="31"/>
  <c r="G102" i="31"/>
  <c r="G101" i="31" s="1"/>
  <c r="F102" i="31"/>
  <c r="H102" i="31" s="1"/>
  <c r="H100" i="31"/>
  <c r="G99" i="31"/>
  <c r="G98" i="31" s="1"/>
  <c r="F99" i="31"/>
  <c r="F98" i="31"/>
  <c r="H96" i="31"/>
  <c r="H95" i="31"/>
  <c r="G94" i="31"/>
  <c r="F94" i="31"/>
  <c r="F93" i="31"/>
  <c r="F92" i="31"/>
  <c r="H91" i="31"/>
  <c r="G91" i="31"/>
  <c r="H90" i="31"/>
  <c r="H89" i="31"/>
  <c r="H88" i="31"/>
  <c r="H87" i="31"/>
  <c r="H86" i="31"/>
  <c r="H85" i="31"/>
  <c r="H84" i="31"/>
  <c r="G84" i="31"/>
  <c r="G83" i="31"/>
  <c r="F82" i="31"/>
  <c r="F81" i="31" s="1"/>
  <c r="F80" i="31" s="1"/>
  <c r="H79" i="31"/>
  <c r="G78" i="31"/>
  <c r="G77" i="31" s="1"/>
  <c r="F78" i="31"/>
  <c r="F77" i="31" s="1"/>
  <c r="H76" i="31"/>
  <c r="G75" i="31"/>
  <c r="G74" i="31" s="1"/>
  <c r="F75" i="31"/>
  <c r="H73" i="31"/>
  <c r="H72" i="31"/>
  <c r="G71" i="31"/>
  <c r="G70" i="31" s="1"/>
  <c r="F71" i="31"/>
  <c r="H66" i="31"/>
  <c r="G65" i="31"/>
  <c r="F65" i="31"/>
  <c r="F64" i="31" s="1"/>
  <c r="H61" i="31"/>
  <c r="G60" i="31"/>
  <c r="G59" i="31" s="1"/>
  <c r="G58" i="31" s="1"/>
  <c r="F60" i="31"/>
  <c r="F59" i="31" s="1"/>
  <c r="F58" i="31" s="1"/>
  <c r="H58" i="31" s="1"/>
  <c r="H56" i="31"/>
  <c r="G55" i="31"/>
  <c r="H55" i="31" s="1"/>
  <c r="F55" i="31"/>
  <c r="F54" i="31"/>
  <c r="H51" i="31"/>
  <c r="G50" i="31"/>
  <c r="F50" i="31"/>
  <c r="G49" i="31"/>
  <c r="H48" i="31"/>
  <c r="G47" i="31"/>
  <c r="G46" i="31" s="1"/>
  <c r="F47" i="31"/>
  <c r="H44" i="31"/>
  <c r="G43" i="31"/>
  <c r="H43" i="31" s="1"/>
  <c r="F43" i="31"/>
  <c r="F42" i="31" s="1"/>
  <c r="H40" i="31"/>
  <c r="G39" i="31"/>
  <c r="G38" i="31" s="1"/>
  <c r="G37" i="31" s="1"/>
  <c r="F39" i="31"/>
  <c r="F36" i="31"/>
  <c r="H36" i="31" s="1"/>
  <c r="G35" i="31"/>
  <c r="G34" i="31" s="1"/>
  <c r="G33" i="31" s="1"/>
  <c r="F32" i="31"/>
  <c r="G31" i="31"/>
  <c r="G30" i="31" s="1"/>
  <c r="G29" i="31"/>
  <c r="H27" i="31"/>
  <c r="G26" i="31"/>
  <c r="F26" i="31"/>
  <c r="F25" i="31"/>
  <c r="H23" i="31"/>
  <c r="G22" i="31"/>
  <c r="G21" i="31" s="1"/>
  <c r="F22" i="31"/>
  <c r="H22" i="31" s="1"/>
  <c r="H20" i="31"/>
  <c r="G19" i="31"/>
  <c r="F19" i="31"/>
  <c r="H19" i="31" s="1"/>
  <c r="G18" i="31"/>
  <c r="G16" i="31" s="1"/>
  <c r="F15" i="31"/>
  <c r="G14" i="31"/>
  <c r="G13" i="31" s="1"/>
  <c r="G12" i="31" s="1"/>
  <c r="H101" i="31" l="1"/>
  <c r="G97" i="31"/>
  <c r="H244" i="31"/>
  <c r="H357" i="31"/>
  <c r="H365" i="31"/>
  <c r="H50" i="31"/>
  <c r="F101" i="31"/>
  <c r="H111" i="31"/>
  <c r="F116" i="31"/>
  <c r="H116" i="31" s="1"/>
  <c r="H152" i="31"/>
  <c r="G181" i="31"/>
  <c r="H192" i="31"/>
  <c r="G281" i="31"/>
  <c r="H281" i="31" s="1"/>
  <c r="G384" i="31"/>
  <c r="G383" i="31" s="1"/>
  <c r="G382" i="31" s="1"/>
  <c r="G377" i="31" s="1"/>
  <c r="H239" i="31"/>
  <c r="H154" i="31"/>
  <c r="H181" i="31"/>
  <c r="H208" i="31"/>
  <c r="H296" i="31"/>
  <c r="F18" i="31"/>
  <c r="H18" i="31" s="1"/>
  <c r="G69" i="31"/>
  <c r="F145" i="31"/>
  <c r="H145" i="31" s="1"/>
  <c r="F156" i="31"/>
  <c r="H156" i="31" s="1"/>
  <c r="H169" i="31"/>
  <c r="F203" i="31"/>
  <c r="H203" i="31" s="1"/>
  <c r="G207" i="31"/>
  <c r="F210" i="31"/>
  <c r="H210" i="31" s="1"/>
  <c r="F239" i="31"/>
  <c r="F300" i="31"/>
  <c r="H300" i="31" s="1"/>
  <c r="H317" i="31"/>
  <c r="H347" i="31"/>
  <c r="G356" i="31"/>
  <c r="G355" i="31" s="1"/>
  <c r="H375" i="31"/>
  <c r="F24" i="31"/>
  <c r="H32" i="31"/>
  <c r="F31" i="31"/>
  <c r="H71" i="31"/>
  <c r="F70" i="31"/>
  <c r="H311" i="31"/>
  <c r="F310" i="31"/>
  <c r="H287" i="31"/>
  <c r="H26" i="31"/>
  <c r="G25" i="31"/>
  <c r="G24" i="31" s="1"/>
  <c r="G11" i="31" s="1"/>
  <c r="H39" i="31"/>
  <c r="F38" i="31"/>
  <c r="H65" i="31"/>
  <c r="G64" i="31"/>
  <c r="G63" i="31" s="1"/>
  <c r="G57" i="31" s="1"/>
  <c r="G93" i="31"/>
  <c r="G92" i="31" s="1"/>
  <c r="H92" i="31" s="1"/>
  <c r="H94" i="31"/>
  <c r="H305" i="31"/>
  <c r="F304" i="31"/>
  <c r="F63" i="31"/>
  <c r="H364" i="31"/>
  <c r="F361" i="31"/>
  <c r="G119" i="31"/>
  <c r="H250" i="31"/>
  <c r="F243" i="31"/>
  <c r="H47" i="31"/>
  <c r="F46" i="31"/>
  <c r="H134" i="31"/>
  <c r="F133" i="31"/>
  <c r="G82" i="31"/>
  <c r="H83" i="31"/>
  <c r="H93" i="31"/>
  <c r="H105" i="31"/>
  <c r="F104" i="31"/>
  <c r="H129" i="31"/>
  <c r="F120" i="31"/>
  <c r="F254" i="31"/>
  <c r="H285" i="31"/>
  <c r="F284" i="31"/>
  <c r="H326" i="31"/>
  <c r="F325" i="31"/>
  <c r="G361" i="31"/>
  <c r="G338" i="31" s="1"/>
  <c r="F21" i="31"/>
  <c r="H21" i="31" s="1"/>
  <c r="G42" i="31"/>
  <c r="G41" i="31" s="1"/>
  <c r="G54" i="31"/>
  <c r="G45" i="31" s="1"/>
  <c r="H59" i="31"/>
  <c r="H77" i="31"/>
  <c r="H98" i="31"/>
  <c r="H99" i="31"/>
  <c r="H142" i="31"/>
  <c r="H143" i="31"/>
  <c r="F184" i="31"/>
  <c r="H184" i="31" s="1"/>
  <c r="H195" i="31"/>
  <c r="H222" i="31"/>
  <c r="F216" i="31"/>
  <c r="H216" i="31" s="1"/>
  <c r="H288" i="31"/>
  <c r="G294" i="31"/>
  <c r="H320" i="31"/>
  <c r="H355" i="31"/>
  <c r="H382" i="31"/>
  <c r="G133" i="31"/>
  <c r="H162" i="31"/>
  <c r="F161" i="31"/>
  <c r="H161" i="31" s="1"/>
  <c r="F14" i="31"/>
  <c r="H15" i="31"/>
  <c r="F35" i="31"/>
  <c r="F41" i="31"/>
  <c r="H41" i="31" s="1"/>
  <c r="F49" i="31"/>
  <c r="H49" i="31" s="1"/>
  <c r="H60" i="31"/>
  <c r="H75" i="31"/>
  <c r="F74" i="31"/>
  <c r="H74" i="31" s="1"/>
  <c r="H78" i="31"/>
  <c r="H110" i="31"/>
  <c r="H140" i="31"/>
  <c r="G168" i="31"/>
  <c r="H168" i="31" s="1"/>
  <c r="H207" i="31"/>
  <c r="G254" i="31"/>
  <c r="G253" i="31" s="1"/>
  <c r="H289" i="31"/>
  <c r="H321" i="31"/>
  <c r="H330" i="31"/>
  <c r="F329" i="31"/>
  <c r="H329" i="31" s="1"/>
  <c r="F341" i="31"/>
  <c r="F346" i="31"/>
  <c r="H353" i="31"/>
  <c r="F352" i="31"/>
  <c r="H356" i="31"/>
  <c r="H374" i="31"/>
  <c r="H380" i="31"/>
  <c r="F379" i="31"/>
  <c r="H383" i="31"/>
  <c r="H384" i="31"/>
  <c r="F115" i="31" l="1"/>
  <c r="H115" i="31" s="1"/>
  <c r="F294" i="31"/>
  <c r="G279" i="31"/>
  <c r="H294" i="31"/>
  <c r="H346" i="31"/>
  <c r="F345" i="31"/>
  <c r="H345" i="31" s="1"/>
  <c r="F34" i="31"/>
  <c r="H35" i="31"/>
  <c r="F37" i="31"/>
  <c r="H37" i="31" s="1"/>
  <c r="H38" i="31"/>
  <c r="F309" i="31"/>
  <c r="H309" i="31" s="1"/>
  <c r="H310" i="31"/>
  <c r="H31" i="31"/>
  <c r="F30" i="31"/>
  <c r="F279" i="31"/>
  <c r="H284" i="31"/>
  <c r="H63" i="31"/>
  <c r="F378" i="31"/>
  <c r="H379" i="31"/>
  <c r="F351" i="31"/>
  <c r="H351" i="31" s="1"/>
  <c r="H352" i="31"/>
  <c r="H14" i="31"/>
  <c r="F13" i="31"/>
  <c r="F324" i="31"/>
  <c r="H324" i="31" s="1"/>
  <c r="H325" i="31"/>
  <c r="H104" i="31"/>
  <c r="F97" i="31"/>
  <c r="G81" i="31"/>
  <c r="H82" i="31"/>
  <c r="H243" i="31"/>
  <c r="F16" i="31"/>
  <c r="H16" i="31" s="1"/>
  <c r="H64" i="31"/>
  <c r="H54" i="31"/>
  <c r="H70" i="31"/>
  <c r="F69" i="31"/>
  <c r="H25" i="31"/>
  <c r="F119" i="31"/>
  <c r="H120" i="31"/>
  <c r="F45" i="31"/>
  <c r="H45" i="31" s="1"/>
  <c r="H46" i="31"/>
  <c r="F340" i="31"/>
  <c r="H341" i="31"/>
  <c r="F57" i="31"/>
  <c r="G28" i="31"/>
  <c r="G10" i="31" s="1"/>
  <c r="H254" i="31"/>
  <c r="F253" i="31"/>
  <c r="H253" i="31" s="1"/>
  <c r="H133" i="31"/>
  <c r="H361" i="31"/>
  <c r="F303" i="31"/>
  <c r="H304" i="31"/>
  <c r="H42" i="31"/>
  <c r="H24" i="31"/>
  <c r="H69" i="31" l="1"/>
  <c r="F68" i="31"/>
  <c r="H303" i="31"/>
  <c r="H340" i="31"/>
  <c r="F339" i="31"/>
  <c r="H97" i="31"/>
  <c r="H13" i="31"/>
  <c r="F12" i="31"/>
  <c r="H279" i="31"/>
  <c r="H57" i="31"/>
  <c r="G80" i="31"/>
  <c r="H81" i="31"/>
  <c r="H119" i="31"/>
  <c r="F377" i="31"/>
  <c r="H378" i="31"/>
  <c r="F29" i="31"/>
  <c r="H30" i="31"/>
  <c r="H34" i="31"/>
  <c r="F33" i="31"/>
  <c r="H33" i="31" s="1"/>
  <c r="H377" i="31" l="1"/>
  <c r="H80" i="31"/>
  <c r="G68" i="31"/>
  <c r="G67" i="31" s="1"/>
  <c r="H12" i="31"/>
  <c r="F11" i="31"/>
  <c r="H339" i="31"/>
  <c r="F338" i="31"/>
  <c r="F28" i="31"/>
  <c r="H29" i="31"/>
  <c r="H338" i="31" l="1"/>
  <c r="H68" i="31"/>
  <c r="H11" i="31"/>
  <c r="F10" i="31"/>
  <c r="F67" i="31"/>
  <c r="H28" i="31"/>
  <c r="H10" i="31" l="1"/>
  <c r="H67" i="31"/>
</calcChain>
</file>

<file path=xl/sharedStrings.xml><?xml version="1.0" encoding="utf-8"?>
<sst xmlns="http://schemas.openxmlformats.org/spreadsheetml/2006/main" count="1087" uniqueCount="470">
  <si>
    <t>Załącznik Nr 1</t>
  </si>
  <si>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</si>
  <si>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</si>
  <si>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</si>
  <si>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</si>
  <si>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</si>
  <si>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</si>
  <si>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</si>
  <si>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</si>
  <si>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</si>
  <si>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</si>
  <si>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</si>
  <si>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</si>
  <si>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</si>
  <si>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własne: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</si>
  <si>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</si>
  <si>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</si>
  <si>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</si>
  <si>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</si>
  <si>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</si>
  <si>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</si>
  <si>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</si>
  <si>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</si>
  <si>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</si>
  <si>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</si>
  <si>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</si>
  <si>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Organ - Fundusz Pomocy (zapewnienie posiłku dzieciom i młodzieży)</t>
  </si>
  <si>
    <t>Pozostała działalność</t>
  </si>
  <si>
    <t>854</t>
  </si>
  <si>
    <t>Edukacyjna opieka wychowawcza</t>
  </si>
  <si>
    <t>Rodzina</t>
  </si>
  <si>
    <t>Organ - Fundusz Pomocy (świadczenia rodzinne)</t>
  </si>
  <si>
    <t>Dochody na zadania zlecone:</t>
  </si>
  <si>
    <t>Bezpieczeństwo publiczne i ochrona przeciwpożarowa</t>
  </si>
  <si>
    <t>Organ - Fundusz Pomocy (świadczenie pieniężne - 40 zł za osobę dziennie)</t>
  </si>
  <si>
    <t>Pozostałe zadania w zakresie polityki społecznej</t>
  </si>
  <si>
    <t>Organ - Fundusz Pomocy (świadczenie pieniężne w wysokości 300 zł)</t>
  </si>
  <si>
    <t>Organ</t>
  </si>
  <si>
    <t>Dochody na zadania rządowe:</t>
  </si>
  <si>
    <t>WYDATKI OGÓŁEM:</t>
  </si>
  <si>
    <t>Wydatki na zadania własne:</t>
  </si>
  <si>
    <t>Transport i łączność</t>
  </si>
  <si>
    <t>Drogi publiczne w miastach na prawach powiatu</t>
  </si>
  <si>
    <t>zakup usług remontowych</t>
  </si>
  <si>
    <t>zakup usług pozostałych</t>
  </si>
  <si>
    <t xml:space="preserve">różne opłaty i składki </t>
  </si>
  <si>
    <t>Administracja publiczna</t>
  </si>
  <si>
    <t>75095</t>
  </si>
  <si>
    <t>dodatkowe wynagrodzenie roczne</t>
  </si>
  <si>
    <t>wynagrodzenia bezosobowe</t>
  </si>
  <si>
    <t>Oświata i wychowanie</t>
  </si>
  <si>
    <t>Szkoły podstawowe</t>
  </si>
  <si>
    <t>Jednostki oświatowe zbiorczo</t>
  </si>
  <si>
    <t>4210</t>
  </si>
  <si>
    <t>zakup materiałów i wyposażenia</t>
  </si>
  <si>
    <t>wpłaty na PPK finansowane przez podmiot zatrudniający</t>
  </si>
  <si>
    <t>dodatkowe wynagrodzenie roczne nauczycieli</t>
  </si>
  <si>
    <t>Jednostki oświatowe zbiorczo - Fundusz Pomocy (realizacja dodatkowych zadań oświatowych)</t>
  </si>
  <si>
    <t>wynagrodzenia nauczycieli wypłacane w związku z pomocą obywatelom Ukrainy</t>
  </si>
  <si>
    <t>składki i inne pochodne od wynagrodzeń pracowników wypłacanych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</si>
  <si>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</si>
  <si>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</si>
  <si>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</si>
  <si>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Szkoły podstawowe specjalne</t>
  </si>
  <si>
    <t>wydatki osobowe niezaliczone do wynagrodzeń</t>
  </si>
  <si>
    <t>4190</t>
  </si>
  <si>
    <t>nagrody konkursowe</t>
  </si>
  <si>
    <t>Przedszkola</t>
  </si>
  <si>
    <t>Przedszkola specjalne</t>
  </si>
  <si>
    <t>Technika</t>
  </si>
  <si>
    <t>Branżowe szkoły I i II stopnia</t>
  </si>
  <si>
    <t>Licea ogólnokształcące</t>
  </si>
  <si>
    <t>zakup usług zdrowotnych</t>
  </si>
  <si>
    <t>Szkoły artystyczne</t>
  </si>
  <si>
    <t>Szkoły zawodowe specjalne</t>
  </si>
  <si>
    <t xml:space="preserve">Realizacja zadań wymagających stosowania specjalnej </t>
  </si>
  <si>
    <t>organizacji nauki i metod pracy dla dzieci i młodzieży</t>
  </si>
  <si>
    <t>w szkołach podstawowych</t>
  </si>
  <si>
    <t xml:space="preserve">składki na Fundusz Pracy oraz Fundusz Solidarnościowy </t>
  </si>
  <si>
    <t xml:space="preserve">składki na ubezpieczenia społeczne </t>
  </si>
  <si>
    <t>wynagrodzenie osobowe nauczycieli</t>
  </si>
  <si>
    <t>zakup środków dydaktycznych i książek</t>
  </si>
  <si>
    <t>852</t>
  </si>
  <si>
    <t>Wydział Polityki Społecznej i Zdrowia Publicznego</t>
  </si>
  <si>
    <t>Miejski Ośrodek Pomocy Rodzinie - Fundusz Pomocy (zasiłki okresowe)</t>
  </si>
  <si>
    <t>świadczenia społeczne wypłacane obywatelom Ukrainy przebywającym na terytorium RP</t>
  </si>
  <si>
    <t>Miejski Ośrodek Pomocy Rodzinie - Fundusz Pomocy (zapewnienie posiłku dzieciom i młodzieży)</t>
  </si>
  <si>
    <t>Miejski Ośrodek Pomocy Rodzinie</t>
  </si>
  <si>
    <t>świadczenia społeczne</t>
  </si>
  <si>
    <t>zakup środków żywności</t>
  </si>
  <si>
    <t>Internaty i bursy szkolne</t>
  </si>
  <si>
    <t>4350</t>
  </si>
  <si>
    <t>zakup towarów (w szczególności materiałów, leków, żywności) w związku z pomocą obywatelom Ukrainy</t>
  </si>
  <si>
    <t>Młodzieżowe ośrodki wychowawcze</t>
  </si>
  <si>
    <t>Działalność placówek opiekuńczo - wychowawczych</t>
  </si>
  <si>
    <t>Miejski Ośrodek Pomocy Rodzinie - Fundusz Pomocy (świadczenia rodzinne)</t>
  </si>
  <si>
    <t>wynagrodzenia i uposażenia wypłacane w związku z pomocą obywatelom Ukrainy</t>
  </si>
  <si>
    <t xml:space="preserve">Kultura i ochrona dziedzictwa narodowego </t>
  </si>
  <si>
    <t>Centra kultury i sztuki</t>
  </si>
  <si>
    <t>Wydział Kultury, Promocji i Komunikacji Społecznej</t>
  </si>
  <si>
    <t>Wydatki na zadania zlecone:</t>
  </si>
  <si>
    <t>Urzędy wojewódzkie</t>
  </si>
  <si>
    <t>Wydział Organizacyjno - Prawny i Kadr</t>
  </si>
  <si>
    <t>wynagrodzenia osobowe pracowników</t>
  </si>
  <si>
    <t xml:space="preserve">Bezpieczeństwo publiczne i ochrona </t>
  </si>
  <si>
    <t>przeciwpożarowa</t>
  </si>
  <si>
    <t>Miejski Ośrodek Pomocy Rodzinie - Fundusz Pomocy (świadczenie pieniężne - 40 zł za osobę dziennie)</t>
  </si>
  <si>
    <t>świadczenia związane z udzielaniem pomocy obywatelom Ukrainy</t>
  </si>
  <si>
    <t>zakup usług związanych z pomocą obywatelom Ukrainy</t>
  </si>
  <si>
    <t>pozostałe wydatki bieżące na zadania związane z pomocą obywatelom Ukrainy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</si>
  <si>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</si>
  <si>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</si>
  <si>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</si>
  <si>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</si>
  <si>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Wydatki na zadania rządowe:</t>
  </si>
  <si>
    <t>Załącznik Nr 2</t>
  </si>
  <si>
    <t>Dział</t>
  </si>
  <si>
    <t>x</t>
  </si>
  <si>
    <t>Załącznik Nr 3</t>
  </si>
  <si>
    <t>Lp.</t>
  </si>
  <si>
    <t>Załącznik Nr 4</t>
  </si>
  <si>
    <t>Wydatki</t>
  </si>
  <si>
    <t>Ogółem:</t>
  </si>
  <si>
    <t>Załącznik Nr 5</t>
  </si>
  <si>
    <t xml:space="preserve">Dotacje udzielane z budżetu jednostki samorządu terytorialnego </t>
  </si>
  <si>
    <t>dla jednostek sektora finansów publicznych na 2023 rok</t>
  </si>
  <si>
    <t>Rozdział</t>
  </si>
  <si>
    <t xml:space="preserve">§ </t>
  </si>
  <si>
    <t>Nazwa zadania</t>
  </si>
  <si>
    <t>Kwota dotacji</t>
  </si>
  <si>
    <t>dotacje celowe</t>
  </si>
  <si>
    <t>Urzędy gmin (miast i miast na prawach powiatu) - realizacja projektu "Infostrada Kujaw i Pomorza 2.0"</t>
  </si>
  <si>
    <t>Działalność informacyjna i kulturalna prowadzona za granicą - realizacja projektu "Invest in Bit CITY 2 - Promocja potencjału gospodarczego oraz promocja atrakcyjności inwestycyjnej miast prezydenckich województwa Kujawsko-Pomorskiego"</t>
  </si>
  <si>
    <t>Programy polityki zdrowotnej</t>
  </si>
  <si>
    <t>Przeciwdziałanie alkoholizmowi (dofinansowanie "Niebieskiej linii")</t>
  </si>
  <si>
    <t xml:space="preserve">Powiatowe urzędy pracy </t>
  </si>
  <si>
    <t>2006          2007</t>
  </si>
  <si>
    <t>Centra kultury i sztuki (dotacja na inwestycje)</t>
  </si>
  <si>
    <t xml:space="preserve"> - Centrum Kultury Browar B  (realizacja projektu pn. "Włocławek -Miasto Nowych Możliwości. Tutaj mieszkam, pracuję, inwestuję i tu wypoczywam"</t>
  </si>
  <si>
    <t>Pozostałe instytucje kultury (dotacja na inwestycje)</t>
  </si>
  <si>
    <t xml:space="preserve"> - Teatr Impresaryjny</t>
  </si>
  <si>
    <t>Biblioteki</t>
  </si>
  <si>
    <t xml:space="preserve"> - Miejska Biblioteka Publiczna</t>
  </si>
  <si>
    <t>Biblioteki (dotacja na inwestycje)</t>
  </si>
  <si>
    <t>Razem:</t>
  </si>
  <si>
    <t>dotacje podmiotowe</t>
  </si>
  <si>
    <t xml:space="preserve"> - Zakład Aktywności Zawodowej</t>
  </si>
  <si>
    <t>Galerie i biura wystaw artystycznych</t>
  </si>
  <si>
    <t xml:space="preserve"> - Galeria Sztuki Współczesnej</t>
  </si>
  <si>
    <t xml:space="preserve"> - Centrum Kultury Browar B</t>
  </si>
  <si>
    <t>Pozostałe instytucje kultury</t>
  </si>
  <si>
    <t>Załącznik Nr 6</t>
  </si>
  <si>
    <t>dla jednostek spoza sektora finansów publicznych na 2023 rok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</si>
  <si>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</si>
  <si>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</si>
  <si>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</si>
  <si>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Akademicka Szkoła Podstawowa Mistrzostwa Sportowego Nr 1          im. Obrońców Wisły 1920 roku we Włocławku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</si>
  <si>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</si>
  <si>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</si>
  <si>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</si>
  <si>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</si>
  <si>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</si>
  <si>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</si>
  <si>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Branżowa Szkoła I Stopnia IMPULS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</si>
  <si>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</si>
  <si>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</si>
  <si>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</si>
  <si>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</si>
  <si>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</si>
  <si>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</si>
  <si>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</si>
  <si>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 xml:space="preserve"> - zadania własne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</si>
  <si>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</si>
  <si>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</si>
  <si>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</si>
  <si>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</si>
  <si>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Pozostała działalność - SENIORALIA (BUDŻET OBYWATELSKI)</t>
  </si>
  <si>
    <t>2826        2827</t>
  </si>
  <si>
    <t xml:space="preserve">Realizacja projektu unijnego "WŁOCŁAWEK - MIASTO NOWYCH MOŻLIWOŚCI. Tutaj mieszkam, pracuję, inwestuję i tu wypoczywam" </t>
  </si>
  <si>
    <t>Wymiana źródeł ciepła zasilanych paliwami stałymi ogółem, z tego:</t>
  </si>
  <si>
    <t>- program dla osób fizycznych (dotacja na inwestycje)</t>
  </si>
  <si>
    <t>- wymiana w budynkach wielorodzinnych (dotacja na inwestycje)</t>
  </si>
  <si>
    <t>Ochrona zabytków i opieka nad zabytkami</t>
  </si>
  <si>
    <t xml:space="preserve">2810        2820       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</si>
  <si>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</si>
  <si>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</si>
  <si>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2810        2820        2830</t>
  </si>
  <si>
    <t>Zadania w zakresie kultury fizycznej</t>
  </si>
  <si>
    <t xml:space="preserve">Zadania w zakresie kultury fizycznej - realizacja projektu pn. "WŁOCŁAWEK - MIASTO NOWYCH MOŻLIWOŚCI. Tutaj mieszkam, pracuję, inwestuję i tu wypoczywam" </t>
  </si>
  <si>
    <t>Razem</t>
  </si>
  <si>
    <t>Nazwa placówki/nazwa podmiotu</t>
  </si>
  <si>
    <t>2540        2590</t>
  </si>
  <si>
    <t>Publiczna Szkoła Podstawowa im. Ks. J. Długosza</t>
  </si>
  <si>
    <t xml:space="preserve">Szkoła Podstawowa Nr 24 w Zespole Szkół WSO "Cogito" </t>
  </si>
  <si>
    <t>Akademicka Szkoła Podstawowa Nr 1 im. Obrońców Wisły 1920 roku we Włocławku</t>
  </si>
  <si>
    <t>Prywatna Szkoła Podstawowa Zespołu Edukacji "Wiedza"</t>
  </si>
  <si>
    <t>Szkoła Podstawowa z oddziałami dwujęzycznymi Monttessori-     Schule</t>
  </si>
  <si>
    <t>Oddziały przedszkolne w szkołach podstawowych</t>
  </si>
  <si>
    <t>Przedszkole Akademickie przy Państwowej Akademii Nauk Stosowanych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</si>
  <si>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</si>
  <si>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</si>
  <si>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</si>
  <si>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"Bajeczka"</t>
  </si>
  <si>
    <t>Przedszkole Niepubliczne "Happy Kids"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</si>
  <si>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</si>
  <si>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</si>
  <si>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</si>
  <si>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</si>
  <si>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</si>
  <si>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</si>
  <si>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</si>
  <si>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</si>
  <si>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</si>
  <si>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</si>
  <si>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</si>
  <si>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</si>
  <si>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</si>
  <si>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</si>
  <si>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</si>
  <si>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</si>
  <si>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</si>
  <si>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</si>
  <si>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</si>
  <si>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</si>
  <si>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</si>
  <si>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</si>
  <si>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</si>
  <si>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</si>
  <si>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</si>
  <si>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</si>
  <si>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</si>
  <si>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</si>
  <si>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Przedszkole Akademickie przy Państwowej  Akademii Nauk Stosowanych we Włocławku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</si>
  <si>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</si>
  <si>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</si>
  <si>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</si>
  <si>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</si>
  <si>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</si>
  <si>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Kwalifikacyjne kursy zawodowe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</si>
  <si>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</si>
  <si>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</si>
  <si>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</si>
  <si>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</si>
  <si>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</si>
  <si>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</si>
  <si>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Specjalne ośrodki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</si>
  <si>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</si>
  <si>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</si>
  <si>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</si>
  <si>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</si>
  <si>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Niepubliczna Poradnia Psychologiczno - Pedagogiczna "Centrum Diagnozy, Terapii i Wspomagania Rozwoju" (Elżbieta Złowodzka Jetter)</t>
  </si>
  <si>
    <t>Internat Zespołu Szkół Katolickich im. Ks. J. Długosza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</si>
  <si>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</si>
  <si>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</si>
  <si>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</si>
  <si>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</si>
  <si>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</si>
  <si>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Wyszczególnienie</t>
  </si>
  <si>
    <t>pieniężnych</t>
  </si>
  <si>
    <t>na początek roku</t>
  </si>
  <si>
    <t>Dochody</t>
  </si>
  <si>
    <t>na koniec roku</t>
  </si>
  <si>
    <t>1.</t>
  </si>
  <si>
    <t>2.</t>
  </si>
  <si>
    <t>3.</t>
  </si>
  <si>
    <t>4.</t>
  </si>
  <si>
    <t>5.</t>
  </si>
  <si>
    <t>6.</t>
  </si>
  <si>
    <t xml:space="preserve">Szkoły artystyczne </t>
  </si>
  <si>
    <t>7.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</si>
  <si>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</si>
  <si>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</si>
  <si>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</si>
  <si>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</si>
  <si>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</si>
  <si>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</si>
  <si>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</si>
  <si>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Stołówki szkolne i przedszkolne</t>
  </si>
  <si>
    <t>Kolonie i obozy oraz inne formy wypoczynku dzieci</t>
  </si>
  <si>
    <t xml:space="preserve">i młodzieży szkolnej, a także szkolenia młodzieży </t>
  </si>
  <si>
    <t>Szkolne schroniska młodzieżowe</t>
  </si>
  <si>
    <t xml:space="preserve">Ogółem 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</si>
  <si>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</si>
  <si>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</si>
  <si>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</si>
  <si>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</si>
  <si>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</si>
  <si>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</si>
  <si>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</si>
  <si>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</si>
  <si>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</si>
  <si>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</si>
  <si>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</si>
  <si>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</si>
  <si>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</si>
  <si>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</si>
  <si>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</si>
  <si>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</si>
  <si>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</si>
  <si>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</si>
  <si>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</si>
  <si>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</si>
  <si>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</si>
  <si>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</si>
  <si>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</si>
  <si>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</si>
  <si>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Administracja Zasobów Komunalnych</t>
  </si>
  <si>
    <t>4860</t>
  </si>
  <si>
    <t>Realizacja zadań przez Miejski Zespół do Spraw Orzekania o Niepełnosprawności na rzecz obywateli Ukrainy</t>
  </si>
  <si>
    <t>85321</t>
  </si>
  <si>
    <t xml:space="preserve">Miejski Zespół do Spraw Orzekania o Niepełnosprawności </t>
  </si>
  <si>
    <t>Zasiłki okresowe</t>
  </si>
  <si>
    <t>85214</t>
  </si>
  <si>
    <t>750</t>
  </si>
  <si>
    <t>75011</t>
  </si>
  <si>
    <t>758</t>
  </si>
  <si>
    <t>Realizacja dodatkowych zadań oświatowych</t>
  </si>
  <si>
    <t>801</t>
  </si>
  <si>
    <t>80101</t>
  </si>
  <si>
    <t>4750</t>
  </si>
  <si>
    <t>Wydział Edukacji</t>
  </si>
  <si>
    <t>80102</t>
  </si>
  <si>
    <t>80104</t>
  </si>
  <si>
    <t>80105</t>
  </si>
  <si>
    <t>80115</t>
  </si>
  <si>
    <t>80117</t>
  </si>
  <si>
    <t>80120</t>
  </si>
  <si>
    <t>80132</t>
  </si>
  <si>
    <t>85410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</si>
  <si>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</si>
  <si>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</si>
  <si>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Karta Dużej Rodziny</t>
  </si>
  <si>
    <t>dotacje celowe otrzymane z budżetu państwa na zadania bieżące z zakresu administracji rządowej oraz inne zadania zlecone ustawami realizowane przez powiat</t>
  </si>
  <si>
    <t>Gospodarka mieszkaniowa</t>
  </si>
  <si>
    <t>Komendy powiatowe Państwowej Straży Pożarnej</t>
  </si>
  <si>
    <t>Lokalny transport zbiorowy</t>
  </si>
  <si>
    <t>dotacja celowa z budżetu na finansowanie lub dofinansowanie zadań zleconych do realizacji fundacjom</t>
  </si>
  <si>
    <t>2820</t>
  </si>
  <si>
    <t>dotacja celowa z budżetu na finansowanie lub dofinansowanie zadań zleconych do realizacji stowarzyszeniom</t>
  </si>
  <si>
    <t>2827</t>
  </si>
  <si>
    <t xml:space="preserve">szkolenia pracowników niebędących członkami korpusu służby cywilnej </t>
  </si>
  <si>
    <t>Świetlice szkolne</t>
  </si>
  <si>
    <t>80113</t>
  </si>
  <si>
    <t>Dowożenie uczniów do szkół</t>
  </si>
  <si>
    <t>zakup energii</t>
  </si>
  <si>
    <t>podróże służbowe krajowe</t>
  </si>
  <si>
    <t>odpisy na zakładowy fundusz świadczeń socjalnych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</si>
  <si>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</si>
  <si>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</si>
  <si>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</si>
  <si>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</si>
  <si>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</si>
  <si>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</si>
  <si>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Organizacyjno - Prawny i Kadr - Fundusz Pomocy (nadanie numeru PESEL i zarządzanie statusem UKR)</t>
  </si>
  <si>
    <t>Komenda Miejska Państwowej Straży Pożarnej</t>
  </si>
  <si>
    <t>Nadanie numeru PESEL, potwierdzenie tożsamości obywateli Ukrainy i wprowadzenie danych do rejestru danych kontaktowych na wniosek oraz zarządzanie statusem UKR</t>
  </si>
  <si>
    <t>Świadczenia rodzinne, świadczenie z funduszu alimentacyjnego oraz składki na ubezpieczenia emerytalne i rentowe z ubezpieczenia społecznego</t>
  </si>
  <si>
    <t>dotacje celowe otrzymane z budżetu państwa na zadania bieżące z zakresu administracji rządowej zlecone gminom (związkom gmin, związkom powiatowo - gminnym), związane z realizacją świadczenia wychowawczego stanowiącego pomoc państwa w wychowywaniu dzieci</t>
  </si>
  <si>
    <t>wydatki inwestycyjne jednostek budżetowych</t>
  </si>
  <si>
    <t>Ośrodek Sportu i Rekreacji</t>
  </si>
  <si>
    <t>koszty postępowania sądowego i prokuratorskiego</t>
  </si>
  <si>
    <t>Wydział Inwestycji</t>
  </si>
  <si>
    <t>Jednostki oświatowe zbiorczo - "Poznaj Polskę"</t>
  </si>
  <si>
    <t>wpłaty na Państwowy Fundusz Rehabilitacji Osób Niepełnosprawnych</t>
  </si>
  <si>
    <t>2480</t>
  </si>
  <si>
    <t>dotacja podmiotowa z budżetu dla samorządowej instytucji kultury</t>
  </si>
  <si>
    <t>Miejski Ośrodek Pomocy Rodzinie - świadczenie wychowawcze</t>
  </si>
  <si>
    <t>uposażenia żołnierzy zawodowych oraz funkcjonariuszy</t>
  </si>
  <si>
    <t>inne należności żołnierzy zawodowych oraz funkcjonariuszy zaliczane do wynagrodzeń</t>
  </si>
  <si>
    <t>Zmiana planu wydatków majątkowych na 2023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</si>
  <si>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</si>
  <si>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</si>
  <si>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</si>
  <si>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</si>
  <si>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</si>
  <si>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</si>
  <si>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</si>
  <si>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</si>
  <si>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</si>
  <si>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</si>
  <si>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</si>
  <si>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</si>
  <si>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</si>
  <si>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</si>
  <si>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</si>
  <si>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</si>
  <si>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</si>
  <si>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</si>
  <si>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</si>
  <si>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</si>
  <si>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</si>
  <si>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</si>
  <si>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</si>
  <si>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</si>
  <si>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</si>
  <si>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</si>
  <si>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</si>
  <si>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</si>
  <si>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</si>
  <si>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</si>
  <si>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</si>
  <si>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TRANSPORT I  ŁĄCZNOŚĆ</t>
  </si>
  <si>
    <t xml:space="preserve"> - </t>
  </si>
  <si>
    <t>Urząd Miasta /Wydział Inwestycji/</t>
  </si>
  <si>
    <t>*  - łączne koszty finansowe obejmują wydatki majątkowe i wydatki bieżące</t>
  </si>
  <si>
    <t>Dotacja na dofinansowanie do zakupu rowerów przez mieszkańców Włocławka</t>
  </si>
  <si>
    <t>14.1</t>
  </si>
  <si>
    <t>14.2</t>
  </si>
  <si>
    <t>20.1</t>
  </si>
  <si>
    <t>20.2</t>
  </si>
  <si>
    <t>Organ - Fundusz Pomocy (nadanie numeru PESEL, potwierdzenie tożsamości obywateli Ukrainy i wprowadzenie danych do rejestru danych kontaktowych na wniosek oraz zarządzanie statusem UKR)</t>
  </si>
  <si>
    <t>Pomoc dla cudzoziemców</t>
  </si>
  <si>
    <t xml:space="preserve">Składki na ubezpieczenie zdrowotne opłacane za osoby </t>
  </si>
  <si>
    <t>pobierające niektóre świadczenia rodzinne oraz za osoby</t>
  </si>
  <si>
    <t>pobierające zasiki dla opiekunów</t>
  </si>
  <si>
    <t>710</t>
  </si>
  <si>
    <t>Działalność usługowa</t>
  </si>
  <si>
    <t>Zadania z zakresu geodezji i kartografii</t>
  </si>
  <si>
    <t>Wydział Dróg, Transportu Zbiorowego i Energii</t>
  </si>
  <si>
    <t xml:space="preserve">zakup usług obejmujących wykonanie ekspertyz, analiz i opinii </t>
  </si>
  <si>
    <t>Drogi wewnętrzne</t>
  </si>
  <si>
    <t>Gospodarowanie mieszkaniowym zasobem gminy</t>
  </si>
  <si>
    <t>podatek od towarów i usług (VAT)</t>
  </si>
  <si>
    <t>odsetki od nieterminowych wpłat podatku od towarów i usług (VAT)</t>
  </si>
  <si>
    <t>71095</t>
  </si>
  <si>
    <t>Wydział Geodezji i Kartografii</t>
  </si>
  <si>
    <t xml:space="preserve">szkolenia pracowników  niebędących członkami korpusu służby cywilnej </t>
  </si>
  <si>
    <t xml:space="preserve">Działalność informacyjna i kulturalna prowadzona za granicą </t>
  </si>
  <si>
    <t>podróże służbowe zagraniczne</t>
  </si>
  <si>
    <t>Promocja jednostek samorządu terytorialnego</t>
  </si>
  <si>
    <t>75085</t>
  </si>
  <si>
    <t>Wspólna obsługa jednostek samorządu terytorialnego</t>
  </si>
  <si>
    <t>Centrum Usług Wspólnych Placówek Oświatowych</t>
  </si>
  <si>
    <t>Rezerwy ogólne i celowe</t>
  </si>
  <si>
    <t>4810</t>
  </si>
  <si>
    <t xml:space="preserve">rezerwy </t>
  </si>
  <si>
    <t xml:space="preserve"> - rezerwa celowa</t>
  </si>
  <si>
    <t>4230</t>
  </si>
  <si>
    <t>zakup leków, wyrobów medycznych i produktów biobójczych</t>
  </si>
  <si>
    <t>opłaty na rzecz budżetu państwa</t>
  </si>
  <si>
    <t>Jednostki oświatowe zbiorczo - Oddział przygotowania wojskowego</t>
  </si>
  <si>
    <t>Dokształcanie i doskonalenie nauczycieli</t>
  </si>
  <si>
    <t>Zespół Szkół Nr 3 - program "Rehabilitacja 25 plus" IV edycja</t>
  </si>
  <si>
    <t>851</t>
  </si>
  <si>
    <t>Ochrona zdrowia</t>
  </si>
  <si>
    <t>Przeciwdziałanie alkoholizmowi</t>
  </si>
  <si>
    <t>opłaty z tytułu zakupu usług telekomunikacyjnych</t>
  </si>
  <si>
    <t>Centrum Wsparcia dla Osób w Kryzysie</t>
  </si>
  <si>
    <t>opłaty na rzecz budżetów jednostek samorządu terytorialnego</t>
  </si>
  <si>
    <t xml:space="preserve">Miejski Ośrodek Pomocy Rodzinie - Projekt pn. "WŁOCŁAWEK - MIASTO NOWYCH MOŻLIWOŚCI. Tutaj mieszkam, pracuję, inwestuję i tu wypoczywam" </t>
  </si>
  <si>
    <t>Poradnie psychologiczno - pedagogiczne, w tym</t>
  </si>
  <si>
    <t>poradnie specjalistyczne</t>
  </si>
  <si>
    <t>Gospodarka komunalna i ochrona środowiska</t>
  </si>
  <si>
    <t>Miejski Zakład Zieleni i Usług Komunalnych</t>
  </si>
  <si>
    <t xml:space="preserve">Wydział Nadzoru Właścicielskiego i Gospodarki </t>
  </si>
  <si>
    <t xml:space="preserve">Komunalnej </t>
  </si>
  <si>
    <t>Kultura fizyczna</t>
  </si>
  <si>
    <t>Instytucje kultury fizycznej</t>
  </si>
  <si>
    <t>Wydział Sportu i Turystyki</t>
  </si>
  <si>
    <t xml:space="preserve">Wydział Sportu i Turystyki - Projekt pn. "WŁOCŁAWEK - MIASTO NOWYCH MOŻLIWOŚCI. Tutaj mieszkam, pracuję, inwestuję i tu wypoczywam" </t>
  </si>
  <si>
    <t>2826</t>
  </si>
  <si>
    <t xml:space="preserve">składki na ubezpieczenie zdrowotne </t>
  </si>
  <si>
    <t>wynagrodzenia osobowe członków korpusu służby cywilnej</t>
  </si>
  <si>
    <t>do Zarządzenia NR 230/2023</t>
  </si>
  <si>
    <t>z dnia 31 maja 2023 r.</t>
  </si>
  <si>
    <t>Poprawa bezpieczeństwa ruchu drogowego ulic powiatowych</t>
  </si>
  <si>
    <t>Urząd Miasta / Wydział Inwestycji</t>
  </si>
  <si>
    <t>Budowa / przebudowa dróg wewnętrznych</t>
  </si>
  <si>
    <t>2816        2817    2826        2827</t>
  </si>
  <si>
    <t>80148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</si>
</sst>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name val="Arial"/>
      <family val="2"/>
      <charset val="238"/>
    </font>
    <font>
      <sz val="6"/>
      <name val="Arial"/>
      <family val="2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3" fillId="0" borderId="0"/>
    <xf numFmtId="43" fontId="14" fillId="0" borderId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0" fontId="14" fillId="0" borderId="0"/>
    <xf numFmtId="0" fontId="21" fillId="0" borderId="0"/>
    <xf numFmtId="0" fontId="31" fillId="0" borderId="0"/>
    <xf numFmtId="43" fontId="33" fillId="0" borderId="0" applyFill="0" applyBorder="0" applyAlignment="0" applyProtection="0"/>
    <xf numFmtId="0" fontId="33" fillId="0" borderId="0"/>
    <xf numFmtId="43" fontId="35" fillId="0" borderId="0" applyFill="0" applyBorder="0" applyAlignment="0" applyProtection="0"/>
    <xf numFmtId="0" fontId="35" fillId="0" borderId="0"/>
  </cellStyleXfs>
  <cellXfs count="54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0" fontId="5" fillId="0" borderId="3" xfId="0" applyFont="1" applyBorder="1"/>
    <xf numFmtId="0" fontId="5" fillId="0" borderId="4" xfId="0" applyFont="1" applyBorder="1"/>
    <xf numFmtId="4" fontId="5" fillId="0" borderId="10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0" fontId="2" fillId="0" borderId="3" xfId="0" applyFont="1" applyBorder="1"/>
    <xf numFmtId="3" fontId="2" fillId="0" borderId="4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Border="1" applyAlignment="1">
      <alignment horizontal="right"/>
    </xf>
    <xf numFmtId="3" fontId="8" fillId="0" borderId="6" xfId="0" applyNumberFormat="1" applyFont="1" applyBorder="1"/>
    <xf numFmtId="3" fontId="5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4" fontId="8" fillId="0" borderId="3" xfId="0" applyNumberFormat="1" applyFont="1" applyBorder="1"/>
    <xf numFmtId="3" fontId="2" fillId="0" borderId="6" xfId="0" applyNumberFormat="1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49" fontId="2" fillId="0" borderId="5" xfId="0" applyNumberFormat="1" applyFont="1" applyBorder="1" applyAlignment="1">
      <alignment horizontal="right" vertical="top"/>
    </xf>
    <xf numFmtId="0" fontId="2" fillId="0" borderId="6" xfId="0" applyFont="1" applyBorder="1" applyAlignment="1">
      <alignment wrapText="1"/>
    </xf>
    <xf numFmtId="4" fontId="8" fillId="0" borderId="3" xfId="0" applyNumberFormat="1" applyFont="1" applyBorder="1" applyAlignment="1">
      <alignment horizontal="right"/>
    </xf>
    <xf numFmtId="4" fontId="8" fillId="0" borderId="5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5" xfId="0" applyFont="1" applyBorder="1"/>
    <xf numFmtId="3" fontId="5" fillId="0" borderId="5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4" fontId="11" fillId="0" borderId="10" xfId="0" applyNumberFormat="1" applyFont="1" applyBorder="1"/>
    <xf numFmtId="0" fontId="8" fillId="0" borderId="3" xfId="2" applyFont="1" applyBorder="1" applyAlignment="1">
      <alignment horizontal="right"/>
    </xf>
    <xf numFmtId="0" fontId="8" fillId="0" borderId="5" xfId="2" applyFont="1" applyBorder="1"/>
    <xf numFmtId="0" fontId="8" fillId="0" borderId="3" xfId="2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49" fontId="8" fillId="0" borderId="3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wrapText="1"/>
    </xf>
    <xf numFmtId="0" fontId="9" fillId="0" borderId="0" xfId="0" applyFont="1"/>
    <xf numFmtId="49" fontId="8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right" vertical="top"/>
    </xf>
    <xf numFmtId="3" fontId="8" fillId="0" borderId="4" xfId="0" applyNumberFormat="1" applyFont="1" applyBorder="1"/>
    <xf numFmtId="0" fontId="8" fillId="0" borderId="3" xfId="2" applyFont="1" applyBorder="1"/>
    <xf numFmtId="49" fontId="5" fillId="0" borderId="5" xfId="0" applyNumberFormat="1" applyFont="1" applyBorder="1" applyAlignment="1">
      <alignment horizontal="right"/>
    </xf>
    <xf numFmtId="0" fontId="9" fillId="0" borderId="0" xfId="2" applyFont="1"/>
    <xf numFmtId="49" fontId="8" fillId="0" borderId="3" xfId="0" applyNumberFormat="1" applyFont="1" applyBorder="1" applyAlignment="1">
      <alignment horizontal="center"/>
    </xf>
    <xf numFmtId="0" fontId="8" fillId="0" borderId="6" xfId="0" applyFont="1" applyBorder="1"/>
    <xf numFmtId="3" fontId="8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8" fillId="0" borderId="3" xfId="0" applyFont="1" applyBorder="1"/>
    <xf numFmtId="4" fontId="8" fillId="0" borderId="3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right"/>
    </xf>
    <xf numFmtId="49" fontId="5" fillId="0" borderId="3" xfId="0" applyNumberFormat="1" applyFont="1" applyBorder="1"/>
    <xf numFmtId="0" fontId="11" fillId="0" borderId="3" xfId="2" applyFont="1" applyBorder="1" applyAlignment="1">
      <alignment horizontal="center"/>
    </xf>
    <xf numFmtId="4" fontId="8" fillId="0" borderId="3" xfId="2" applyNumberFormat="1" applyFont="1" applyBorder="1" applyAlignment="1">
      <alignment horizontal="right"/>
    </xf>
    <xf numFmtId="0" fontId="7" fillId="0" borderId="5" xfId="0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19" fillId="0" borderId="0" xfId="7" applyFont="1"/>
    <xf numFmtId="0" fontId="19" fillId="0" borderId="0" xfId="7" applyFont="1" applyAlignment="1">
      <alignment horizontal="center" vertical="top"/>
    </xf>
    <xf numFmtId="0" fontId="20" fillId="0" borderId="0" xfId="7" applyFont="1" applyAlignment="1">
      <alignment horizontal="left"/>
    </xf>
    <xf numFmtId="0" fontId="18" fillId="0" borderId="0" xfId="7" applyFont="1" applyAlignment="1">
      <alignment horizontal="center" vertical="center"/>
    </xf>
    <xf numFmtId="0" fontId="19" fillId="0" borderId="0" xfId="7" applyFont="1" applyAlignment="1">
      <alignment vertical="center"/>
    </xf>
    <xf numFmtId="0" fontId="6" fillId="0" borderId="0" xfId="7" applyFont="1" applyAlignment="1">
      <alignment horizontal="right"/>
    </xf>
    <xf numFmtId="0" fontId="18" fillId="3" borderId="17" xfId="7" applyFont="1" applyFill="1" applyBorder="1" applyAlignment="1">
      <alignment horizontal="center" vertical="center"/>
    </xf>
    <xf numFmtId="0" fontId="18" fillId="0" borderId="17" xfId="7" applyFont="1" applyBorder="1" applyAlignment="1">
      <alignment horizontal="center" vertical="center"/>
    </xf>
    <xf numFmtId="0" fontId="22" fillId="0" borderId="14" xfId="7" applyFont="1" applyBorder="1" applyAlignment="1">
      <alignment horizontal="left" vertical="center"/>
    </xf>
    <xf numFmtId="0" fontId="22" fillId="0" borderId="16" xfId="7" applyFont="1" applyBorder="1" applyAlignment="1">
      <alignment horizontal="left" vertical="center"/>
    </xf>
    <xf numFmtId="0" fontId="22" fillId="0" borderId="16" xfId="7" applyFont="1" applyBorder="1" applyAlignment="1">
      <alignment horizontal="center" vertical="top"/>
    </xf>
    <xf numFmtId="0" fontId="22" fillId="0" borderId="15" xfId="7" applyFont="1" applyBorder="1" applyAlignment="1">
      <alignment horizontal="left" vertical="center"/>
    </xf>
    <xf numFmtId="0" fontId="23" fillId="0" borderId="17" xfId="7" applyFont="1" applyBorder="1" applyAlignment="1">
      <alignment horizontal="center" vertical="center"/>
    </xf>
    <xf numFmtId="0" fontId="23" fillId="0" borderId="17" xfId="7" applyFont="1" applyBorder="1" applyAlignment="1">
      <alignment horizontal="left" vertical="center" wrapText="1"/>
    </xf>
    <xf numFmtId="4" fontId="20" fillId="0" borderId="17" xfId="7" applyNumberFormat="1" applyFont="1" applyBorder="1" applyAlignment="1">
      <alignment vertical="center"/>
    </xf>
    <xf numFmtId="0" fontId="23" fillId="0" borderId="17" xfId="7" applyFont="1" applyBorder="1" applyAlignment="1">
      <alignment horizontal="center" vertical="top"/>
    </xf>
    <xf numFmtId="0" fontId="20" fillId="0" borderId="17" xfId="7" applyFont="1" applyBorder="1" applyAlignment="1">
      <alignment vertical="top" wrapText="1"/>
    </xf>
    <xf numFmtId="4" fontId="19" fillId="0" borderId="0" xfId="7" applyNumberFormat="1" applyFont="1"/>
    <xf numFmtId="0" fontId="23" fillId="0" borderId="1" xfId="7" applyFont="1" applyBorder="1" applyAlignment="1">
      <alignment horizontal="center" vertical="top"/>
    </xf>
    <xf numFmtId="0" fontId="20" fillId="0" borderId="1" xfId="7" applyFont="1" applyBorder="1" applyAlignment="1">
      <alignment horizontal="center" vertical="top"/>
    </xf>
    <xf numFmtId="0" fontId="20" fillId="0" borderId="17" xfId="7" applyFont="1" applyBorder="1" applyAlignment="1">
      <alignment horizontal="center" vertical="top"/>
    </xf>
    <xf numFmtId="0" fontId="23" fillId="0" borderId="1" xfId="7" applyFont="1" applyBorder="1" applyAlignment="1">
      <alignment horizontal="center"/>
    </xf>
    <xf numFmtId="0" fontId="20" fillId="0" borderId="1" xfId="7" applyFont="1" applyBorder="1" applyAlignment="1">
      <alignment horizontal="center"/>
    </xf>
    <xf numFmtId="0" fontId="20" fillId="0" borderId="17" xfId="7" applyFont="1" applyBorder="1"/>
    <xf numFmtId="4" fontId="20" fillId="0" borderId="17" xfId="7" applyNumberFormat="1" applyFont="1" applyBorder="1"/>
    <xf numFmtId="0" fontId="23" fillId="0" borderId="1" xfId="7" applyFont="1" applyBorder="1" applyAlignment="1">
      <alignment horizontal="center" vertical="center"/>
    </xf>
    <xf numFmtId="0" fontId="20" fillId="0" borderId="17" xfId="7" applyFont="1" applyBorder="1" applyAlignment="1">
      <alignment wrapText="1"/>
    </xf>
    <xf numFmtId="0" fontId="20" fillId="0" borderId="17" xfId="7" applyFont="1" applyBorder="1" applyAlignment="1">
      <alignment horizontal="center" vertical="center"/>
    </xf>
    <xf numFmtId="3" fontId="20" fillId="0" borderId="17" xfId="7" applyNumberFormat="1" applyFont="1" applyBorder="1" applyAlignment="1">
      <alignment horizontal="center" vertical="center" wrapText="1"/>
    </xf>
    <xf numFmtId="0" fontId="20" fillId="0" borderId="17" xfId="7" applyFont="1" applyBorder="1" applyAlignment="1">
      <alignment horizontal="left" vertical="center"/>
    </xf>
    <xf numFmtId="4" fontId="20" fillId="0" borderId="17" xfId="7" applyNumberFormat="1" applyFont="1" applyBorder="1" applyAlignment="1">
      <alignment horizontal="right" vertical="center"/>
    </xf>
    <xf numFmtId="0" fontId="23" fillId="0" borderId="6" xfId="7" applyFont="1" applyBorder="1" applyAlignment="1">
      <alignment horizontal="center"/>
    </xf>
    <xf numFmtId="0" fontId="20" fillId="0" borderId="22" xfId="7" applyFont="1" applyBorder="1" applyAlignment="1">
      <alignment horizontal="center"/>
    </xf>
    <xf numFmtId="0" fontId="20" fillId="0" borderId="16" xfId="7" applyFont="1" applyBorder="1" applyAlignment="1">
      <alignment horizontal="center"/>
    </xf>
    <xf numFmtId="0" fontId="20" fillId="0" borderId="15" xfId="7" applyFont="1" applyBorder="1" applyAlignment="1">
      <alignment horizontal="center" vertical="top"/>
    </xf>
    <xf numFmtId="4" fontId="2" fillId="0" borderId="23" xfId="7" applyNumberFormat="1" applyFont="1" applyBorder="1" applyAlignment="1">
      <alignment horizontal="right" vertical="center"/>
    </xf>
    <xf numFmtId="0" fontId="23" fillId="0" borderId="17" xfId="7" applyFont="1" applyBorder="1" applyAlignment="1">
      <alignment horizontal="center"/>
    </xf>
    <xf numFmtId="0" fontId="20" fillId="0" borderId="17" xfId="7" applyFont="1" applyBorder="1" applyAlignment="1">
      <alignment horizontal="center"/>
    </xf>
    <xf numFmtId="0" fontId="20" fillId="0" borderId="22" xfId="7" applyFont="1" applyBorder="1" applyAlignment="1">
      <alignment horizontal="center" vertical="top"/>
    </xf>
    <xf numFmtId="4" fontId="2" fillId="0" borderId="23" xfId="7" applyNumberFormat="1" applyFont="1" applyBorder="1"/>
    <xf numFmtId="0" fontId="20" fillId="0" borderId="15" xfId="7" applyFont="1" applyBorder="1" applyAlignment="1">
      <alignment horizontal="center" vertical="top" wrapText="1"/>
    </xf>
    <xf numFmtId="0" fontId="20" fillId="0" borderId="17" xfId="7" applyFont="1" applyBorder="1" applyAlignment="1">
      <alignment horizontal="left" vertical="top"/>
    </xf>
    <xf numFmtId="0" fontId="20" fillId="0" borderId="17" xfId="7" applyFont="1" applyBorder="1" applyAlignment="1">
      <alignment vertical="center"/>
    </xf>
    <xf numFmtId="0" fontId="20" fillId="0" borderId="15" xfId="7" applyFont="1" applyBorder="1"/>
    <xf numFmtId="4" fontId="20" fillId="0" borderId="15" xfId="7" applyNumberFormat="1" applyFont="1" applyBorder="1" applyAlignment="1">
      <alignment vertical="center"/>
    </xf>
    <xf numFmtId="0" fontId="20" fillId="0" borderId="15" xfId="7" applyFont="1" applyBorder="1" applyAlignment="1">
      <alignment horizontal="center"/>
    </xf>
    <xf numFmtId="0" fontId="20" fillId="0" borderId="23" xfId="7" applyFont="1" applyBorder="1"/>
    <xf numFmtId="0" fontId="23" fillId="0" borderId="14" xfId="7" applyFont="1" applyBorder="1" applyAlignment="1">
      <alignment horizontal="center"/>
    </xf>
    <xf numFmtId="4" fontId="2" fillId="0" borderId="15" xfId="7" applyNumberFormat="1" applyFont="1" applyBorder="1"/>
    <xf numFmtId="0" fontId="20" fillId="0" borderId="22" xfId="7" applyFont="1" applyBorder="1"/>
    <xf numFmtId="0" fontId="19" fillId="4" borderId="14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top"/>
    </xf>
    <xf numFmtId="0" fontId="19" fillId="4" borderId="16" xfId="1" applyFont="1" applyFill="1" applyBorder="1" applyAlignment="1">
      <alignment horizontal="center" vertical="top"/>
    </xf>
    <xf numFmtId="0" fontId="19" fillId="4" borderId="17" xfId="1" applyFont="1" applyFill="1" applyBorder="1" applyAlignment="1">
      <alignment horizontal="center" vertical="center"/>
    </xf>
    <xf numFmtId="0" fontId="20" fillId="0" borderId="14" xfId="7" applyFont="1" applyBorder="1"/>
    <xf numFmtId="0" fontId="20" fillId="0" borderId="2" xfId="7" applyFont="1" applyBorder="1"/>
    <xf numFmtId="0" fontId="20" fillId="0" borderId="18" xfId="7" applyFont="1" applyBorder="1"/>
    <xf numFmtId="0" fontId="20" fillId="0" borderId="19" xfId="7" applyFont="1" applyBorder="1"/>
    <xf numFmtId="0" fontId="19" fillId="4" borderId="17" xfId="1" applyFont="1" applyFill="1" applyBorder="1" applyAlignment="1">
      <alignment horizontal="center" vertical="top"/>
    </xf>
    <xf numFmtId="4" fontId="20" fillId="0" borderId="13" xfId="7" applyNumberFormat="1" applyFont="1" applyBorder="1"/>
    <xf numFmtId="0" fontId="19" fillId="4" borderId="1" xfId="1" applyFont="1" applyFill="1" applyBorder="1" applyAlignment="1">
      <alignment horizontal="center" vertical="top"/>
    </xf>
    <xf numFmtId="0" fontId="20" fillId="0" borderId="24" xfId="7" applyFont="1" applyBorder="1" applyAlignment="1">
      <alignment vertical="center" wrapText="1"/>
    </xf>
    <xf numFmtId="0" fontId="20" fillId="0" borderId="4" xfId="7" applyFont="1" applyBorder="1"/>
    <xf numFmtId="0" fontId="20" fillId="0" borderId="0" xfId="7" applyFont="1"/>
    <xf numFmtId="0" fontId="20" fillId="0" borderId="20" xfId="7" applyFont="1" applyBorder="1"/>
    <xf numFmtId="0" fontId="20" fillId="0" borderId="25" xfId="7" applyFont="1" applyBorder="1" applyAlignment="1">
      <alignment vertical="center" wrapText="1"/>
    </xf>
    <xf numFmtId="4" fontId="20" fillId="0" borderId="26" xfId="7" applyNumberFormat="1" applyFont="1" applyBorder="1"/>
    <xf numFmtId="0" fontId="20" fillId="0" borderId="26" xfId="7" applyFont="1" applyBorder="1"/>
    <xf numFmtId="0" fontId="20" fillId="0" borderId="11" xfId="7" applyFont="1" applyBorder="1" applyAlignment="1">
      <alignment wrapText="1"/>
    </xf>
    <xf numFmtId="0" fontId="20" fillId="0" borderId="6" xfId="7" applyFont="1" applyBorder="1"/>
    <xf numFmtId="0" fontId="20" fillId="0" borderId="11" xfId="7" applyFont="1" applyBorder="1"/>
    <xf numFmtId="4" fontId="20" fillId="0" borderId="5" xfId="7" applyNumberFormat="1" applyFont="1" applyBorder="1"/>
    <xf numFmtId="0" fontId="20" fillId="0" borderId="16" xfId="7" applyFont="1" applyBorder="1"/>
    <xf numFmtId="0" fontId="20" fillId="0" borderId="11" xfId="7" applyFont="1" applyBorder="1" applyAlignment="1">
      <alignment horizontal="left" vertical="center" wrapText="1"/>
    </xf>
    <xf numFmtId="0" fontId="20" fillId="0" borderId="27" xfId="7" applyFont="1" applyBorder="1" applyAlignment="1">
      <alignment horizontal="left" vertical="center" wrapText="1"/>
    </xf>
    <xf numFmtId="0" fontId="20" fillId="4" borderId="14" xfId="7" applyFont="1" applyFill="1" applyBorder="1" applyAlignment="1">
      <alignment vertical="top" wrapText="1"/>
    </xf>
    <xf numFmtId="0" fontId="19" fillId="4" borderId="5" xfId="1" applyFont="1" applyFill="1" applyBorder="1" applyAlignment="1">
      <alignment horizontal="center" vertical="top"/>
    </xf>
    <xf numFmtId="0" fontId="19" fillId="4" borderId="17" xfId="1" applyFont="1" applyFill="1" applyBorder="1" applyAlignment="1">
      <alignment horizontal="center"/>
    </xf>
    <xf numFmtId="0" fontId="20" fillId="4" borderId="16" xfId="7" applyFont="1" applyFill="1" applyBorder="1"/>
    <xf numFmtId="0" fontId="4" fillId="0" borderId="0" xfId="0" applyFont="1" applyAlignment="1">
      <alignment horizontal="centerContinuous" vertical="center"/>
    </xf>
    <xf numFmtId="0" fontId="14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10" fillId="0" borderId="0" xfId="0" applyFont="1"/>
    <xf numFmtId="0" fontId="24" fillId="0" borderId="5" xfId="0" applyFont="1" applyBorder="1" applyAlignment="1">
      <alignment vertical="center"/>
    </xf>
    <xf numFmtId="0" fontId="24" fillId="0" borderId="5" xfId="0" applyFont="1" applyBorder="1" applyAlignment="1">
      <alignment horizontal="center" vertical="center"/>
    </xf>
    <xf numFmtId="3" fontId="27" fillId="0" borderId="21" xfId="0" applyNumberFormat="1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28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4" fontId="28" fillId="0" borderId="1" xfId="0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center" indent="2"/>
    </xf>
    <xf numFmtId="4" fontId="28" fillId="0" borderId="3" xfId="0" applyNumberFormat="1" applyFont="1" applyBorder="1" applyAlignment="1">
      <alignment vertical="center"/>
    </xf>
    <xf numFmtId="4" fontId="28" fillId="0" borderId="3" xfId="0" applyNumberFormat="1" applyFont="1" applyBorder="1" applyAlignment="1">
      <alignment vertical="top"/>
    </xf>
    <xf numFmtId="4" fontId="28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top"/>
    </xf>
    <xf numFmtId="0" fontId="28" fillId="0" borderId="3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top" wrapText="1" indent="2"/>
    </xf>
    <xf numFmtId="0" fontId="28" fillId="0" borderId="17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left" vertical="center" indent="2"/>
    </xf>
    <xf numFmtId="4" fontId="28" fillId="0" borderId="17" xfId="0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center" wrapText="1" indent="2"/>
    </xf>
    <xf numFmtId="0" fontId="2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indent="2"/>
    </xf>
    <xf numFmtId="4" fontId="28" fillId="0" borderId="5" xfId="0" applyNumberFormat="1" applyFont="1" applyBorder="1" applyAlignment="1">
      <alignment vertical="center"/>
    </xf>
    <xf numFmtId="4" fontId="28" fillId="0" borderId="5" xfId="0" applyNumberFormat="1" applyFont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" fontId="24" fillId="0" borderId="5" xfId="0" applyNumberFormat="1" applyFont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9" fillId="0" borderId="0" xfId="0" applyFont="1" applyAlignment="1">
      <alignment wrapText="1"/>
    </xf>
    <xf numFmtId="49" fontId="19" fillId="0" borderId="17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vertical="center"/>
    </xf>
    <xf numFmtId="0" fontId="29" fillId="0" borderId="0" xfId="0" applyFont="1"/>
    <xf numFmtId="4" fontId="19" fillId="0" borderId="3" xfId="0" applyNumberFormat="1" applyFont="1" applyBorder="1" applyAlignment="1">
      <alignment horizontal="center" vertical="center"/>
    </xf>
    <xf numFmtId="4" fontId="19" fillId="0" borderId="3" xfId="0" applyNumberFormat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49" fontId="19" fillId="0" borderId="23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vertical="center"/>
    </xf>
    <xf numFmtId="0" fontId="29" fillId="0" borderId="0" xfId="0" applyFont="1" applyAlignment="1">
      <alignment vertical="center" wrapText="1"/>
    </xf>
    <xf numFmtId="49" fontId="19" fillId="0" borderId="20" xfId="0" applyNumberFormat="1" applyFont="1" applyBorder="1" applyAlignment="1">
      <alignment horizontal="center" vertical="center"/>
    </xf>
    <xf numFmtId="4" fontId="30" fillId="0" borderId="0" xfId="0" applyNumberFormat="1" applyFont="1"/>
    <xf numFmtId="0" fontId="2" fillId="0" borderId="3" xfId="0" applyFont="1" applyBorder="1" applyAlignment="1">
      <alignment vertical="top" wrapText="1"/>
    </xf>
    <xf numFmtId="4" fontId="8" fillId="0" borderId="12" xfId="0" applyNumberFormat="1" applyFont="1" applyBorder="1"/>
    <xf numFmtId="0" fontId="8" fillId="0" borderId="4" xfId="0" applyFont="1" applyBorder="1" applyAlignment="1">
      <alignment vertical="top" wrapText="1"/>
    </xf>
    <xf numFmtId="0" fontId="11" fillId="0" borderId="3" xfId="2" applyFont="1" applyBorder="1"/>
    <xf numFmtId="0" fontId="8" fillId="0" borderId="3" xfId="2" applyFont="1" applyBorder="1" applyAlignment="1">
      <alignment horizontal="right" vertical="top"/>
    </xf>
    <xf numFmtId="0" fontId="19" fillId="4" borderId="17" xfId="1" applyFont="1" applyFill="1" applyBorder="1" applyAlignment="1">
      <alignment horizontal="center" vertical="top" wrapText="1"/>
    </xf>
    <xf numFmtId="0" fontId="19" fillId="4" borderId="5" xfId="1" applyFont="1" applyFill="1" applyBorder="1" applyAlignment="1">
      <alignment horizontal="center" vertical="center"/>
    </xf>
    <xf numFmtId="0" fontId="19" fillId="4" borderId="17" xfId="1" applyFont="1" applyFill="1" applyBorder="1" applyAlignment="1">
      <alignment horizontal="center" vertical="center" wrapText="1"/>
    </xf>
    <xf numFmtId="0" fontId="20" fillId="0" borderId="33" xfId="7" applyFont="1" applyBorder="1" applyAlignment="1">
      <alignment horizontal="left" vertical="center" wrapText="1"/>
    </xf>
    <xf numFmtId="0" fontId="20" fillId="0" borderId="32" xfId="7" applyFont="1" applyBorder="1" applyAlignment="1">
      <alignment horizontal="left" vertical="center" wrapText="1"/>
    </xf>
    <xf numFmtId="0" fontId="20" fillId="0" borderId="31" xfId="7" applyFont="1" applyBorder="1" applyAlignment="1">
      <alignment horizontal="left" vertical="center" wrapText="1"/>
    </xf>
    <xf numFmtId="4" fontId="28" fillId="0" borderId="3" xfId="0" applyNumberFormat="1" applyFont="1" applyBorder="1"/>
    <xf numFmtId="0" fontId="19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vertical="top" wrapText="1"/>
    </xf>
    <xf numFmtId="0" fontId="15" fillId="0" borderId="3" xfId="0" applyFont="1" applyBorder="1"/>
    <xf numFmtId="0" fontId="8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32" fillId="0" borderId="17" xfId="7" applyFont="1" applyBorder="1" applyAlignment="1">
      <alignment horizontal="center" vertical="center"/>
    </xf>
    <xf numFmtId="0" fontId="32" fillId="0" borderId="17" xfId="7" applyFont="1" applyBorder="1" applyAlignment="1">
      <alignment horizontal="center" vertical="top"/>
    </xf>
    <xf numFmtId="0" fontId="32" fillId="0" borderId="0" xfId="7" applyFont="1"/>
    <xf numFmtId="0" fontId="20" fillId="0" borderId="14" xfId="7" applyFont="1" applyBorder="1" applyAlignment="1">
      <alignment vertical="center"/>
    </xf>
    <xf numFmtId="0" fontId="19" fillId="4" borderId="3" xfId="1" applyFont="1" applyFill="1" applyBorder="1" applyAlignment="1">
      <alignment horizontal="center" vertical="top"/>
    </xf>
    <xf numFmtId="0" fontId="19" fillId="4" borderId="3" xfId="1" quotePrefix="1" applyFont="1" applyFill="1" applyBorder="1" applyAlignment="1">
      <alignment horizontal="center" vertical="top"/>
    </xf>
    <xf numFmtId="0" fontId="19" fillId="4" borderId="1" xfId="1" quotePrefix="1" applyFont="1" applyFill="1" applyBorder="1" applyAlignment="1">
      <alignment horizontal="center" vertical="top"/>
    </xf>
    <xf numFmtId="0" fontId="15" fillId="4" borderId="3" xfId="1" quotePrefix="1" applyFont="1" applyFill="1" applyBorder="1" applyAlignment="1">
      <alignment horizontal="center" vertical="top"/>
    </xf>
    <xf numFmtId="0" fontId="15" fillId="4" borderId="5" xfId="1" applyFont="1" applyFill="1" applyBorder="1" applyAlignment="1">
      <alignment horizontal="center" vertical="top"/>
    </xf>
    <xf numFmtId="0" fontId="19" fillId="4" borderId="5" xfId="1" quotePrefix="1" applyFont="1" applyFill="1" applyBorder="1" applyAlignment="1">
      <alignment horizontal="center" vertical="top"/>
    </xf>
    <xf numFmtId="0" fontId="20" fillId="4" borderId="17" xfId="7" applyFont="1" applyFill="1" applyBorder="1"/>
    <xf numFmtId="3" fontId="2" fillId="0" borderId="5" xfId="0" applyNumberFormat="1" applyFont="1" applyBorder="1"/>
    <xf numFmtId="4" fontId="8" fillId="0" borderId="1" xfId="0" applyNumberFormat="1" applyFont="1" applyBorder="1"/>
    <xf numFmtId="49" fontId="8" fillId="0" borderId="5" xfId="0" applyNumberFormat="1" applyFont="1" applyBorder="1" applyAlignment="1">
      <alignment horizontal="right" vertical="top"/>
    </xf>
    <xf numFmtId="0" fontId="8" fillId="0" borderId="6" xfId="0" applyFont="1" applyBorder="1" applyAlignment="1">
      <alignment wrapText="1"/>
    </xf>
    <xf numFmtId="4" fontId="11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vertical="top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43" fontId="34" fillId="0" borderId="47" xfId="12" applyFont="1" applyFill="1" applyBorder="1" applyAlignment="1">
      <alignment horizontal="right" vertical="center"/>
    </xf>
    <xf numFmtId="43" fontId="34" fillId="0" borderId="45" xfId="12" applyFont="1" applyBorder="1" applyAlignment="1">
      <alignment horizontal="right" vertical="center"/>
    </xf>
    <xf numFmtId="43" fontId="34" fillId="0" borderId="47" xfId="12" applyFont="1" applyBorder="1" applyAlignment="1">
      <alignment horizontal="right" vertical="center"/>
    </xf>
    <xf numFmtId="2" fontId="34" fillId="0" borderId="47" xfId="12" applyNumberFormat="1" applyFont="1" applyBorder="1" applyAlignment="1">
      <alignment horizontal="right" vertical="center"/>
    </xf>
    <xf numFmtId="43" fontId="34" fillId="5" borderId="47" xfId="12" applyFont="1" applyFill="1" applyBorder="1" applyAlignment="1">
      <alignment horizontal="right" vertical="center"/>
    </xf>
    <xf numFmtId="0" fontId="2" fillId="0" borderId="0" xfId="13" applyFont="1" applyAlignment="1">
      <alignment horizontal="left"/>
    </xf>
    <xf numFmtId="0" fontId="20" fillId="4" borderId="17" xfId="13" applyFont="1" applyFill="1" applyBorder="1" applyAlignment="1">
      <alignment horizontal="center" vertical="center"/>
    </xf>
    <xf numFmtId="0" fontId="20" fillId="4" borderId="14" xfId="13" applyFont="1" applyFill="1" applyBorder="1" applyAlignment="1">
      <alignment vertical="center" wrapText="1"/>
    </xf>
    <xf numFmtId="4" fontId="20" fillId="4" borderId="17" xfId="13" applyNumberFormat="1" applyFont="1" applyFill="1" applyBorder="1" applyAlignment="1">
      <alignment vertical="center"/>
    </xf>
    <xf numFmtId="0" fontId="19" fillId="0" borderId="0" xfId="13" applyFont="1"/>
    <xf numFmtId="0" fontId="19" fillId="0" borderId="0" xfId="13" applyFont="1" applyAlignment="1">
      <alignment horizontal="center"/>
    </xf>
    <xf numFmtId="0" fontId="20" fillId="0" borderId="0" xfId="13" applyFont="1"/>
    <xf numFmtId="0" fontId="15" fillId="0" borderId="0" xfId="13" applyFont="1"/>
    <xf numFmtId="0" fontId="20" fillId="0" borderId="0" xfId="13" applyFont="1" applyAlignment="1">
      <alignment horizontal="left"/>
    </xf>
    <xf numFmtId="0" fontId="18" fillId="0" borderId="0" xfId="13" applyFont="1" applyAlignment="1">
      <alignment horizontal="centerContinuous" vertical="center" wrapText="1"/>
    </xf>
    <xf numFmtId="0" fontId="24" fillId="0" borderId="0" xfId="13" applyFont="1" applyAlignment="1">
      <alignment horizontal="centerContinuous" wrapText="1"/>
    </xf>
    <xf numFmtId="0" fontId="19" fillId="4" borderId="0" xfId="13" applyFont="1" applyFill="1"/>
    <xf numFmtId="0" fontId="19" fillId="4" borderId="0" xfId="13" applyFont="1" applyFill="1" applyAlignment="1">
      <alignment horizontal="center"/>
    </xf>
    <xf numFmtId="0" fontId="6" fillId="4" borderId="0" xfId="13" applyFont="1" applyFill="1" applyAlignment="1">
      <alignment horizontal="right"/>
    </xf>
    <xf numFmtId="0" fontId="18" fillId="4" borderId="17" xfId="13" applyFont="1" applyFill="1" applyBorder="1" applyAlignment="1">
      <alignment horizontal="center" vertical="center"/>
    </xf>
    <xf numFmtId="0" fontId="18" fillId="4" borderId="14" xfId="13" applyFont="1" applyFill="1" applyBorder="1" applyAlignment="1">
      <alignment horizontal="centerContinuous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14" xfId="13" applyFont="1" applyFill="1" applyBorder="1" applyAlignment="1">
      <alignment horizontal="centerContinuous" vertical="center"/>
    </xf>
    <xf numFmtId="0" fontId="6" fillId="0" borderId="0" xfId="13" applyFont="1"/>
    <xf numFmtId="0" fontId="20" fillId="4" borderId="17" xfId="13" applyFont="1" applyFill="1" applyBorder="1" applyAlignment="1">
      <alignment vertical="center"/>
    </xf>
    <xf numFmtId="0" fontId="23" fillId="0" borderId="17" xfId="13" applyFont="1" applyBorder="1" applyAlignment="1">
      <alignment horizontal="left" vertical="center" wrapText="1"/>
    </xf>
    <xf numFmtId="4" fontId="20" fillId="4" borderId="17" xfId="13" applyNumberFormat="1" applyFont="1" applyFill="1" applyBorder="1"/>
    <xf numFmtId="0" fontId="23" fillId="4" borderId="17" xfId="13" applyFont="1" applyFill="1" applyBorder="1" applyAlignment="1">
      <alignment horizontal="left" vertical="center"/>
    </xf>
    <xf numFmtId="0" fontId="25" fillId="0" borderId="0" xfId="13" applyFont="1"/>
    <xf numFmtId="0" fontId="20" fillId="4" borderId="17" xfId="13" applyFont="1" applyFill="1" applyBorder="1" applyAlignment="1">
      <alignment vertical="top"/>
    </xf>
    <xf numFmtId="0" fontId="20" fillId="4" borderId="14" xfId="13" applyFont="1" applyFill="1" applyBorder="1" applyAlignment="1">
      <alignment vertical="top" wrapText="1"/>
    </xf>
    <xf numFmtId="4" fontId="19" fillId="0" borderId="0" xfId="13" applyNumberFormat="1" applyFont="1"/>
    <xf numFmtId="0" fontId="20" fillId="4" borderId="24" xfId="13" applyFont="1" applyFill="1" applyBorder="1" applyAlignment="1">
      <alignment horizontal="left" vertical="center" wrapText="1"/>
    </xf>
    <xf numFmtId="0" fontId="20" fillId="0" borderId="26" xfId="13" applyFont="1" applyBorder="1" applyAlignment="1">
      <alignment vertical="center" wrapText="1"/>
    </xf>
    <xf numFmtId="0" fontId="20" fillId="4" borderId="11" xfId="13" applyFont="1" applyFill="1" applyBorder="1" applyAlignment="1">
      <alignment horizontal="left" wrapText="1"/>
    </xf>
    <xf numFmtId="0" fontId="20" fillId="4" borderId="5" xfId="13" applyFont="1" applyFill="1" applyBorder="1" applyAlignment="1">
      <alignment vertical="top"/>
    </xf>
    <xf numFmtId="0" fontId="20" fillId="4" borderId="6" xfId="13" applyFont="1" applyFill="1" applyBorder="1" applyAlignment="1">
      <alignment vertical="center" wrapText="1"/>
    </xf>
    <xf numFmtId="0" fontId="20" fillId="4" borderId="6" xfId="13" applyFont="1" applyFill="1" applyBorder="1" applyAlignment="1">
      <alignment vertical="top"/>
    </xf>
    <xf numFmtId="4" fontId="20" fillId="4" borderId="5" xfId="13" applyNumberFormat="1" applyFont="1" applyFill="1" applyBorder="1"/>
    <xf numFmtId="0" fontId="20" fillId="4" borderId="1" xfId="13" applyFont="1" applyFill="1" applyBorder="1" applyAlignment="1">
      <alignment vertical="top"/>
    </xf>
    <xf numFmtId="0" fontId="20" fillId="4" borderId="19" xfId="13" applyFont="1" applyFill="1" applyBorder="1" applyAlignment="1">
      <alignment vertical="top"/>
    </xf>
    <xf numFmtId="0" fontId="20" fillId="4" borderId="1" xfId="13" applyFont="1" applyFill="1" applyBorder="1" applyAlignment="1">
      <alignment horizontal="right" vertical="top"/>
    </xf>
    <xf numFmtId="0" fontId="20" fillId="4" borderId="19" xfId="13" applyFont="1" applyFill="1" applyBorder="1" applyAlignment="1">
      <alignment horizontal="right" vertical="top"/>
    </xf>
    <xf numFmtId="0" fontId="20" fillId="4" borderId="14" xfId="13" applyFont="1" applyFill="1" applyBorder="1" applyAlignment="1">
      <alignment wrapText="1"/>
    </xf>
    <xf numFmtId="49" fontId="20" fillId="4" borderId="1" xfId="13" applyNumberFormat="1" applyFont="1" applyFill="1" applyBorder="1" applyAlignment="1">
      <alignment horizontal="right"/>
    </xf>
    <xf numFmtId="4" fontId="2" fillId="4" borderId="17" xfId="13" applyNumberFormat="1" applyFont="1" applyFill="1" applyBorder="1" applyAlignment="1">
      <alignment vertical="center"/>
    </xf>
    <xf numFmtId="0" fontId="20" fillId="4" borderId="17" xfId="13" applyFont="1" applyFill="1" applyBorder="1"/>
    <xf numFmtId="49" fontId="20" fillId="4" borderId="17" xfId="13" quotePrefix="1" applyNumberFormat="1" applyFont="1" applyFill="1" applyBorder="1" applyAlignment="1">
      <alignment horizontal="right" vertical="top"/>
    </xf>
    <xf numFmtId="0" fontId="20" fillId="4" borderId="14" xfId="13" quotePrefix="1" applyFont="1" applyFill="1" applyBorder="1" applyAlignment="1">
      <alignment vertical="top" wrapText="1"/>
    </xf>
    <xf numFmtId="4" fontId="2" fillId="4" borderId="17" xfId="13" applyNumberFormat="1" applyFont="1" applyFill="1" applyBorder="1" applyAlignment="1">
      <alignment horizontal="right" vertical="center"/>
    </xf>
    <xf numFmtId="0" fontId="20" fillId="4" borderId="14" xfId="13" applyFont="1" applyFill="1" applyBorder="1"/>
    <xf numFmtId="4" fontId="20" fillId="4" borderId="17" xfId="13" applyNumberFormat="1" applyFont="1" applyFill="1" applyBorder="1" applyAlignment="1">
      <alignment horizontal="right" vertical="center"/>
    </xf>
    <xf numFmtId="0" fontId="20" fillId="4" borderId="14" xfId="13" applyFont="1" applyFill="1" applyBorder="1" applyAlignment="1">
      <alignment vertical="top"/>
    </xf>
    <xf numFmtId="0" fontId="20" fillId="4" borderId="14" xfId="7" applyFont="1" applyFill="1" applyBorder="1" applyAlignment="1">
      <alignment vertical="center" wrapText="1"/>
    </xf>
    <xf numFmtId="0" fontId="18" fillId="4" borderId="16" xfId="13" applyFont="1" applyFill="1" applyBorder="1" applyAlignment="1">
      <alignment horizontal="centerContinuous" vertical="center"/>
    </xf>
    <xf numFmtId="0" fontId="20" fillId="4" borderId="16" xfId="13" applyFont="1" applyFill="1" applyBorder="1" applyAlignment="1">
      <alignment vertical="top"/>
    </xf>
    <xf numFmtId="0" fontId="20" fillId="4" borderId="2" xfId="13" applyFont="1" applyFill="1" applyBorder="1"/>
    <xf numFmtId="0" fontId="20" fillId="4" borderId="18" xfId="13" applyFont="1" applyFill="1" applyBorder="1"/>
    <xf numFmtId="0" fontId="20" fillId="4" borderId="19" xfId="13" applyFont="1" applyFill="1" applyBorder="1"/>
    <xf numFmtId="0" fontId="20" fillId="4" borderId="32" xfId="13" applyFont="1" applyFill="1" applyBorder="1" applyAlignment="1">
      <alignment vertical="center" wrapText="1"/>
    </xf>
    <xf numFmtId="4" fontId="20" fillId="4" borderId="13" xfId="13" applyNumberFormat="1" applyFont="1" applyFill="1" applyBorder="1"/>
    <xf numFmtId="0" fontId="20" fillId="4" borderId="4" xfId="13" applyFont="1" applyFill="1" applyBorder="1"/>
    <xf numFmtId="0" fontId="20" fillId="4" borderId="0" xfId="13" applyFont="1" applyFill="1"/>
    <xf numFmtId="0" fontId="20" fillId="4" borderId="20" xfId="13" applyFont="1" applyFill="1" applyBorder="1"/>
    <xf numFmtId="0" fontId="20" fillId="4" borderId="33" xfId="13" applyFont="1" applyFill="1" applyBorder="1" applyAlignment="1">
      <alignment horizontal="left" wrapText="1"/>
    </xf>
    <xf numFmtId="4" fontId="20" fillId="4" borderId="26" xfId="13" applyNumberFormat="1" applyFont="1" applyFill="1" applyBorder="1"/>
    <xf numFmtId="0" fontId="26" fillId="0" borderId="0" xfId="13" applyFont="1"/>
    <xf numFmtId="0" fontId="20" fillId="4" borderId="33" xfId="13" applyFont="1" applyFill="1" applyBorder="1" applyAlignment="1">
      <alignment horizontal="left" vertical="center" wrapText="1"/>
    </xf>
    <xf numFmtId="0" fontId="20" fillId="4" borderId="33" xfId="13" applyFont="1" applyFill="1" applyBorder="1"/>
    <xf numFmtId="0" fontId="20" fillId="4" borderId="6" xfId="13" applyFont="1" applyFill="1" applyBorder="1"/>
    <xf numFmtId="0" fontId="20" fillId="4" borderId="22" xfId="13" applyFont="1" applyFill="1" applyBorder="1"/>
    <xf numFmtId="0" fontId="20" fillId="4" borderId="23" xfId="13" applyFont="1" applyFill="1" applyBorder="1"/>
    <xf numFmtId="0" fontId="20" fillId="4" borderId="22" xfId="13" applyFont="1" applyFill="1" applyBorder="1" applyAlignment="1">
      <alignment horizontal="left" wrapText="1"/>
    </xf>
    <xf numFmtId="0" fontId="20" fillId="4" borderId="16" xfId="13" applyFont="1" applyFill="1" applyBorder="1"/>
    <xf numFmtId="0" fontId="20" fillId="4" borderId="32" xfId="13" applyFont="1" applyFill="1" applyBorder="1" applyAlignment="1">
      <alignment horizontal="left" vertical="center" wrapText="1"/>
    </xf>
    <xf numFmtId="0" fontId="20" fillId="4" borderId="33" xfId="13" applyFont="1" applyFill="1" applyBorder="1" applyAlignment="1">
      <alignment vertical="center" wrapText="1"/>
    </xf>
    <xf numFmtId="0" fontId="20" fillId="4" borderId="34" xfId="13" applyFont="1" applyFill="1" applyBorder="1"/>
    <xf numFmtId="4" fontId="20" fillId="4" borderId="29" xfId="13" applyNumberFormat="1" applyFont="1" applyFill="1" applyBorder="1"/>
    <xf numFmtId="0" fontId="20" fillId="4" borderId="31" xfId="13" applyFont="1" applyFill="1" applyBorder="1"/>
    <xf numFmtId="4" fontId="20" fillId="4" borderId="12" xfId="13" applyNumberFormat="1" applyFont="1" applyFill="1" applyBorder="1"/>
    <xf numFmtId="0" fontId="20" fillId="4" borderId="22" xfId="13" applyFont="1" applyFill="1" applyBorder="1" applyAlignment="1">
      <alignment vertical="center" wrapText="1"/>
    </xf>
    <xf numFmtId="0" fontId="20" fillId="4" borderId="16" xfId="13" applyFont="1" applyFill="1" applyBorder="1" applyAlignment="1">
      <alignment vertical="top" wrapText="1"/>
    </xf>
    <xf numFmtId="0" fontId="20" fillId="4" borderId="30" xfId="13" applyFont="1" applyFill="1" applyBorder="1" applyAlignment="1">
      <alignment vertical="center" wrapText="1"/>
    </xf>
    <xf numFmtId="4" fontId="20" fillId="4" borderId="21" xfId="13" applyNumberFormat="1" applyFont="1" applyFill="1" applyBorder="1"/>
    <xf numFmtId="0" fontId="20" fillId="4" borderId="15" xfId="13" applyFont="1" applyFill="1" applyBorder="1"/>
    <xf numFmtId="0" fontId="20" fillId="4" borderId="16" xfId="13" applyFont="1" applyFill="1" applyBorder="1" applyAlignment="1">
      <alignment horizontal="left" vertical="center" wrapText="1"/>
    </xf>
    <xf numFmtId="0" fontId="23" fillId="4" borderId="32" xfId="13" applyFont="1" applyFill="1" applyBorder="1"/>
    <xf numFmtId="0" fontId="20" fillId="4" borderId="31" xfId="13" applyFont="1" applyFill="1" applyBorder="1" applyAlignment="1">
      <alignment horizontal="left" wrapText="1"/>
    </xf>
    <xf numFmtId="0" fontId="23" fillId="4" borderId="33" xfId="13" applyFont="1" applyFill="1" applyBorder="1"/>
    <xf numFmtId="0" fontId="23" fillId="4" borderId="31" xfId="13" applyFont="1" applyFill="1" applyBorder="1"/>
    <xf numFmtId="0" fontId="20" fillId="4" borderId="33" xfId="13" applyFont="1" applyFill="1" applyBorder="1" applyAlignment="1">
      <alignment horizontal="left" vertical="top" wrapText="1"/>
    </xf>
    <xf numFmtId="0" fontId="20" fillId="4" borderId="33" xfId="13" applyFont="1" applyFill="1" applyBorder="1" applyAlignment="1">
      <alignment wrapText="1"/>
    </xf>
    <xf numFmtId="0" fontId="20" fillId="4" borderId="31" xfId="13" applyFont="1" applyFill="1" applyBorder="1" applyAlignment="1">
      <alignment vertical="center" wrapText="1"/>
    </xf>
    <xf numFmtId="0" fontId="20" fillId="4" borderId="31" xfId="13" applyFont="1" applyFill="1" applyBorder="1" applyAlignment="1">
      <alignment horizontal="left" vertical="center" wrapText="1"/>
    </xf>
    <xf numFmtId="0" fontId="20" fillId="4" borderId="22" xfId="13" applyFont="1" applyFill="1" applyBorder="1" applyAlignment="1">
      <alignment horizontal="left" vertical="center" wrapText="1"/>
    </xf>
    <xf numFmtId="0" fontId="20" fillId="4" borderId="34" xfId="13" applyFont="1" applyFill="1" applyBorder="1" applyAlignment="1">
      <alignment horizontal="left" vertical="center" wrapText="1"/>
    </xf>
    <xf numFmtId="0" fontId="20" fillId="4" borderId="35" xfId="13" applyFont="1" applyFill="1" applyBorder="1" applyAlignment="1">
      <alignment horizontal="left" wrapText="1"/>
    </xf>
    <xf numFmtId="0" fontId="20" fillId="4" borderId="36" xfId="13" applyFont="1" applyFill="1" applyBorder="1" applyAlignment="1">
      <alignment horizontal="left" vertical="center" wrapText="1"/>
    </xf>
    <xf numFmtId="0" fontId="20" fillId="4" borderId="5" xfId="13" applyFont="1" applyFill="1" applyBorder="1"/>
    <xf numFmtId="0" fontId="20" fillId="4" borderId="36" xfId="13" applyFont="1" applyFill="1" applyBorder="1" applyAlignment="1">
      <alignment vertical="center" wrapText="1"/>
    </xf>
    <xf numFmtId="0" fontId="20" fillId="4" borderId="16" xfId="13" applyFont="1" applyFill="1" applyBorder="1" applyAlignment="1">
      <alignment horizontal="left" vertical="top" wrapText="1"/>
    </xf>
    <xf numFmtId="0" fontId="20" fillId="4" borderId="32" xfId="13" applyFont="1" applyFill="1" applyBorder="1" applyAlignment="1">
      <alignment vertical="top" wrapText="1"/>
    </xf>
    <xf numFmtId="0" fontId="20" fillId="4" borderId="22" xfId="13" applyFont="1" applyFill="1" applyBorder="1" applyAlignment="1">
      <alignment vertical="top" wrapText="1"/>
    </xf>
    <xf numFmtId="0" fontId="18" fillId="4" borderId="14" xfId="13" applyFont="1" applyFill="1" applyBorder="1" applyAlignment="1">
      <alignment horizontal="center" vertical="center"/>
    </xf>
    <xf numFmtId="0" fontId="18" fillId="4" borderId="16" xfId="13" applyFont="1" applyFill="1" applyBorder="1" applyAlignment="1">
      <alignment horizontal="center" vertical="center"/>
    </xf>
    <xf numFmtId="4" fontId="22" fillId="4" borderId="17" xfId="13" applyNumberFormat="1" applyFont="1" applyFill="1" applyBorder="1" applyAlignment="1">
      <alignment vertical="center"/>
    </xf>
    <xf numFmtId="3" fontId="19" fillId="0" borderId="0" xfId="13" applyNumberFormat="1" applyFont="1"/>
    <xf numFmtId="0" fontId="0" fillId="0" borderId="0" xfId="0" applyAlignment="1">
      <alignment horizontal="centerContinuous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3" fontId="8" fillId="0" borderId="12" xfId="0" applyNumberFormat="1" applyFont="1" applyBorder="1"/>
    <xf numFmtId="0" fontId="8" fillId="0" borderId="11" xfId="0" applyFont="1" applyBorder="1"/>
    <xf numFmtId="4" fontId="2" fillId="0" borderId="12" xfId="0" applyNumberFormat="1" applyFont="1" applyBorder="1"/>
    <xf numFmtId="0" fontId="8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/>
    <xf numFmtId="4" fontId="2" fillId="0" borderId="12" xfId="0" applyNumberFormat="1" applyFont="1" applyBorder="1" applyAlignment="1">
      <alignment horizontal="right"/>
    </xf>
    <xf numFmtId="4" fontId="8" fillId="0" borderId="12" xfId="2" applyNumberFormat="1" applyFont="1" applyBorder="1" applyAlignment="1">
      <alignment horizontal="right"/>
    </xf>
    <xf numFmtId="0" fontId="8" fillId="0" borderId="12" xfId="2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vertical="center"/>
    </xf>
    <xf numFmtId="4" fontId="8" fillId="0" borderId="13" xfId="0" applyNumberFormat="1" applyFont="1" applyBorder="1" applyAlignment="1">
      <alignment horizontal="right"/>
    </xf>
    <xf numFmtId="0" fontId="2" fillId="0" borderId="11" xfId="0" applyFont="1" applyBorder="1" applyAlignment="1">
      <alignment wrapText="1"/>
    </xf>
    <xf numFmtId="4" fontId="8" fillId="0" borderId="13" xfId="0" applyNumberFormat="1" applyFont="1" applyBorder="1"/>
    <xf numFmtId="0" fontId="8" fillId="0" borderId="13" xfId="0" applyFont="1" applyBorder="1"/>
    <xf numFmtId="0" fontId="8" fillId="0" borderId="28" xfId="0" applyFont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8" fillId="0" borderId="13" xfId="2" applyFont="1" applyBorder="1"/>
    <xf numFmtId="0" fontId="3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5" fillId="0" borderId="0" xfId="3" applyFont="1" applyAlignment="1">
      <alignment horizontal="right" vertical="center"/>
    </xf>
    <xf numFmtId="0" fontId="15" fillId="0" borderId="0" xfId="3" applyFont="1" applyAlignment="1">
      <alignment horizontal="left" vertical="center"/>
    </xf>
    <xf numFmtId="0" fontId="15" fillId="0" borderId="0" xfId="3" applyFont="1" applyAlignment="1">
      <alignment horizontal="center"/>
    </xf>
    <xf numFmtId="0" fontId="15" fillId="0" borderId="0" xfId="0" applyFont="1" applyAlignment="1">
      <alignment horizontal="left"/>
    </xf>
    <xf numFmtId="0" fontId="34" fillId="0" borderId="0" xfId="3" applyFont="1" applyAlignment="1">
      <alignment horizontal="centerContinuous" vertical="center"/>
    </xf>
    <xf numFmtId="0" fontId="34" fillId="0" borderId="0" xfId="3" applyFont="1" applyAlignment="1">
      <alignment horizontal="center"/>
    </xf>
    <xf numFmtId="0" fontId="34" fillId="0" borderId="0" xfId="3" applyFont="1" applyAlignment="1">
      <alignment horizontal="left"/>
    </xf>
    <xf numFmtId="0" fontId="34" fillId="5" borderId="37" xfId="3" applyFont="1" applyFill="1" applyBorder="1" applyAlignment="1">
      <alignment horizontal="center" vertical="center"/>
    </xf>
    <xf numFmtId="0" fontId="15" fillId="5" borderId="37" xfId="3" applyFont="1" applyFill="1" applyBorder="1" applyAlignment="1">
      <alignment horizontal="center" vertical="center"/>
    </xf>
    <xf numFmtId="0" fontId="34" fillId="0" borderId="37" xfId="3" applyFont="1" applyBorder="1" applyAlignment="1">
      <alignment horizontal="center" vertical="center"/>
    </xf>
    <xf numFmtId="0" fontId="34" fillId="5" borderId="38" xfId="3" applyFont="1" applyFill="1" applyBorder="1" applyAlignment="1">
      <alignment horizontal="centerContinuous" vertical="center"/>
    </xf>
    <xf numFmtId="0" fontId="34" fillId="5" borderId="39" xfId="3" applyFont="1" applyFill="1" applyBorder="1" applyAlignment="1">
      <alignment horizontal="centerContinuous" vertical="center"/>
    </xf>
    <xf numFmtId="0" fontId="34" fillId="5" borderId="40" xfId="3" applyFont="1" applyFill="1" applyBorder="1" applyAlignment="1">
      <alignment horizontal="centerContinuous" vertical="center"/>
    </xf>
    <xf numFmtId="0" fontId="34" fillId="5" borderId="41" xfId="3" applyFont="1" applyFill="1" applyBorder="1" applyAlignment="1">
      <alignment horizontal="centerContinuous" vertical="center"/>
    </xf>
    <xf numFmtId="0" fontId="37" fillId="5" borderId="41" xfId="3" applyFont="1" applyFill="1" applyBorder="1" applyAlignment="1">
      <alignment horizontal="center" vertical="center"/>
    </xf>
    <xf numFmtId="0" fontId="37" fillId="5" borderId="37" xfId="3" applyFont="1" applyFill="1" applyBorder="1" applyAlignment="1">
      <alignment horizontal="center" vertical="center"/>
    </xf>
    <xf numFmtId="0" fontId="34" fillId="5" borderId="42" xfId="3" applyFont="1" applyFill="1" applyBorder="1" applyAlignment="1">
      <alignment horizontal="center" vertical="center"/>
    </xf>
    <xf numFmtId="0" fontId="34" fillId="5" borderId="43" xfId="3" applyFont="1" applyFill="1" applyBorder="1" applyAlignment="1">
      <alignment horizontal="center" vertical="center"/>
    </xf>
    <xf numFmtId="0" fontId="15" fillId="5" borderId="43" xfId="3" applyFont="1" applyFill="1" applyBorder="1" applyAlignment="1">
      <alignment horizontal="center" vertical="center"/>
    </xf>
    <xf numFmtId="0" fontId="34" fillId="0" borderId="43" xfId="3" applyFont="1" applyBorder="1" applyAlignment="1">
      <alignment horizontal="center" vertical="center"/>
    </xf>
    <xf numFmtId="0" fontId="34" fillId="5" borderId="0" xfId="3" applyFont="1" applyFill="1" applyAlignment="1">
      <alignment horizontal="center" vertical="center"/>
    </xf>
    <xf numFmtId="0" fontId="34" fillId="5" borderId="38" xfId="3" applyFont="1" applyFill="1" applyBorder="1" applyAlignment="1">
      <alignment horizontal="center" vertical="center"/>
    </xf>
    <xf numFmtId="0" fontId="15" fillId="0" borderId="44" xfId="3" applyFont="1" applyBorder="1" applyAlignment="1">
      <alignment horizontal="center" vertical="center" wrapText="1"/>
    </xf>
    <xf numFmtId="0" fontId="37" fillId="5" borderId="0" xfId="3" applyFont="1" applyFill="1" applyAlignment="1">
      <alignment horizontal="center" vertical="center"/>
    </xf>
    <xf numFmtId="0" fontId="37" fillId="5" borderId="42" xfId="3" applyFont="1" applyFill="1" applyBorder="1" applyAlignment="1">
      <alignment horizontal="center" vertical="center"/>
    </xf>
    <xf numFmtId="0" fontId="34" fillId="5" borderId="41" xfId="3" applyFont="1" applyFill="1" applyBorder="1" applyAlignment="1">
      <alignment horizontal="center" vertical="center"/>
    </xf>
    <xf numFmtId="0" fontId="37" fillId="5" borderId="43" xfId="3" applyFont="1" applyFill="1" applyBorder="1" applyAlignment="1">
      <alignment horizontal="center" vertical="center"/>
    </xf>
    <xf numFmtId="0" fontId="34" fillId="5" borderId="45" xfId="3" applyFont="1" applyFill="1" applyBorder="1" applyAlignment="1">
      <alignment horizontal="center" vertical="center"/>
    </xf>
    <xf numFmtId="0" fontId="34" fillId="5" borderId="46" xfId="3" applyFont="1" applyFill="1" applyBorder="1" applyAlignment="1">
      <alignment horizontal="center" vertical="center"/>
    </xf>
    <xf numFmtId="0" fontId="15" fillId="5" borderId="46" xfId="3" applyFont="1" applyFill="1" applyBorder="1" applyAlignment="1">
      <alignment horizontal="center" vertical="center"/>
    </xf>
    <xf numFmtId="0" fontId="34" fillId="0" borderId="46" xfId="3" applyFont="1" applyBorder="1" applyAlignment="1">
      <alignment horizontal="center" vertical="center"/>
    </xf>
    <xf numFmtId="0" fontId="34" fillId="5" borderId="47" xfId="3" applyFont="1" applyFill="1" applyBorder="1" applyAlignment="1" applyProtection="1">
      <alignment horizontal="center" vertical="center"/>
      <protection locked="0"/>
    </xf>
    <xf numFmtId="0" fontId="15" fillId="5" borderId="47" xfId="3" applyFont="1" applyFill="1" applyBorder="1" applyAlignment="1" applyProtection="1">
      <alignment horizontal="center" vertical="center"/>
      <protection locked="0"/>
    </xf>
    <xf numFmtId="0" fontId="15" fillId="0" borderId="47" xfId="3" applyFont="1" applyBorder="1" applyAlignment="1" applyProtection="1">
      <alignment horizontal="center" vertical="center"/>
      <protection locked="0"/>
    </xf>
    <xf numFmtId="0" fontId="15" fillId="0" borderId="38" xfId="3" applyFont="1" applyBorder="1" applyAlignment="1" applyProtection="1">
      <alignment horizontal="center" vertical="center"/>
      <protection locked="0"/>
    </xf>
    <xf numFmtId="0" fontId="15" fillId="5" borderId="41" xfId="3" applyFont="1" applyFill="1" applyBorder="1" applyAlignment="1" applyProtection="1">
      <alignment horizontal="center" vertical="center"/>
      <protection locked="0"/>
    </xf>
    <xf numFmtId="0" fontId="15" fillId="5" borderId="44" xfId="3" applyFont="1" applyFill="1" applyBorder="1" applyAlignment="1" applyProtection="1">
      <alignment horizontal="center" vertical="center"/>
      <protection locked="0"/>
    </xf>
    <xf numFmtId="0" fontId="15" fillId="5" borderId="40" xfId="3" applyFont="1" applyFill="1" applyBorder="1" applyAlignment="1" applyProtection="1">
      <alignment horizontal="center" vertical="center"/>
      <protection locked="0"/>
    </xf>
    <xf numFmtId="0" fontId="15" fillId="0" borderId="0" xfId="3" applyFont="1" applyProtection="1">
      <protection locked="0"/>
    </xf>
    <xf numFmtId="0" fontId="34" fillId="0" borderId="47" xfId="3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43" fontId="34" fillId="0" borderId="47" xfId="12" applyFont="1" applyFill="1" applyBorder="1" applyAlignment="1">
      <alignment horizontal="right" vertical="center" wrapText="1"/>
    </xf>
    <xf numFmtId="2" fontId="34" fillId="0" borderId="47" xfId="12" applyNumberFormat="1" applyFont="1" applyFill="1" applyBorder="1" applyAlignment="1">
      <alignment horizontal="right" vertical="center"/>
    </xf>
    <xf numFmtId="3" fontId="37" fillId="0" borderId="47" xfId="3" applyNumberFormat="1" applyFont="1" applyBorder="1" applyAlignment="1">
      <alignment horizontal="center" vertical="center" wrapText="1"/>
    </xf>
    <xf numFmtId="0" fontId="34" fillId="0" borderId="0" xfId="3" applyFont="1"/>
    <xf numFmtId="3" fontId="34" fillId="0" borderId="0" xfId="3" applyNumberFormat="1" applyFont="1"/>
    <xf numFmtId="1" fontId="38" fillId="0" borderId="45" xfId="3" applyNumberFormat="1" applyFont="1" applyBorder="1" applyAlignment="1">
      <alignment horizontal="center" vertical="center" wrapText="1"/>
    </xf>
    <xf numFmtId="1" fontId="39" fillId="0" borderId="45" xfId="3" applyNumberFormat="1" applyFont="1" applyBorder="1" applyAlignment="1">
      <alignment horizontal="center" vertical="center" wrapText="1"/>
    </xf>
    <xf numFmtId="0" fontId="38" fillId="0" borderId="45" xfId="3" applyFont="1" applyBorder="1" applyAlignment="1">
      <alignment vertical="center" wrapText="1"/>
    </xf>
    <xf numFmtId="43" fontId="34" fillId="0" borderId="45" xfId="12" applyFont="1" applyBorder="1" applyAlignment="1">
      <alignment horizontal="right" vertical="center" wrapText="1"/>
    </xf>
    <xf numFmtId="2" fontId="34" fillId="0" borderId="45" xfId="12" applyNumberFormat="1" applyFont="1" applyBorder="1" applyAlignment="1">
      <alignment horizontal="right" vertical="center"/>
    </xf>
    <xf numFmtId="3" fontId="37" fillId="0" borderId="45" xfId="3" applyNumberFormat="1" applyFont="1" applyBorder="1" applyAlignment="1">
      <alignment horizontal="center" vertical="center" wrapText="1"/>
    </xf>
    <xf numFmtId="1" fontId="38" fillId="0" borderId="47" xfId="3" applyNumberFormat="1" applyFont="1" applyBorder="1" applyAlignment="1">
      <alignment horizontal="center" vertical="center" wrapText="1"/>
    </xf>
    <xf numFmtId="1" fontId="34" fillId="0" borderId="47" xfId="3" applyNumberFormat="1" applyFont="1" applyBorder="1" applyAlignment="1">
      <alignment horizontal="center" vertical="center" wrapText="1"/>
    </xf>
    <xf numFmtId="1" fontId="15" fillId="0" borderId="47" xfId="3" applyNumberFormat="1" applyFont="1" applyBorder="1" applyAlignment="1">
      <alignment horizontal="center" vertical="center" wrapText="1"/>
    </xf>
    <xf numFmtId="0" fontId="34" fillId="0" borderId="47" xfId="3" applyFont="1" applyBorder="1" applyAlignment="1">
      <alignment vertical="center" wrapText="1"/>
    </xf>
    <xf numFmtId="43" fontId="34" fillId="0" borderId="47" xfId="12" applyFont="1" applyBorder="1" applyAlignment="1">
      <alignment horizontal="right" vertical="center" wrapText="1"/>
    </xf>
    <xf numFmtId="4" fontId="34" fillId="0" borderId="47" xfId="3" applyNumberFormat="1" applyFont="1" applyBorder="1" applyAlignment="1">
      <alignment horizontal="right" vertical="center" wrapText="1"/>
    </xf>
    <xf numFmtId="1" fontId="15" fillId="0" borderId="45" xfId="3" applyNumberFormat="1" applyFont="1" applyBorder="1" applyAlignment="1">
      <alignment horizontal="center" vertical="center" wrapText="1"/>
    </xf>
    <xf numFmtId="0" fontId="15" fillId="0" borderId="47" xfId="3" applyFont="1" applyBorder="1" applyAlignment="1">
      <alignment vertical="center" wrapText="1"/>
    </xf>
    <xf numFmtId="43" fontId="15" fillId="0" borderId="47" xfId="12" applyFont="1" applyBorder="1" applyAlignment="1">
      <alignment horizontal="right" vertical="center" wrapText="1"/>
    </xf>
    <xf numFmtId="4" fontId="15" fillId="0" borderId="47" xfId="3" applyNumberFormat="1" applyFont="1" applyBorder="1" applyAlignment="1">
      <alignment horizontal="right" vertical="center" wrapText="1"/>
    </xf>
    <xf numFmtId="4" fontId="15" fillId="5" borderId="47" xfId="3" applyNumberFormat="1" applyFont="1" applyFill="1" applyBorder="1" applyAlignment="1">
      <alignment horizontal="right" vertical="center" wrapText="1"/>
    </xf>
    <xf numFmtId="4" fontId="15" fillId="0" borderId="44" xfId="3" applyNumberFormat="1" applyFont="1" applyBorder="1" applyAlignment="1">
      <alignment horizontal="center" vertical="center" wrapText="1"/>
    </xf>
    <xf numFmtId="4" fontId="15" fillId="0" borderId="44" xfId="3" applyNumberFormat="1" applyFont="1" applyBorder="1" applyAlignment="1">
      <alignment horizontal="right" vertical="center" wrapText="1"/>
    </xf>
    <xf numFmtId="3" fontId="40" fillId="0" borderId="47" xfId="3" applyNumberFormat="1" applyFont="1" applyBorder="1" applyAlignment="1">
      <alignment horizontal="center" vertical="center" wrapText="1"/>
    </xf>
    <xf numFmtId="0" fontId="15" fillId="0" borderId="0" xfId="3" applyFont="1" applyAlignment="1">
      <alignment vertical="center"/>
    </xf>
    <xf numFmtId="1" fontId="15" fillId="5" borderId="45" xfId="3" applyNumberFormat="1" applyFont="1" applyFill="1" applyBorder="1" applyAlignment="1">
      <alignment horizontal="center" vertical="center" wrapText="1"/>
    </xf>
    <xf numFmtId="2" fontId="34" fillId="5" borderId="47" xfId="12" applyNumberFormat="1" applyFont="1" applyFill="1" applyBorder="1" applyAlignment="1">
      <alignment horizontal="right" vertical="center"/>
    </xf>
    <xf numFmtId="43" fontId="34" fillId="5" borderId="47" xfId="12" applyFont="1" applyFill="1" applyBorder="1" applyAlignment="1">
      <alignment horizontal="right" vertical="center" wrapText="1"/>
    </xf>
    <xf numFmtId="43" fontId="34" fillId="5" borderId="47" xfId="12" applyFont="1" applyFill="1" applyBorder="1" applyAlignment="1">
      <alignment horizontal="center" vertical="center"/>
    </xf>
    <xf numFmtId="4" fontId="15" fillId="5" borderId="44" xfId="3" applyNumberFormat="1" applyFont="1" applyFill="1" applyBorder="1" applyAlignment="1">
      <alignment horizontal="center" vertical="center" wrapText="1"/>
    </xf>
    <xf numFmtId="4" fontId="15" fillId="5" borderId="46" xfId="3" applyNumberFormat="1" applyFont="1" applyFill="1" applyBorder="1" applyAlignment="1">
      <alignment horizontal="right" vertical="center" wrapText="1"/>
    </xf>
    <xf numFmtId="0" fontId="15" fillId="0" borderId="39" xfId="3" applyFont="1" applyBorder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4" fontId="15" fillId="0" borderId="0" xfId="3" applyNumberFormat="1" applyFont="1" applyAlignment="1">
      <alignment horizontal="right" vertical="center"/>
    </xf>
    <xf numFmtId="3" fontId="40" fillId="0" borderId="0" xfId="3" applyNumberFormat="1" applyFont="1" applyAlignment="1">
      <alignment horizontal="center" vertical="center" wrapText="1"/>
    </xf>
    <xf numFmtId="0" fontId="23" fillId="0" borderId="14" xfId="7" applyFont="1" applyBorder="1" applyAlignment="1">
      <alignment horizontal="left"/>
    </xf>
    <xf numFmtId="0" fontId="23" fillId="0" borderId="16" xfId="7" applyFont="1" applyBorder="1" applyAlignment="1">
      <alignment horizontal="centerContinuous"/>
    </xf>
    <xf numFmtId="0" fontId="23" fillId="0" borderId="16" xfId="7" applyFont="1" applyBorder="1" applyAlignment="1">
      <alignment horizontal="center" vertical="top"/>
    </xf>
    <xf numFmtId="0" fontId="23" fillId="0" borderId="16" xfId="7" applyFont="1" applyBorder="1" applyAlignment="1">
      <alignment horizontal="center"/>
    </xf>
    <xf numFmtId="4" fontId="23" fillId="0" borderId="17" xfId="7" applyNumberFormat="1" applyFont="1" applyBorder="1"/>
    <xf numFmtId="0" fontId="18" fillId="0" borderId="16" xfId="7" applyFont="1" applyBorder="1" applyAlignment="1">
      <alignment horizontal="centerContinuous" vertical="center"/>
    </xf>
    <xf numFmtId="0" fontId="18" fillId="0" borderId="16" xfId="7" applyFont="1" applyBorder="1" applyAlignment="1">
      <alignment horizontal="center" vertical="top"/>
    </xf>
    <xf numFmtId="0" fontId="22" fillId="0" borderId="16" xfId="7" applyFont="1" applyBorder="1" applyAlignment="1">
      <alignment horizontal="center" vertical="center"/>
    </xf>
    <xf numFmtId="4" fontId="22" fillId="0" borderId="17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2" fillId="4" borderId="14" xfId="13" applyFont="1" applyFill="1" applyBorder="1" applyAlignment="1">
      <alignment horizontal="left" vertical="center"/>
    </xf>
    <xf numFmtId="0" fontId="22" fillId="4" borderId="16" xfId="13" applyFont="1" applyFill="1" applyBorder="1" applyAlignment="1">
      <alignment horizontal="left" vertical="center"/>
    </xf>
    <xf numFmtId="0" fontId="22" fillId="4" borderId="15" xfId="13" applyFont="1" applyFill="1" applyBorder="1" applyAlignment="1">
      <alignment horizontal="left" vertical="center"/>
    </xf>
    <xf numFmtId="0" fontId="23" fillId="4" borderId="14" xfId="13" applyFont="1" applyFill="1" applyBorder="1" applyAlignment="1">
      <alignment horizontal="center"/>
    </xf>
    <xf numFmtId="0" fontId="23" fillId="4" borderId="16" xfId="13" applyFont="1" applyFill="1" applyBorder="1" applyAlignment="1">
      <alignment horizontal="center"/>
    </xf>
    <xf numFmtId="4" fontId="23" fillId="4" borderId="17" xfId="13" applyNumberFormat="1" applyFont="1" applyFill="1" applyBorder="1"/>
    <xf numFmtId="0" fontId="23" fillId="0" borderId="0" xfId="13" applyFont="1" applyAlignment="1">
      <alignment vertical="center"/>
    </xf>
    <xf numFmtId="0" fontId="0" fillId="0" borderId="0" xfId="0" applyAlignment="1">
      <alignment vertical="center"/>
    </xf>
    <xf numFmtId="0" fontId="24" fillId="0" borderId="21" xfId="0" applyFont="1" applyBorder="1" applyAlignment="1">
      <alignment vertical="center" wrapText="1"/>
    </xf>
    <xf numFmtId="0" fontId="24" fillId="4" borderId="17" xfId="0" applyFont="1" applyFill="1" applyBorder="1" applyAlignment="1">
      <alignment horizontal="left" vertical="center" indent="2"/>
    </xf>
    <xf numFmtId="4" fontId="24" fillId="4" borderId="5" xfId="0" applyNumberFormat="1" applyFont="1" applyFill="1" applyBorder="1" applyAlignment="1">
      <alignment vertical="center"/>
    </xf>
    <xf numFmtId="0" fontId="0" fillId="4" borderId="0" xfId="0" applyFill="1"/>
    <xf numFmtId="0" fontId="8" fillId="0" borderId="0" xfId="0" applyFont="1"/>
    <xf numFmtId="0" fontId="15" fillId="0" borderId="0" xfId="0" applyFont="1" applyAlignment="1">
      <alignment vertical="center"/>
    </xf>
    <xf numFmtId="4" fontId="41" fillId="0" borderId="3" xfId="0" applyNumberFormat="1" applyFont="1" applyBorder="1" applyAlignment="1">
      <alignment vertical="center"/>
    </xf>
    <xf numFmtId="0" fontId="19" fillId="0" borderId="3" xfId="0" applyFont="1" applyBorder="1"/>
    <xf numFmtId="0" fontId="19" fillId="0" borderId="3" xfId="0" applyFont="1" applyBorder="1" applyAlignment="1">
      <alignment wrapText="1"/>
    </xf>
    <xf numFmtId="4" fontId="16" fillId="0" borderId="0" xfId="0" applyNumberFormat="1" applyFont="1"/>
    <xf numFmtId="0" fontId="19" fillId="0" borderId="5" xfId="0" applyFont="1" applyBorder="1"/>
    <xf numFmtId="4" fontId="41" fillId="0" borderId="5" xfId="0" applyNumberFormat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36" fillId="0" borderId="16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4" fontId="18" fillId="0" borderId="15" xfId="0" applyNumberFormat="1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18" fillId="0" borderId="0" xfId="7" applyFont="1" applyAlignment="1">
      <alignment horizontal="center" vertical="center" wrapText="1"/>
    </xf>
  </cellXfs>
  <cellStyles count="14">
    <cellStyle name="Dziesiętny 2" xfId="4" xr:uid="{D318173C-E831-4386-98BC-F19966AF2D66}"/>
    <cellStyle name="Dziesiętny 3" xfId="5" xr:uid="{8EA55AD7-3E41-4ACE-9DBE-EAEA045FA82E}"/>
    <cellStyle name="Dziesiętny 4" xfId="10" xr:uid="{EB1B409A-7CB8-441B-BC4E-F121542D6FFC}"/>
    <cellStyle name="Dziesiętny 5" xfId="12" xr:uid="{225011B7-5B2C-4497-A033-E25D25EB8397}"/>
    <cellStyle name="Excel Built-in Normal" xfId="3" xr:uid="{939AB05E-57B6-4FDA-8341-9DC5D529B098}"/>
    <cellStyle name="Normalny" xfId="0" builtinId="0"/>
    <cellStyle name="Normalny 2" xfId="2" xr:uid="{01EDCE68-8194-4B1E-8905-6DF810E86122}"/>
    <cellStyle name="Normalny 3" xfId="6" xr:uid="{BA40DE46-D1BD-4128-A799-05C728AD6208}"/>
    <cellStyle name="Normalny 3 2" xfId="7" xr:uid="{D5BD9DEE-E4DF-43C3-BF18-442708CBBF8D}"/>
    <cellStyle name="Normalny 4" xfId="8" xr:uid="{5225957E-3C90-4E08-9AA3-AF61DA0468AE}"/>
    <cellStyle name="Normalny 5" xfId="9" xr:uid="{CA19BF0C-478E-4FAE-935A-3E6D2EC58B85}"/>
    <cellStyle name="Normalny 6" xfId="11" xr:uid="{12B9D758-6378-4AC4-A25D-BC9089485813}"/>
    <cellStyle name="Normalny 7" xfId="13" xr:uid="{80BBF614-940D-453D-A0C2-25AD54FD94A3}"/>
    <cellStyle name="Zły" xfId="1" builtinId="27"/>
  </cellStyles>
  <dxfs count="0"/>
  <tableStyles count="0" defaultTableStyle="TableStyleMedium2" defaultPivotStyle="PivotStyleLight16"/>
  <colors>
    <mruColors>
      <color rgb="FFFFFFCC"/>
      <color rgb="FF66CCFF"/>
      <color rgb="FFFF9900"/>
      <color rgb="FF0066FF"/>
      <color rgb="FFFFFF66"/>
      <color rgb="FFFF00FF"/>
      <color rgb="FFFFFFFF"/>
      <color rgb="FFFF3300"/>
      <color rgb="FFCCCC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596310</xdr:colOff>
      <xdr:row>20</xdr:row>
      <xdr:rowOff>0</xdr:rowOff>
    </xdr:from>
    <xdr:to>
      <xdr:col>4</xdr:col>
      <xdr:colOff>170670</xdr:colOff>
      <xdr:row>21</xdr:row>
      <xdr:rowOff>159104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82108D5-DAE2-4A8D-92A2-A74169B29C45}"/>
            </a:ext>
          </a:extLst>
        </xdr:cNvPr>
        <xdr:cNvSpPr/>
      </xdr:nvSpPr>
      <xdr:spPr>
        <a:xfrm>
          <a:off x="1358310" y="4038600"/>
          <a:ext cx="3689160" cy="46390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 editAs="oneCell">
    <xdr:from>
      <xdr:col>3</xdr:col>
      <xdr:colOff>596310</xdr:colOff>
      <xdr:row>20</xdr:row>
      <xdr:rowOff>0</xdr:rowOff>
    </xdr:from>
    <xdr:to>
      <xdr:col>4</xdr:col>
      <xdr:colOff>170670</xdr:colOff>
      <xdr:row>21</xdr:row>
      <xdr:rowOff>159104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15ACA60-D743-4F5C-BC7C-D8042565E509}"/>
            </a:ext>
          </a:extLst>
        </xdr:cNvPr>
        <xdr:cNvSpPr/>
      </xdr:nvSpPr>
      <xdr:spPr>
        <a:xfrm>
          <a:off x="1358310" y="4038600"/>
          <a:ext cx="3689160" cy="463905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EE78C-E594-4CD2-A221-51CFA079B8ED}">
  <sheetPr>
    <tabColor rgb="FFFF99CC"/>
  </sheetPr>
  <dimension ref="A1:H608"/>
  <sheetViews>
    <sheetView tabSelected="1" zoomScale="130" zoomScaleNormal="13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463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3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464</v>
      </c>
      <c r="G4" s="1"/>
      <c r="H4" s="1"/>
    </row>
    <row r="5" spans="1:8" ht="27" customHeight="1" x14ac:dyDescent="0.25">
      <c r="A5" s="4" t="s">
        <v>2</v>
      </c>
      <c r="B5" s="403"/>
      <c r="C5" s="5"/>
      <c r="D5" s="5"/>
      <c r="E5" s="403"/>
      <c r="F5" s="403"/>
      <c r="G5" s="6"/>
      <c r="H5" s="403"/>
    </row>
    <row r="6" spans="1:8" ht="17.25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7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7" customFormat="1" ht="11.25" x14ac:dyDescent="0.2">
      <c r="A8" s="18" t="s">
        <v>5</v>
      </c>
      <c r="B8" s="18" t="s">
        <v>6</v>
      </c>
      <c r="C8" s="19" t="s">
        <v>7</v>
      </c>
      <c r="D8" s="20" t="s">
        <v>8</v>
      </c>
      <c r="E8" s="18" t="s">
        <v>9</v>
      </c>
      <c r="F8" s="21" t="s">
        <v>10</v>
      </c>
      <c r="G8" s="18" t="s">
        <v>11</v>
      </c>
      <c r="H8" s="18" t="s">
        <v>12</v>
      </c>
    </row>
    <row r="9" spans="1:8" s="17" customFormat="1" ht="4.5" customHeight="1" x14ac:dyDescent="0.2">
      <c r="A9" s="22"/>
      <c r="B9" s="22"/>
      <c r="C9" s="23"/>
      <c r="D9" s="24"/>
      <c r="E9" s="22"/>
      <c r="F9" s="25"/>
      <c r="G9" s="25"/>
      <c r="H9" s="22"/>
    </row>
    <row r="10" spans="1:8" s="17" customFormat="1" ht="18" customHeight="1" thickBot="1" x14ac:dyDescent="0.25">
      <c r="A10" s="26"/>
      <c r="B10" s="26"/>
      <c r="C10" s="27"/>
      <c r="D10" s="28" t="s">
        <v>13</v>
      </c>
      <c r="E10" s="29">
        <v>856564633.66999984</v>
      </c>
      <c r="F10" s="29">
        <f>SUM(F11,F28,F57)</f>
        <v>550851.88</v>
      </c>
      <c r="G10" s="29">
        <f>SUM(G11,G28,G57)</f>
        <v>69300</v>
      </c>
      <c r="H10" s="29">
        <f t="shared" ref="H10:H15" si="0">SUM(E10+F10-G10)</f>
        <v>857046185.54999983</v>
      </c>
    </row>
    <row r="11" spans="1:8" s="17" customFormat="1" ht="17.25" customHeight="1" thickBot="1" x14ac:dyDescent="0.25">
      <c r="A11" s="26"/>
      <c r="B11" s="26"/>
      <c r="C11" s="27"/>
      <c r="D11" s="30" t="s">
        <v>14</v>
      </c>
      <c r="E11" s="31">
        <v>793323319.79999995</v>
      </c>
      <c r="F11" s="31">
        <f>SUM(F12,F16,F24)</f>
        <v>322323</v>
      </c>
      <c r="G11" s="31">
        <f>SUM(G12,G16,G24)</f>
        <v>0</v>
      </c>
      <c r="H11" s="31">
        <f t="shared" si="0"/>
        <v>793645642.79999995</v>
      </c>
    </row>
    <row r="12" spans="1:8" s="17" customFormat="1" ht="18" customHeight="1" thickTop="1" thickBot="1" x14ac:dyDescent="0.25">
      <c r="A12" s="32">
        <v>758</v>
      </c>
      <c r="B12" s="18"/>
      <c r="C12" s="18"/>
      <c r="D12" s="33" t="s">
        <v>15</v>
      </c>
      <c r="E12" s="31">
        <v>219285593</v>
      </c>
      <c r="F12" s="34">
        <f>SUM(F13)</f>
        <v>298826</v>
      </c>
      <c r="G12" s="34">
        <f t="shared" ref="F12:G13" si="1">SUM(G13)</f>
        <v>0</v>
      </c>
      <c r="H12" s="31">
        <f t="shared" si="0"/>
        <v>219584419</v>
      </c>
    </row>
    <row r="13" spans="1:8" s="17" customFormat="1" ht="12.75" customHeight="1" thickTop="1" x14ac:dyDescent="0.2">
      <c r="A13" s="32"/>
      <c r="B13" s="27" t="s">
        <v>16</v>
      </c>
      <c r="C13" s="35"/>
      <c r="D13" s="36" t="s">
        <v>17</v>
      </c>
      <c r="E13" s="37">
        <v>1446353</v>
      </c>
      <c r="F13" s="38">
        <f t="shared" si="1"/>
        <v>298826</v>
      </c>
      <c r="G13" s="38">
        <f t="shared" si="1"/>
        <v>0</v>
      </c>
      <c r="H13" s="37">
        <f t="shared" si="0"/>
        <v>1745179</v>
      </c>
    </row>
    <row r="14" spans="1:8" s="17" customFormat="1" ht="20.25" customHeight="1" x14ac:dyDescent="0.2">
      <c r="A14" s="26"/>
      <c r="B14" s="39"/>
      <c r="C14" s="27"/>
      <c r="D14" s="404" t="s">
        <v>18</v>
      </c>
      <c r="E14" s="256">
        <v>1146353</v>
      </c>
      <c r="F14" s="290">
        <f>SUM(F15:F15)</f>
        <v>298826</v>
      </c>
      <c r="G14" s="290">
        <f>SUM(G15:G15)</f>
        <v>0</v>
      </c>
      <c r="H14" s="256">
        <f t="shared" si="0"/>
        <v>1445179</v>
      </c>
    </row>
    <row r="15" spans="1:8" s="17" customFormat="1" ht="36" customHeight="1" x14ac:dyDescent="0.2">
      <c r="A15" s="26"/>
      <c r="B15" s="39"/>
      <c r="C15" s="40" t="s">
        <v>19</v>
      </c>
      <c r="D15" s="41" t="s">
        <v>20</v>
      </c>
      <c r="E15" s="42">
        <v>1146353</v>
      </c>
      <c r="F15" s="42">
        <f>236005+62821</f>
        <v>298826</v>
      </c>
      <c r="G15" s="43"/>
      <c r="H15" s="42">
        <f t="shared" si="0"/>
        <v>1445179</v>
      </c>
    </row>
    <row r="16" spans="1:8" s="17" customFormat="1" ht="12.75" customHeight="1" thickBot="1" x14ac:dyDescent="0.25">
      <c r="A16" s="44">
        <v>852</v>
      </c>
      <c r="B16" s="44"/>
      <c r="C16" s="45"/>
      <c r="D16" s="46" t="s">
        <v>21</v>
      </c>
      <c r="E16" s="34">
        <v>22489013.02</v>
      </c>
      <c r="F16" s="34">
        <f>SUM(F18,F21)</f>
        <v>1377</v>
      </c>
      <c r="G16" s="34">
        <f>SUM(G18,G21)</f>
        <v>0</v>
      </c>
      <c r="H16" s="34">
        <f>SUM(E16+F16-G16)</f>
        <v>22490390.02</v>
      </c>
    </row>
    <row r="17" spans="1:8" s="17" customFormat="1" ht="12" customHeight="1" thickTop="1" x14ac:dyDescent="0.2">
      <c r="A17" s="44"/>
      <c r="B17" s="47">
        <v>85214</v>
      </c>
      <c r="C17" s="27"/>
      <c r="D17" s="48" t="s">
        <v>22</v>
      </c>
      <c r="E17" s="49"/>
      <c r="F17" s="50"/>
      <c r="G17" s="50"/>
      <c r="H17" s="49"/>
    </row>
    <row r="18" spans="1:8" s="17" customFormat="1" ht="12" customHeight="1" x14ac:dyDescent="0.2">
      <c r="A18" s="44"/>
      <c r="B18" s="47"/>
      <c r="C18" s="27"/>
      <c r="D18" s="51" t="s">
        <v>23</v>
      </c>
      <c r="E18" s="37">
        <v>6804769</v>
      </c>
      <c r="F18" s="38">
        <f>SUM(F19)</f>
        <v>694</v>
      </c>
      <c r="G18" s="38">
        <f>SUM(G19)</f>
        <v>0</v>
      </c>
      <c r="H18" s="37">
        <f>SUM(E18+F18-G18)</f>
        <v>6805463</v>
      </c>
    </row>
    <row r="19" spans="1:8" s="17" customFormat="1" ht="12" customHeight="1" x14ac:dyDescent="0.2">
      <c r="A19" s="44"/>
      <c r="B19" s="44"/>
      <c r="C19" s="76"/>
      <c r="D19" s="405" t="s">
        <v>24</v>
      </c>
      <c r="E19" s="256">
        <v>2878</v>
      </c>
      <c r="F19" s="290">
        <f>SUM(F20:F20)</f>
        <v>694</v>
      </c>
      <c r="G19" s="290">
        <f>SUM(G20:G20)</f>
        <v>0</v>
      </c>
      <c r="H19" s="256">
        <f t="shared" ref="H19:H20" si="2">SUM(E19+F19-G19)</f>
        <v>3572</v>
      </c>
    </row>
    <row r="20" spans="1:8" s="17" customFormat="1" ht="34.5" customHeight="1" x14ac:dyDescent="0.2">
      <c r="A20" s="44"/>
      <c r="B20" s="44"/>
      <c r="C20" s="40" t="s">
        <v>19</v>
      </c>
      <c r="D20" s="41" t="s">
        <v>20</v>
      </c>
      <c r="E20" s="42">
        <v>2878</v>
      </c>
      <c r="F20" s="42">
        <v>694</v>
      </c>
      <c r="G20" s="43"/>
      <c r="H20" s="42">
        <f t="shared" si="2"/>
        <v>3572</v>
      </c>
    </row>
    <row r="21" spans="1:8" s="17" customFormat="1" ht="12" customHeight="1" x14ac:dyDescent="0.2">
      <c r="A21" s="52"/>
      <c r="B21" s="47">
        <v>85230</v>
      </c>
      <c r="C21" s="27"/>
      <c r="D21" s="36" t="s">
        <v>25</v>
      </c>
      <c r="E21" s="37">
        <v>3356079</v>
      </c>
      <c r="F21" s="38">
        <f>SUM(F22)</f>
        <v>683</v>
      </c>
      <c r="G21" s="38">
        <f>SUM(G22)</f>
        <v>0</v>
      </c>
      <c r="H21" s="37">
        <f>SUM(E21+F21-G21)</f>
        <v>3356762</v>
      </c>
    </row>
    <row r="22" spans="1:8" s="17" customFormat="1" ht="21.75" customHeight="1" x14ac:dyDescent="0.2">
      <c r="A22" s="52"/>
      <c r="B22" s="44"/>
      <c r="C22" s="76"/>
      <c r="D22" s="405" t="s">
        <v>26</v>
      </c>
      <c r="E22" s="256">
        <v>13836</v>
      </c>
      <c r="F22" s="290">
        <f>SUM(F23:F23)</f>
        <v>683</v>
      </c>
      <c r="G22" s="290">
        <f>SUM(G23:G23)</f>
        <v>0</v>
      </c>
      <c r="H22" s="256">
        <f t="shared" ref="H22:H28" si="3">SUM(E22+F22-G22)</f>
        <v>14519</v>
      </c>
    </row>
    <row r="23" spans="1:8" s="17" customFormat="1" ht="34.5" customHeight="1" x14ac:dyDescent="0.2">
      <c r="A23" s="53"/>
      <c r="B23" s="44"/>
      <c r="C23" s="40" t="s">
        <v>19</v>
      </c>
      <c r="D23" s="41" t="s">
        <v>20</v>
      </c>
      <c r="E23" s="42">
        <v>13836</v>
      </c>
      <c r="F23" s="42">
        <v>683</v>
      </c>
      <c r="G23" s="43"/>
      <c r="H23" s="42">
        <f t="shared" si="3"/>
        <v>14519</v>
      </c>
    </row>
    <row r="24" spans="1:8" s="17" customFormat="1" ht="11.25" customHeight="1" thickBot="1" x14ac:dyDescent="0.25">
      <c r="A24" s="44">
        <v>855</v>
      </c>
      <c r="B24" s="44"/>
      <c r="C24" s="45"/>
      <c r="D24" s="46" t="s">
        <v>30</v>
      </c>
      <c r="E24" s="34">
        <v>17733717.219999999</v>
      </c>
      <c r="F24" s="34">
        <f>SUM(F25)</f>
        <v>22120</v>
      </c>
      <c r="G24" s="34">
        <f>SUM(G25)</f>
        <v>0</v>
      </c>
      <c r="H24" s="34">
        <f t="shared" si="3"/>
        <v>17755837.219999999</v>
      </c>
    </row>
    <row r="25" spans="1:8" s="17" customFormat="1" ht="11.25" customHeight="1" thickTop="1" x14ac:dyDescent="0.2">
      <c r="A25" s="56"/>
      <c r="B25" s="57">
        <v>85595</v>
      </c>
      <c r="C25" s="27"/>
      <c r="D25" s="36" t="s">
        <v>27</v>
      </c>
      <c r="E25" s="37">
        <v>391473.22</v>
      </c>
      <c r="F25" s="38">
        <f t="shared" ref="F25:G25" si="4">SUM(F26)</f>
        <v>22120</v>
      </c>
      <c r="G25" s="38">
        <f t="shared" si="4"/>
        <v>0</v>
      </c>
      <c r="H25" s="37">
        <f t="shared" si="3"/>
        <v>413593.22</v>
      </c>
    </row>
    <row r="26" spans="1:8" s="17" customFormat="1" ht="12" customHeight="1" x14ac:dyDescent="0.2">
      <c r="A26" s="53"/>
      <c r="B26" s="44"/>
      <c r="C26" s="76"/>
      <c r="D26" s="405" t="s">
        <v>31</v>
      </c>
      <c r="E26" s="256">
        <v>61822</v>
      </c>
      <c r="F26" s="290">
        <f>SUM(F27:F27)</f>
        <v>22120</v>
      </c>
      <c r="G26" s="290">
        <f>SUM(G27:G27)</f>
        <v>0</v>
      </c>
      <c r="H26" s="256">
        <f t="shared" si="3"/>
        <v>83942</v>
      </c>
    </row>
    <row r="27" spans="1:8" s="17" customFormat="1" ht="34.5" customHeight="1" x14ac:dyDescent="0.2">
      <c r="A27" s="53"/>
      <c r="B27" s="44"/>
      <c r="C27" s="40" t="s">
        <v>19</v>
      </c>
      <c r="D27" s="41" t="s">
        <v>20</v>
      </c>
      <c r="E27" s="42">
        <v>61822</v>
      </c>
      <c r="F27" s="42">
        <v>22120</v>
      </c>
      <c r="G27" s="43"/>
      <c r="H27" s="42">
        <f t="shared" si="3"/>
        <v>83942</v>
      </c>
    </row>
    <row r="28" spans="1:8" s="17" customFormat="1" ht="18.75" customHeight="1" thickBot="1" x14ac:dyDescent="0.25">
      <c r="A28" s="26"/>
      <c r="B28" s="26"/>
      <c r="C28" s="27"/>
      <c r="D28" s="30" t="s">
        <v>32</v>
      </c>
      <c r="E28" s="31">
        <v>42882286.329999998</v>
      </c>
      <c r="F28" s="34">
        <f>SUM(F29,F33,F37,F41,F45)</f>
        <v>101528.88</v>
      </c>
      <c r="G28" s="34">
        <f>SUM(G29,G33,G37,G41,G45)</f>
        <v>0</v>
      </c>
      <c r="H28" s="31">
        <f t="shared" si="3"/>
        <v>42983815.210000001</v>
      </c>
    </row>
    <row r="29" spans="1:8" s="17" customFormat="1" ht="19.5" customHeight="1" thickTop="1" thickBot="1" x14ac:dyDescent="0.25">
      <c r="A29" s="52">
        <v>750</v>
      </c>
      <c r="B29" s="44"/>
      <c r="C29" s="45"/>
      <c r="D29" s="46" t="s">
        <v>46</v>
      </c>
      <c r="E29" s="34">
        <v>1908320.86</v>
      </c>
      <c r="F29" s="34">
        <f t="shared" ref="F29:G29" si="5">SUM(F30)</f>
        <v>586.88</v>
      </c>
      <c r="G29" s="34">
        <f t="shared" si="5"/>
        <v>0</v>
      </c>
      <c r="H29" s="34">
        <f t="shared" ref="H29:H32" si="6">SUM(E29+F29-G29)</f>
        <v>1908907.74</v>
      </c>
    </row>
    <row r="30" spans="1:8" s="17" customFormat="1" ht="12" customHeight="1" thickTop="1" x14ac:dyDescent="0.2">
      <c r="A30" s="52"/>
      <c r="B30" s="56">
        <v>75011</v>
      </c>
      <c r="C30" s="35"/>
      <c r="D30" s="90" t="s">
        <v>101</v>
      </c>
      <c r="E30" s="37">
        <v>1908320.86</v>
      </c>
      <c r="F30" s="38">
        <f>SUM(F31)</f>
        <v>586.88</v>
      </c>
      <c r="G30" s="38">
        <f>SUM(G31)</f>
        <v>0</v>
      </c>
      <c r="H30" s="37">
        <f t="shared" si="6"/>
        <v>1908907.74</v>
      </c>
    </row>
    <row r="31" spans="1:8" s="17" customFormat="1" ht="43.5" customHeight="1" x14ac:dyDescent="0.2">
      <c r="A31" s="52"/>
      <c r="B31" s="44"/>
      <c r="C31" s="27"/>
      <c r="D31" s="405" t="s">
        <v>410</v>
      </c>
      <c r="E31" s="256">
        <v>1472.62</v>
      </c>
      <c r="F31" s="290">
        <f>SUM(F32:F32)</f>
        <v>586.88</v>
      </c>
      <c r="G31" s="290">
        <f>SUM(G32:G32)</f>
        <v>0</v>
      </c>
      <c r="H31" s="256">
        <f t="shared" si="6"/>
        <v>2059.5</v>
      </c>
    </row>
    <row r="32" spans="1:8" s="17" customFormat="1" ht="33.75" customHeight="1" x14ac:dyDescent="0.2">
      <c r="A32" s="52"/>
      <c r="B32" s="44"/>
      <c r="C32" s="40" t="s">
        <v>19</v>
      </c>
      <c r="D32" s="41" t="s">
        <v>20</v>
      </c>
      <c r="E32" s="42">
        <v>1472.62</v>
      </c>
      <c r="F32" s="42">
        <f>259.95+172.55+154.38</f>
        <v>586.88</v>
      </c>
      <c r="G32" s="43"/>
      <c r="H32" s="42">
        <f t="shared" si="6"/>
        <v>2059.5</v>
      </c>
    </row>
    <row r="33" spans="1:8" s="17" customFormat="1" ht="12.75" customHeight="1" thickBot="1" x14ac:dyDescent="0.25">
      <c r="A33" s="44">
        <v>754</v>
      </c>
      <c r="B33" s="44"/>
      <c r="C33" s="45"/>
      <c r="D33" s="46" t="s">
        <v>33</v>
      </c>
      <c r="E33" s="34">
        <v>1246140</v>
      </c>
      <c r="F33" s="34">
        <f>SUM(F34)</f>
        <v>39408</v>
      </c>
      <c r="G33" s="34">
        <f>SUM(G34)</f>
        <v>0</v>
      </c>
      <c r="H33" s="34">
        <f>SUM(E33+F33-G33)</f>
        <v>1285548</v>
      </c>
    </row>
    <row r="34" spans="1:8" s="17" customFormat="1" ht="11.25" customHeight="1" thickTop="1" x14ac:dyDescent="0.2">
      <c r="A34" s="47"/>
      <c r="B34" s="47">
        <v>75495</v>
      </c>
      <c r="C34" s="27"/>
      <c r="D34" s="36" t="s">
        <v>27</v>
      </c>
      <c r="E34" s="37">
        <v>1246140</v>
      </c>
      <c r="F34" s="38">
        <f>SUM(F35)</f>
        <v>39408</v>
      </c>
      <c r="G34" s="38">
        <f>SUM(G35)</f>
        <v>0</v>
      </c>
      <c r="H34" s="37">
        <f>SUM(E34+F34-G34)</f>
        <v>1285548</v>
      </c>
    </row>
    <row r="35" spans="1:8" s="17" customFormat="1" ht="19.5" customHeight="1" x14ac:dyDescent="0.2">
      <c r="A35" s="26"/>
      <c r="B35" s="26"/>
      <c r="C35" s="76"/>
      <c r="D35" s="405" t="s">
        <v>34</v>
      </c>
      <c r="E35" s="256">
        <v>169480</v>
      </c>
      <c r="F35" s="290">
        <f>SUM(F36:F36)</f>
        <v>39408</v>
      </c>
      <c r="G35" s="290">
        <f>SUM(G36:G36)</f>
        <v>0</v>
      </c>
      <c r="H35" s="256">
        <f t="shared" ref="H35:H44" si="7">SUM(E35+F35-G35)</f>
        <v>208888</v>
      </c>
    </row>
    <row r="36" spans="1:8" s="17" customFormat="1" ht="33" customHeight="1" x14ac:dyDescent="0.2">
      <c r="A36" s="26"/>
      <c r="B36" s="26"/>
      <c r="C36" s="40" t="s">
        <v>19</v>
      </c>
      <c r="D36" s="41" t="s">
        <v>20</v>
      </c>
      <c r="E36" s="42">
        <v>169480</v>
      </c>
      <c r="F36" s="42">
        <f>448+38960</f>
        <v>39408</v>
      </c>
      <c r="G36" s="43"/>
      <c r="H36" s="42">
        <f t="shared" si="7"/>
        <v>208888</v>
      </c>
    </row>
    <row r="37" spans="1:8" s="17" customFormat="1" ht="12" customHeight="1" thickBot="1" x14ac:dyDescent="0.25">
      <c r="A37" s="44">
        <v>852</v>
      </c>
      <c r="B37" s="44"/>
      <c r="C37" s="45"/>
      <c r="D37" s="46" t="s">
        <v>21</v>
      </c>
      <c r="E37" s="31">
        <v>4058246</v>
      </c>
      <c r="F37" s="34">
        <f>SUM(F38)</f>
        <v>3600</v>
      </c>
      <c r="G37" s="34">
        <f>SUM(G38)</f>
        <v>0</v>
      </c>
      <c r="H37" s="34">
        <f>SUM(E37+F37-G37)</f>
        <v>4061846</v>
      </c>
    </row>
    <row r="38" spans="1:8" s="17" customFormat="1" ht="12" customHeight="1" thickTop="1" x14ac:dyDescent="0.2">
      <c r="A38" s="26"/>
      <c r="B38" s="47">
        <v>85231</v>
      </c>
      <c r="C38" s="27"/>
      <c r="D38" s="55" t="s">
        <v>411</v>
      </c>
      <c r="E38" s="37">
        <v>0</v>
      </c>
      <c r="F38" s="38">
        <f t="shared" ref="F38:G39" si="8">SUM(F39)</f>
        <v>3600</v>
      </c>
      <c r="G38" s="38">
        <f t="shared" si="8"/>
        <v>0</v>
      </c>
      <c r="H38" s="37">
        <f t="shared" ref="H38:H40" si="9">SUM(E38+F38-G38)</f>
        <v>3600</v>
      </c>
    </row>
    <row r="39" spans="1:8" s="17" customFormat="1" ht="12" customHeight="1" x14ac:dyDescent="0.2">
      <c r="A39" s="26"/>
      <c r="B39" s="47"/>
      <c r="C39" s="27"/>
      <c r="D39" s="406" t="s">
        <v>37</v>
      </c>
      <c r="E39" s="256">
        <v>0</v>
      </c>
      <c r="F39" s="290">
        <f t="shared" si="8"/>
        <v>3600</v>
      </c>
      <c r="G39" s="290">
        <f t="shared" si="8"/>
        <v>0</v>
      </c>
      <c r="H39" s="256">
        <f t="shared" si="9"/>
        <v>3600</v>
      </c>
    </row>
    <row r="40" spans="1:8" s="17" customFormat="1" ht="45" customHeight="1" x14ac:dyDescent="0.2">
      <c r="A40" s="285"/>
      <c r="B40" s="67"/>
      <c r="C40" s="58" t="s">
        <v>329</v>
      </c>
      <c r="D40" s="269" t="s">
        <v>330</v>
      </c>
      <c r="E40" s="93">
        <v>0</v>
      </c>
      <c r="F40" s="37">
        <v>3600</v>
      </c>
      <c r="G40" s="37"/>
      <c r="H40" s="93">
        <f t="shared" si="9"/>
        <v>3600</v>
      </c>
    </row>
    <row r="41" spans="1:8" s="17" customFormat="1" ht="12" customHeight="1" thickBot="1" x14ac:dyDescent="0.25">
      <c r="A41" s="44">
        <v>853</v>
      </c>
      <c r="B41" s="44"/>
      <c r="C41" s="45"/>
      <c r="D41" s="46" t="s">
        <v>35</v>
      </c>
      <c r="E41" s="34">
        <v>537153.69999999995</v>
      </c>
      <c r="F41" s="34">
        <f>SUM(F42)</f>
        <v>4896</v>
      </c>
      <c r="G41" s="34">
        <f>SUM(G42)</f>
        <v>0</v>
      </c>
      <c r="H41" s="34">
        <f t="shared" si="7"/>
        <v>542049.69999999995</v>
      </c>
    </row>
    <row r="42" spans="1:8" s="17" customFormat="1" ht="12" customHeight="1" thickTop="1" x14ac:dyDescent="0.2">
      <c r="A42" s="44"/>
      <c r="B42" s="47">
        <v>85395</v>
      </c>
      <c r="C42" s="27"/>
      <c r="D42" s="36" t="s">
        <v>27</v>
      </c>
      <c r="E42" s="37">
        <v>537153.69999999995</v>
      </c>
      <c r="F42" s="38">
        <f t="shared" ref="F42:G42" si="10">SUM(F43)</f>
        <v>4896</v>
      </c>
      <c r="G42" s="38">
        <f t="shared" si="10"/>
        <v>0</v>
      </c>
      <c r="H42" s="37">
        <f t="shared" si="7"/>
        <v>542049.69999999995</v>
      </c>
    </row>
    <row r="43" spans="1:8" s="17" customFormat="1" ht="24" customHeight="1" x14ac:dyDescent="0.2">
      <c r="A43" s="44"/>
      <c r="B43" s="47"/>
      <c r="C43" s="27"/>
      <c r="D43" s="404" t="s">
        <v>36</v>
      </c>
      <c r="E43" s="256">
        <v>14688</v>
      </c>
      <c r="F43" s="290">
        <f>SUM(F44:F44)</f>
        <v>4896</v>
      </c>
      <c r="G43" s="290">
        <f>SUM(G44:G44)</f>
        <v>0</v>
      </c>
      <c r="H43" s="256">
        <f t="shared" si="7"/>
        <v>19584</v>
      </c>
    </row>
    <row r="44" spans="1:8" s="17" customFormat="1" ht="35.25" customHeight="1" x14ac:dyDescent="0.2">
      <c r="A44" s="44"/>
      <c r="B44" s="47"/>
      <c r="C44" s="40" t="s">
        <v>19</v>
      </c>
      <c r="D44" s="41" t="s">
        <v>20</v>
      </c>
      <c r="E44" s="42">
        <v>14688</v>
      </c>
      <c r="F44" s="42">
        <v>4896</v>
      </c>
      <c r="G44" s="43"/>
      <c r="H44" s="42">
        <f t="shared" si="7"/>
        <v>19584</v>
      </c>
    </row>
    <row r="45" spans="1:8" s="17" customFormat="1" ht="12" customHeight="1" thickBot="1" x14ac:dyDescent="0.25">
      <c r="A45" s="44">
        <v>855</v>
      </c>
      <c r="B45" s="44"/>
      <c r="C45" s="45"/>
      <c r="D45" s="46" t="s">
        <v>30</v>
      </c>
      <c r="E45" s="34">
        <v>35105017</v>
      </c>
      <c r="F45" s="34">
        <f>SUM(F46,F49,F54)</f>
        <v>53038</v>
      </c>
      <c r="G45" s="34">
        <f>SUM(G46,G49,G54)</f>
        <v>0</v>
      </c>
      <c r="H45" s="34">
        <f>SUM(E45+F45-G45)</f>
        <v>35158055</v>
      </c>
    </row>
    <row r="46" spans="1:8" s="17" customFormat="1" ht="34.5" customHeight="1" thickTop="1" x14ac:dyDescent="0.2">
      <c r="A46" s="44"/>
      <c r="B46" s="57">
        <v>85502</v>
      </c>
      <c r="C46" s="27"/>
      <c r="D46" s="59" t="s">
        <v>356</v>
      </c>
      <c r="E46" s="37">
        <v>34820435</v>
      </c>
      <c r="F46" s="38">
        <f t="shared" ref="F46:G46" si="11">SUM(F47)</f>
        <v>21000</v>
      </c>
      <c r="G46" s="38">
        <f t="shared" si="11"/>
        <v>0</v>
      </c>
      <c r="H46" s="37">
        <f>SUM(E46+F46-G46)</f>
        <v>34841435</v>
      </c>
    </row>
    <row r="47" spans="1:8" s="17" customFormat="1" ht="12" customHeight="1" x14ac:dyDescent="0.2">
      <c r="A47" s="44"/>
      <c r="B47" s="47"/>
      <c r="C47" s="27"/>
      <c r="D47" s="406" t="s">
        <v>37</v>
      </c>
      <c r="E47" s="256">
        <v>34820435</v>
      </c>
      <c r="F47" s="290">
        <f>SUM(F48)</f>
        <v>21000</v>
      </c>
      <c r="G47" s="290">
        <f>SUM(G48)</f>
        <v>0</v>
      </c>
      <c r="H47" s="256">
        <f>SUM(E47+F47-G47)</f>
        <v>34841435</v>
      </c>
    </row>
    <row r="48" spans="1:8" s="17" customFormat="1" ht="56.25" customHeight="1" x14ac:dyDescent="0.2">
      <c r="A48" s="44"/>
      <c r="B48" s="44"/>
      <c r="C48" s="57">
        <v>2060</v>
      </c>
      <c r="D48" s="268" t="s">
        <v>357</v>
      </c>
      <c r="E48" s="60">
        <v>40935</v>
      </c>
      <c r="F48" s="43">
        <v>21000</v>
      </c>
      <c r="G48" s="43"/>
      <c r="H48" s="60">
        <f t="shared" ref="H48" si="12">SUM(E48+F48-G48)</f>
        <v>61935</v>
      </c>
    </row>
    <row r="49" spans="1:8" s="17" customFormat="1" ht="12" customHeight="1" x14ac:dyDescent="0.2">
      <c r="A49" s="44"/>
      <c r="B49" s="56">
        <v>85503</v>
      </c>
      <c r="C49" s="47"/>
      <c r="D49" s="36" t="s">
        <v>331</v>
      </c>
      <c r="E49" s="37">
        <v>7582</v>
      </c>
      <c r="F49" s="38">
        <f t="shared" ref="F49:G49" si="13">SUM(F50)</f>
        <v>2600</v>
      </c>
      <c r="G49" s="38">
        <f t="shared" si="13"/>
        <v>0</v>
      </c>
      <c r="H49" s="37">
        <f>SUM(E49+F49-G49)</f>
        <v>10182</v>
      </c>
    </row>
    <row r="50" spans="1:8" s="17" customFormat="1" ht="12" customHeight="1" x14ac:dyDescent="0.2">
      <c r="A50" s="44"/>
      <c r="B50" s="47"/>
      <c r="C50" s="27"/>
      <c r="D50" s="406" t="s">
        <v>37</v>
      </c>
      <c r="E50" s="256">
        <v>7582</v>
      </c>
      <c r="F50" s="290">
        <f>SUM(F51)</f>
        <v>2600</v>
      </c>
      <c r="G50" s="290">
        <f>SUM(G51)</f>
        <v>0</v>
      </c>
      <c r="H50" s="256">
        <f>SUM(E50+F50-G50)</f>
        <v>10182</v>
      </c>
    </row>
    <row r="51" spans="1:8" s="17" customFormat="1" ht="45" customHeight="1" x14ac:dyDescent="0.2">
      <c r="A51" s="44"/>
      <c r="B51" s="44"/>
      <c r="C51" s="40" t="s">
        <v>329</v>
      </c>
      <c r="D51" s="255" t="s">
        <v>330</v>
      </c>
      <c r="E51" s="60">
        <v>7582</v>
      </c>
      <c r="F51" s="43">
        <v>2600</v>
      </c>
      <c r="G51" s="43"/>
      <c r="H51" s="60">
        <f t="shared" ref="H51" si="14">SUM(E51+F51-G51)</f>
        <v>10182</v>
      </c>
    </row>
    <row r="52" spans="1:8" s="17" customFormat="1" ht="12" customHeight="1" x14ac:dyDescent="0.2">
      <c r="A52" s="44"/>
      <c r="B52" s="47">
        <v>85513</v>
      </c>
      <c r="C52" s="27"/>
      <c r="D52" s="91" t="s">
        <v>412</v>
      </c>
      <c r="E52" s="60"/>
      <c r="F52" s="42"/>
      <c r="G52" s="42"/>
      <c r="H52" s="60"/>
    </row>
    <row r="53" spans="1:8" s="17" customFormat="1" ht="12" customHeight="1" x14ac:dyDescent="0.2">
      <c r="A53" s="44"/>
      <c r="B53" s="26"/>
      <c r="C53" s="27"/>
      <c r="D53" s="48" t="s">
        <v>413</v>
      </c>
      <c r="E53" s="60"/>
      <c r="F53" s="42"/>
      <c r="G53" s="42"/>
      <c r="H53" s="60"/>
    </row>
    <row r="54" spans="1:8" s="17" customFormat="1" ht="12" customHeight="1" x14ac:dyDescent="0.2">
      <c r="A54" s="44"/>
      <c r="B54" s="47"/>
      <c r="C54" s="27"/>
      <c r="D54" s="36" t="s">
        <v>414</v>
      </c>
      <c r="E54" s="37">
        <v>277000</v>
      </c>
      <c r="F54" s="38">
        <f t="shared" ref="F54:G55" si="15">SUM(F55)</f>
        <v>29438</v>
      </c>
      <c r="G54" s="38">
        <f t="shared" si="15"/>
        <v>0</v>
      </c>
      <c r="H54" s="37">
        <f t="shared" ref="H54:H68" si="16">SUM(E54+F54-G54)</f>
        <v>306438</v>
      </c>
    </row>
    <row r="55" spans="1:8" s="17" customFormat="1" ht="12" customHeight="1" x14ac:dyDescent="0.2">
      <c r="A55" s="44"/>
      <c r="B55" s="47"/>
      <c r="C55" s="27"/>
      <c r="D55" s="406" t="s">
        <v>37</v>
      </c>
      <c r="E55" s="256">
        <v>277000</v>
      </c>
      <c r="F55" s="290">
        <f t="shared" si="15"/>
        <v>29438</v>
      </c>
      <c r="G55" s="290">
        <f t="shared" si="15"/>
        <v>0</v>
      </c>
      <c r="H55" s="256">
        <f t="shared" si="16"/>
        <v>306438</v>
      </c>
    </row>
    <row r="56" spans="1:8" s="17" customFormat="1" ht="45" customHeight="1" x14ac:dyDescent="0.2">
      <c r="A56" s="44"/>
      <c r="B56" s="44"/>
      <c r="C56" s="40" t="s">
        <v>329</v>
      </c>
      <c r="D56" s="255" t="s">
        <v>330</v>
      </c>
      <c r="E56" s="60">
        <v>277000</v>
      </c>
      <c r="F56" s="42">
        <v>29438</v>
      </c>
      <c r="G56" s="42"/>
      <c r="H56" s="60">
        <f t="shared" si="16"/>
        <v>306438</v>
      </c>
    </row>
    <row r="57" spans="1:8" s="17" customFormat="1" ht="18.75" customHeight="1" thickBot="1" x14ac:dyDescent="0.25">
      <c r="A57" s="26"/>
      <c r="B57" s="26"/>
      <c r="C57" s="27"/>
      <c r="D57" s="30" t="s">
        <v>38</v>
      </c>
      <c r="E57" s="31">
        <v>20359027.539999999</v>
      </c>
      <c r="F57" s="31">
        <f>SUM(F58,F63)</f>
        <v>127000</v>
      </c>
      <c r="G57" s="31">
        <f>SUM(G58,G63)</f>
        <v>69300</v>
      </c>
      <c r="H57" s="31">
        <f t="shared" si="16"/>
        <v>20416727.539999999</v>
      </c>
    </row>
    <row r="58" spans="1:8" s="17" customFormat="1" ht="17.25" customHeight="1" thickTop="1" thickBot="1" x14ac:dyDescent="0.25">
      <c r="A58" s="45" t="s">
        <v>415</v>
      </c>
      <c r="B58" s="44"/>
      <c r="C58" s="45"/>
      <c r="D58" s="46" t="s">
        <v>416</v>
      </c>
      <c r="E58" s="31">
        <v>1435100</v>
      </c>
      <c r="F58" s="31">
        <f t="shared" ref="F58:G59" si="17">SUM(F59)</f>
        <v>1000</v>
      </c>
      <c r="G58" s="31">
        <f t="shared" si="17"/>
        <v>0</v>
      </c>
      <c r="H58" s="31">
        <f>SUM(E58+F58-G58)</f>
        <v>1436100</v>
      </c>
    </row>
    <row r="59" spans="1:8" s="17" customFormat="1" ht="12" customHeight="1" thickTop="1" x14ac:dyDescent="0.2">
      <c r="A59" s="45"/>
      <c r="B59" s="47">
        <v>71012</v>
      </c>
      <c r="C59" s="56"/>
      <c r="D59" s="36" t="s">
        <v>417</v>
      </c>
      <c r="E59" s="37">
        <v>498000</v>
      </c>
      <c r="F59" s="37">
        <f t="shared" si="17"/>
        <v>1000</v>
      </c>
      <c r="G59" s="37">
        <f t="shared" si="17"/>
        <v>0</v>
      </c>
      <c r="H59" s="37">
        <f>SUM(E59+F59-G59)</f>
        <v>499000</v>
      </c>
    </row>
    <row r="60" spans="1:8" s="17" customFormat="1" ht="12" customHeight="1" x14ac:dyDescent="0.2">
      <c r="A60" s="53"/>
      <c r="B60" s="47"/>
      <c r="C60" s="27"/>
      <c r="D60" s="406" t="s">
        <v>37</v>
      </c>
      <c r="E60" s="256">
        <v>498000</v>
      </c>
      <c r="F60" s="290">
        <f>SUM(F61)</f>
        <v>1000</v>
      </c>
      <c r="G60" s="290">
        <f>SUM(G61)</f>
        <v>0</v>
      </c>
      <c r="H60" s="256">
        <f>SUM(E60+F60-G60)</f>
        <v>499000</v>
      </c>
    </row>
    <row r="61" spans="1:8" s="17" customFormat="1" ht="34.5" customHeight="1" x14ac:dyDescent="0.2">
      <c r="A61" s="44"/>
      <c r="B61" s="26"/>
      <c r="C61" s="57">
        <v>2110</v>
      </c>
      <c r="D61" s="63" t="s">
        <v>332</v>
      </c>
      <c r="E61" s="60">
        <v>498000</v>
      </c>
      <c r="F61" s="42">
        <v>1000</v>
      </c>
      <c r="G61" s="42"/>
      <c r="H61" s="60">
        <f t="shared" ref="H61" si="18">SUM(E61+F61-G61)</f>
        <v>499000</v>
      </c>
    </row>
    <row r="62" spans="1:8" s="17" customFormat="1" ht="12" customHeight="1" x14ac:dyDescent="0.2">
      <c r="A62" s="52">
        <v>754</v>
      </c>
      <c r="B62" s="44"/>
      <c r="C62" s="45"/>
      <c r="D62" s="46" t="s">
        <v>104</v>
      </c>
      <c r="E62" s="49"/>
      <c r="F62" s="49"/>
      <c r="G62" s="49"/>
      <c r="H62" s="49"/>
    </row>
    <row r="63" spans="1:8" s="17" customFormat="1" ht="12" customHeight="1" thickBot="1" x14ac:dyDescent="0.25">
      <c r="A63" s="52"/>
      <c r="B63" s="44"/>
      <c r="C63" s="45"/>
      <c r="D63" s="46" t="s">
        <v>105</v>
      </c>
      <c r="E63" s="31">
        <v>16988028.539999999</v>
      </c>
      <c r="F63" s="31">
        <f t="shared" ref="F63:G65" si="19">SUM(F64)</f>
        <v>126000</v>
      </c>
      <c r="G63" s="31">
        <f t="shared" si="19"/>
        <v>69300</v>
      </c>
      <c r="H63" s="31">
        <f>SUM(E63+F63-G63)</f>
        <v>17044728.539999999</v>
      </c>
    </row>
    <row r="64" spans="1:8" s="17" customFormat="1" ht="12" customHeight="1" thickTop="1" x14ac:dyDescent="0.2">
      <c r="A64" s="53"/>
      <c r="B64" s="47">
        <v>75411</v>
      </c>
      <c r="C64" s="27"/>
      <c r="D64" s="55" t="s">
        <v>334</v>
      </c>
      <c r="E64" s="37">
        <v>16988028.539999999</v>
      </c>
      <c r="F64" s="37">
        <f t="shared" si="19"/>
        <v>126000</v>
      </c>
      <c r="G64" s="37">
        <f t="shared" si="19"/>
        <v>69300</v>
      </c>
      <c r="H64" s="37">
        <f>SUM(E64+F64-G64)</f>
        <v>17044728.539999999</v>
      </c>
    </row>
    <row r="65" spans="1:8" s="17" customFormat="1" ht="12" customHeight="1" x14ac:dyDescent="0.2">
      <c r="A65" s="26"/>
      <c r="B65" s="47"/>
      <c r="C65" s="27"/>
      <c r="D65" s="406" t="s">
        <v>37</v>
      </c>
      <c r="E65" s="256">
        <v>16988028.539999999</v>
      </c>
      <c r="F65" s="290">
        <f t="shared" si="19"/>
        <v>126000</v>
      </c>
      <c r="G65" s="290">
        <f t="shared" si="19"/>
        <v>69300</v>
      </c>
      <c r="H65" s="256">
        <f>SUM(E65+F65-G65)</f>
        <v>17044728.539999999</v>
      </c>
    </row>
    <row r="66" spans="1:8" s="17" customFormat="1" ht="33" customHeight="1" x14ac:dyDescent="0.2">
      <c r="A66" s="44"/>
      <c r="B66" s="26"/>
      <c r="C66" s="57">
        <v>2110</v>
      </c>
      <c r="D66" s="63" t="s">
        <v>332</v>
      </c>
      <c r="E66" s="60">
        <v>16988028.539999999</v>
      </c>
      <c r="F66" s="42">
        <v>126000</v>
      </c>
      <c r="G66" s="42">
        <v>69300</v>
      </c>
      <c r="H66" s="60">
        <f t="shared" ref="H66" si="20">SUM(E66+F66-G66)</f>
        <v>17044728.539999999</v>
      </c>
    </row>
    <row r="67" spans="1:8" s="17" customFormat="1" ht="20.25" customHeight="1" thickBot="1" x14ac:dyDescent="0.25">
      <c r="A67" s="47"/>
      <c r="B67" s="47"/>
      <c r="C67" s="27"/>
      <c r="D67" s="28" t="s">
        <v>39</v>
      </c>
      <c r="E67" s="29">
        <v>984429724.28000033</v>
      </c>
      <c r="F67" s="29">
        <f>SUM(F68,F338,F377)</f>
        <v>2283997.84</v>
      </c>
      <c r="G67" s="29">
        <f>SUM(G68,G338,G377)</f>
        <v>1802445.96</v>
      </c>
      <c r="H67" s="29">
        <f t="shared" si="16"/>
        <v>984911276.16000032</v>
      </c>
    </row>
    <row r="68" spans="1:8" s="17" customFormat="1" ht="17.25" customHeight="1" thickBot="1" x14ac:dyDescent="0.25">
      <c r="A68" s="47"/>
      <c r="B68" s="47"/>
      <c r="C68" s="27"/>
      <c r="D68" s="30" t="s">
        <v>40</v>
      </c>
      <c r="E68" s="31">
        <v>920795103.2900002</v>
      </c>
      <c r="F68" s="31">
        <f>SUM(F69,F80,F92,F97,F115,F119,F253,F279,F287,F294,F303,F309,F320,F324)</f>
        <v>1933768.9599999997</v>
      </c>
      <c r="G68" s="31">
        <f>SUM(G69,G80,G92,G97,G115,G119,G253,G279,G287,G294,G303,G309,G320,G324)</f>
        <v>1611445.96</v>
      </c>
      <c r="H68" s="31">
        <f t="shared" si="16"/>
        <v>921117426.2900002</v>
      </c>
    </row>
    <row r="69" spans="1:8" s="17" customFormat="1" ht="17.25" customHeight="1" thickTop="1" thickBot="1" x14ac:dyDescent="0.25">
      <c r="A69" s="44">
        <v>600</v>
      </c>
      <c r="B69" s="44"/>
      <c r="C69" s="45"/>
      <c r="D69" s="46" t="s">
        <v>41</v>
      </c>
      <c r="E69" s="31">
        <v>132916376.77</v>
      </c>
      <c r="F69" s="31">
        <f>SUM(F70,F74,F77)</f>
        <v>64240</v>
      </c>
      <c r="G69" s="31">
        <f>SUM(G70,G74,G77)</f>
        <v>64240</v>
      </c>
      <c r="H69" s="31">
        <f>SUM(E69+F69-G69)</f>
        <v>132916376.77</v>
      </c>
    </row>
    <row r="70" spans="1:8" s="17" customFormat="1" ht="12" customHeight="1" thickTop="1" x14ac:dyDescent="0.2">
      <c r="A70" s="44"/>
      <c r="B70" s="47">
        <v>60004</v>
      </c>
      <c r="C70" s="27"/>
      <c r="D70" s="36" t="s">
        <v>335</v>
      </c>
      <c r="E70" s="61">
        <v>33305406.350000001</v>
      </c>
      <c r="F70" s="61">
        <f>SUM(F71)</f>
        <v>30240</v>
      </c>
      <c r="G70" s="61">
        <f>SUM(G71)</f>
        <v>30240</v>
      </c>
      <c r="H70" s="37">
        <f>SUM(E70+F70-G70)</f>
        <v>33305406.350000001</v>
      </c>
    </row>
    <row r="71" spans="1:8" s="17" customFormat="1" ht="12" customHeight="1" x14ac:dyDescent="0.2">
      <c r="A71" s="44"/>
      <c r="B71" s="47"/>
      <c r="C71" s="64"/>
      <c r="D71" s="407" t="s">
        <v>418</v>
      </c>
      <c r="E71" s="256">
        <v>33092876.350000001</v>
      </c>
      <c r="F71" s="256">
        <f>SUM(F72:F73)</f>
        <v>30240</v>
      </c>
      <c r="G71" s="256">
        <f>SUM(G72:G73)</f>
        <v>30240</v>
      </c>
      <c r="H71" s="256">
        <f>SUM(E71+F71-G71)</f>
        <v>33092876.350000001</v>
      </c>
    </row>
    <row r="72" spans="1:8" s="17" customFormat="1" ht="12" customHeight="1" x14ac:dyDescent="0.2">
      <c r="A72" s="44"/>
      <c r="B72" s="47"/>
      <c r="C72" s="56">
        <v>4300</v>
      </c>
      <c r="D72" s="62" t="s">
        <v>44</v>
      </c>
      <c r="E72" s="42">
        <v>32852876.350000001</v>
      </c>
      <c r="F72" s="54">
        <v>30240</v>
      </c>
      <c r="G72" s="54"/>
      <c r="H72" s="42">
        <f t="shared" ref="H72:H73" si="21">SUM(E72+F72-G72)</f>
        <v>32883116.350000001</v>
      </c>
    </row>
    <row r="73" spans="1:8" s="17" customFormat="1" ht="21.75" customHeight="1" x14ac:dyDescent="0.2">
      <c r="A73" s="44"/>
      <c r="B73" s="47"/>
      <c r="C73" s="57">
        <v>4390</v>
      </c>
      <c r="D73" s="63" t="s">
        <v>419</v>
      </c>
      <c r="E73" s="42">
        <v>45000</v>
      </c>
      <c r="F73" s="54"/>
      <c r="G73" s="54">
        <v>30240</v>
      </c>
      <c r="H73" s="42">
        <f t="shared" si="21"/>
        <v>14760</v>
      </c>
    </row>
    <row r="74" spans="1:8" s="17" customFormat="1" ht="12" customHeight="1" x14ac:dyDescent="0.2">
      <c r="A74" s="44"/>
      <c r="B74" s="47">
        <v>60015</v>
      </c>
      <c r="C74" s="27"/>
      <c r="D74" s="36" t="s">
        <v>42</v>
      </c>
      <c r="E74" s="61">
        <v>36466583.659999996</v>
      </c>
      <c r="F74" s="61">
        <f>SUM(F75)</f>
        <v>34000</v>
      </c>
      <c r="G74" s="61">
        <f>SUM(G75)</f>
        <v>0</v>
      </c>
      <c r="H74" s="37">
        <f>SUM(E74+F74-G74)</f>
        <v>36500583.659999996</v>
      </c>
    </row>
    <row r="75" spans="1:8" s="17" customFormat="1" ht="12" customHeight="1" x14ac:dyDescent="0.2">
      <c r="A75" s="44"/>
      <c r="B75" s="47"/>
      <c r="C75" s="27"/>
      <c r="D75" s="408" t="s">
        <v>361</v>
      </c>
      <c r="E75" s="409">
        <v>23871825.77</v>
      </c>
      <c r="F75" s="290">
        <f>SUM(F76:F76)</f>
        <v>34000</v>
      </c>
      <c r="G75" s="290">
        <f>SUM(G76:G76)</f>
        <v>0</v>
      </c>
      <c r="H75" s="256">
        <f>SUM(E75+F75-G75)</f>
        <v>23905825.77</v>
      </c>
    </row>
    <row r="76" spans="1:8" s="17" customFormat="1" ht="12" customHeight="1" x14ac:dyDescent="0.2">
      <c r="A76" s="44"/>
      <c r="B76" s="47"/>
      <c r="C76" s="56">
        <v>6050</v>
      </c>
      <c r="D76" s="62" t="s">
        <v>358</v>
      </c>
      <c r="E76" s="54">
        <v>6721825.7699999996</v>
      </c>
      <c r="F76" s="54">
        <v>34000</v>
      </c>
      <c r="G76" s="54"/>
      <c r="H76" s="42">
        <f t="shared" ref="H76" si="22">SUM(E76+F76-G76)</f>
        <v>6755825.7699999996</v>
      </c>
    </row>
    <row r="77" spans="1:8" s="17" customFormat="1" ht="12" customHeight="1" x14ac:dyDescent="0.2">
      <c r="A77" s="44"/>
      <c r="B77" s="64">
        <v>60017</v>
      </c>
      <c r="C77" s="65"/>
      <c r="D77" s="66" t="s">
        <v>420</v>
      </c>
      <c r="E77" s="61">
        <v>892676</v>
      </c>
      <c r="F77" s="61">
        <f>SUM(F78)</f>
        <v>0</v>
      </c>
      <c r="G77" s="61">
        <f>SUM(G78)</f>
        <v>34000</v>
      </c>
      <c r="H77" s="37">
        <f>SUM(E77+F77-G77)</f>
        <v>858676</v>
      </c>
    </row>
    <row r="78" spans="1:8" s="17" customFormat="1" ht="12" customHeight="1" x14ac:dyDescent="0.2">
      <c r="A78" s="44"/>
      <c r="B78" s="47"/>
      <c r="C78" s="27"/>
      <c r="D78" s="408" t="s">
        <v>361</v>
      </c>
      <c r="E78" s="256">
        <v>500000</v>
      </c>
      <c r="F78" s="256">
        <f>SUM(F79:F79)</f>
        <v>0</v>
      </c>
      <c r="G78" s="256">
        <f>SUM(G79:G79)</f>
        <v>34000</v>
      </c>
      <c r="H78" s="256">
        <f>SUM(E78+F78-G78)</f>
        <v>466000</v>
      </c>
    </row>
    <row r="79" spans="1:8" s="17" customFormat="1" ht="12" customHeight="1" x14ac:dyDescent="0.2">
      <c r="A79" s="67"/>
      <c r="B79" s="67"/>
      <c r="C79" s="69">
        <v>6050</v>
      </c>
      <c r="D79" s="36" t="s">
        <v>358</v>
      </c>
      <c r="E79" s="61">
        <v>500000</v>
      </c>
      <c r="F79" s="61"/>
      <c r="G79" s="61">
        <v>34000</v>
      </c>
      <c r="H79" s="37">
        <f t="shared" ref="H79" si="23">SUM(E79+F79-G79)</f>
        <v>466000</v>
      </c>
    </row>
    <row r="80" spans="1:8" s="17" customFormat="1" ht="12" customHeight="1" thickBot="1" x14ac:dyDescent="0.25">
      <c r="A80" s="52">
        <v>700</v>
      </c>
      <c r="B80" s="52"/>
      <c r="C80" s="45"/>
      <c r="D80" s="46" t="s">
        <v>333</v>
      </c>
      <c r="E80" s="31">
        <v>74786686</v>
      </c>
      <c r="F80" s="31">
        <f t="shared" ref="F80:G80" si="24">SUM(F81)</f>
        <v>62700</v>
      </c>
      <c r="G80" s="31">
        <f t="shared" si="24"/>
        <v>62700</v>
      </c>
      <c r="H80" s="31">
        <f>SUM(E80+F80-G80)</f>
        <v>74786686</v>
      </c>
    </row>
    <row r="81" spans="1:8" s="17" customFormat="1" ht="12" customHeight="1" thickTop="1" x14ac:dyDescent="0.2">
      <c r="A81" s="86"/>
      <c r="B81" s="64">
        <v>70007</v>
      </c>
      <c r="C81" s="65"/>
      <c r="D81" s="66" t="s">
        <v>421</v>
      </c>
      <c r="E81" s="37">
        <v>31363367</v>
      </c>
      <c r="F81" s="38">
        <f>SUM(F82)</f>
        <v>62700</v>
      </c>
      <c r="G81" s="38">
        <f>SUM(G82)</f>
        <v>62700</v>
      </c>
      <c r="H81" s="37">
        <f t="shared" ref="H81" si="25">SUM(E81+F81-G81)</f>
        <v>31363367</v>
      </c>
    </row>
    <row r="82" spans="1:8" s="17" customFormat="1" ht="12" customHeight="1" x14ac:dyDescent="0.2">
      <c r="A82" s="52"/>
      <c r="B82" s="56"/>
      <c r="C82" s="27"/>
      <c r="D82" s="410" t="s">
        <v>306</v>
      </c>
      <c r="E82" s="409">
        <v>31191967</v>
      </c>
      <c r="F82" s="290">
        <f>SUM(F83:F91)</f>
        <v>62700</v>
      </c>
      <c r="G82" s="290">
        <f>SUM(G83:G91)</f>
        <v>62700</v>
      </c>
      <c r="H82" s="256">
        <f>SUM(E82+F82-G82)</f>
        <v>31191967</v>
      </c>
    </row>
    <row r="83" spans="1:8" s="17" customFormat="1" ht="21.75" customHeight="1" x14ac:dyDescent="0.2">
      <c r="A83" s="52"/>
      <c r="B83" s="56"/>
      <c r="C83" s="271">
        <v>4140</v>
      </c>
      <c r="D83" s="74" t="s">
        <v>363</v>
      </c>
      <c r="E83" s="54">
        <v>75676</v>
      </c>
      <c r="F83" s="60"/>
      <c r="G83" s="60">
        <f>25000+6500</f>
        <v>31500</v>
      </c>
      <c r="H83" s="54">
        <f t="shared" ref="H83:H91" si="26">SUM(E83+F83-G83)</f>
        <v>44176</v>
      </c>
    </row>
    <row r="84" spans="1:8" s="17" customFormat="1" ht="12" customHeight="1" x14ac:dyDescent="0.2">
      <c r="A84" s="52"/>
      <c r="B84" s="56"/>
      <c r="C84" s="56">
        <v>4170</v>
      </c>
      <c r="D84" s="62" t="s">
        <v>49</v>
      </c>
      <c r="E84" s="54">
        <v>60415</v>
      </c>
      <c r="F84" s="60"/>
      <c r="G84" s="60">
        <f>700+8000</f>
        <v>8700</v>
      </c>
      <c r="H84" s="54">
        <f t="shared" si="26"/>
        <v>51715</v>
      </c>
    </row>
    <row r="85" spans="1:8" s="17" customFormat="1" ht="12" customHeight="1" x14ac:dyDescent="0.2">
      <c r="A85" s="52"/>
      <c r="B85" s="56"/>
      <c r="C85" s="56">
        <v>4270</v>
      </c>
      <c r="D85" s="62" t="s">
        <v>43</v>
      </c>
      <c r="E85" s="54">
        <v>5082127</v>
      </c>
      <c r="F85" s="60">
        <v>25000</v>
      </c>
      <c r="G85" s="60"/>
      <c r="H85" s="54">
        <f t="shared" si="26"/>
        <v>5107127</v>
      </c>
    </row>
    <row r="86" spans="1:8" s="17" customFormat="1" ht="12" customHeight="1" x14ac:dyDescent="0.2">
      <c r="A86" s="52"/>
      <c r="B86" s="56"/>
      <c r="C86" s="56">
        <v>4280</v>
      </c>
      <c r="D86" s="62" t="s">
        <v>72</v>
      </c>
      <c r="E86" s="54">
        <v>4200</v>
      </c>
      <c r="F86" s="54">
        <v>700</v>
      </c>
      <c r="G86" s="54"/>
      <c r="H86" s="54">
        <f t="shared" si="26"/>
        <v>4900</v>
      </c>
    </row>
    <row r="87" spans="1:8" s="17" customFormat="1" ht="12" customHeight="1" x14ac:dyDescent="0.2">
      <c r="A87" s="52"/>
      <c r="B87" s="56"/>
      <c r="C87" s="56">
        <v>4300</v>
      </c>
      <c r="D87" s="62" t="s">
        <v>44</v>
      </c>
      <c r="E87" s="54">
        <v>3668430</v>
      </c>
      <c r="F87" s="54">
        <v>12000</v>
      </c>
      <c r="G87" s="54"/>
      <c r="H87" s="54">
        <f t="shared" si="26"/>
        <v>3680430</v>
      </c>
    </row>
    <row r="88" spans="1:8" s="17" customFormat="1" ht="12" customHeight="1" x14ac:dyDescent="0.2">
      <c r="A88" s="52"/>
      <c r="B88" s="56"/>
      <c r="C88" s="56">
        <v>4530</v>
      </c>
      <c r="D88" s="62" t="s">
        <v>422</v>
      </c>
      <c r="E88" s="54">
        <v>0</v>
      </c>
      <c r="F88" s="54">
        <v>20000</v>
      </c>
      <c r="G88" s="54"/>
      <c r="H88" s="54">
        <f t="shared" si="26"/>
        <v>20000</v>
      </c>
    </row>
    <row r="89" spans="1:8" s="17" customFormat="1" ht="21.75" customHeight="1" x14ac:dyDescent="0.2">
      <c r="A89" s="52"/>
      <c r="B89" s="56"/>
      <c r="C89" s="57">
        <v>4680</v>
      </c>
      <c r="D89" s="63" t="s">
        <v>423</v>
      </c>
      <c r="E89" s="54">
        <v>0</v>
      </c>
      <c r="F89" s="54">
        <v>5000</v>
      </c>
      <c r="G89" s="54"/>
      <c r="H89" s="54">
        <f t="shared" si="26"/>
        <v>5000</v>
      </c>
    </row>
    <row r="90" spans="1:8" s="17" customFormat="1" ht="12" customHeight="1" x14ac:dyDescent="0.2">
      <c r="A90" s="52"/>
      <c r="B90" s="56"/>
      <c r="C90" s="56">
        <v>4610</v>
      </c>
      <c r="D90" s="270" t="s">
        <v>360</v>
      </c>
      <c r="E90" s="54">
        <v>42560</v>
      </c>
      <c r="F90" s="54"/>
      <c r="G90" s="54">
        <v>7500</v>
      </c>
      <c r="H90" s="54">
        <f t="shared" si="26"/>
        <v>35060</v>
      </c>
    </row>
    <row r="91" spans="1:8" s="17" customFormat="1" ht="12" customHeight="1" x14ac:dyDescent="0.2">
      <c r="A91" s="52"/>
      <c r="B91" s="56"/>
      <c r="C91" s="56">
        <v>4710</v>
      </c>
      <c r="D91" s="75" t="s">
        <v>55</v>
      </c>
      <c r="E91" s="54">
        <v>36165</v>
      </c>
      <c r="F91" s="54"/>
      <c r="G91" s="54">
        <f>12000+3000</f>
        <v>15000</v>
      </c>
      <c r="H91" s="54">
        <f t="shared" si="26"/>
        <v>21165</v>
      </c>
    </row>
    <row r="92" spans="1:8" s="17" customFormat="1" ht="12" customHeight="1" thickBot="1" x14ac:dyDescent="0.25">
      <c r="A92" s="52">
        <v>710</v>
      </c>
      <c r="B92" s="44"/>
      <c r="C92" s="45"/>
      <c r="D92" s="46" t="s">
        <v>416</v>
      </c>
      <c r="E92" s="31">
        <v>3520500</v>
      </c>
      <c r="F92" s="34">
        <f>SUM(F93)</f>
        <v>4500</v>
      </c>
      <c r="G92" s="34">
        <f>SUM(G93)</f>
        <v>4500</v>
      </c>
      <c r="H92" s="31">
        <f>SUM(E92+F92-G92)</f>
        <v>3520500</v>
      </c>
    </row>
    <row r="93" spans="1:8" s="17" customFormat="1" ht="12" customHeight="1" thickTop="1" x14ac:dyDescent="0.2">
      <c r="A93" s="21"/>
      <c r="B93" s="27" t="s">
        <v>424</v>
      </c>
      <c r="C93" s="56"/>
      <c r="D93" s="36" t="s">
        <v>27</v>
      </c>
      <c r="E93" s="37">
        <v>248500</v>
      </c>
      <c r="F93" s="38">
        <f>SUM(F94)</f>
        <v>4500</v>
      </c>
      <c r="G93" s="38">
        <f>SUM(G94)</f>
        <v>4500</v>
      </c>
      <c r="H93" s="37">
        <f>SUM(E93+F93-G93)</f>
        <v>248500</v>
      </c>
    </row>
    <row r="94" spans="1:8" s="17" customFormat="1" ht="12" customHeight="1" x14ac:dyDescent="0.2">
      <c r="A94" s="52"/>
      <c r="B94" s="44"/>
      <c r="C94" s="64"/>
      <c r="D94" s="411" t="s">
        <v>425</v>
      </c>
      <c r="E94" s="409">
        <v>166500</v>
      </c>
      <c r="F94" s="290">
        <f>SUM(F95:F96)</f>
        <v>4500</v>
      </c>
      <c r="G94" s="290">
        <f>SUM(G95:G96)</f>
        <v>4500</v>
      </c>
      <c r="H94" s="256">
        <f>SUM(E94+F94-G94)</f>
        <v>166500</v>
      </c>
    </row>
    <row r="95" spans="1:8" s="17" customFormat="1" ht="12" customHeight="1" x14ac:dyDescent="0.2">
      <c r="A95" s="52"/>
      <c r="B95" s="44"/>
      <c r="C95" s="56">
        <v>4300</v>
      </c>
      <c r="D95" s="62" t="s">
        <v>44</v>
      </c>
      <c r="E95" s="54">
        <v>133100</v>
      </c>
      <c r="F95" s="60"/>
      <c r="G95" s="60">
        <v>4500</v>
      </c>
      <c r="H95" s="42">
        <f t="shared" ref="H95:H96" si="27">SUM(E95+F95-G95)</f>
        <v>128600</v>
      </c>
    </row>
    <row r="96" spans="1:8" s="17" customFormat="1" ht="23.25" customHeight="1" x14ac:dyDescent="0.2">
      <c r="A96" s="44"/>
      <c r="B96" s="47"/>
      <c r="C96" s="57">
        <v>4700</v>
      </c>
      <c r="D96" s="74" t="s">
        <v>426</v>
      </c>
      <c r="E96" s="54">
        <v>0</v>
      </c>
      <c r="F96" s="60">
        <v>4500</v>
      </c>
      <c r="G96" s="60"/>
      <c r="H96" s="43">
        <f t="shared" si="27"/>
        <v>4500</v>
      </c>
    </row>
    <row r="97" spans="1:8" s="17" customFormat="1" ht="12" customHeight="1" thickBot="1" x14ac:dyDescent="0.25">
      <c r="A97" s="52">
        <v>750</v>
      </c>
      <c r="B97" s="52"/>
      <c r="C97" s="45"/>
      <c r="D97" s="46" t="s">
        <v>46</v>
      </c>
      <c r="E97" s="31">
        <v>72560265.120000005</v>
      </c>
      <c r="F97" s="34">
        <f>SUM(F98,F101,F104,F110)</f>
        <v>56000</v>
      </c>
      <c r="G97" s="34">
        <f>SUM(G98,G101,G104,G110)</f>
        <v>56000</v>
      </c>
      <c r="H97" s="70">
        <f t="shared" ref="H97:H114" si="28">SUM(E97+F97-G97)</f>
        <v>72560265.120000005</v>
      </c>
    </row>
    <row r="98" spans="1:8" s="17" customFormat="1" ht="12" customHeight="1" thickTop="1" x14ac:dyDescent="0.2">
      <c r="A98" s="52"/>
      <c r="B98" s="64">
        <v>75058</v>
      </c>
      <c r="C98" s="65"/>
      <c r="D98" s="66" t="s">
        <v>427</v>
      </c>
      <c r="E98" s="37">
        <v>102512.5</v>
      </c>
      <c r="F98" s="37">
        <f>SUM(F99)</f>
        <v>7000</v>
      </c>
      <c r="G98" s="37">
        <f>SUM(G99)</f>
        <v>0</v>
      </c>
      <c r="H98" s="37">
        <f t="shared" ref="H98" si="29">SUM(E98+F98-G98)</f>
        <v>109512.5</v>
      </c>
    </row>
    <row r="99" spans="1:8" s="17" customFormat="1" ht="12" customHeight="1" x14ac:dyDescent="0.2">
      <c r="A99" s="52"/>
      <c r="B99" s="91"/>
      <c r="C99" s="27"/>
      <c r="D99" s="410" t="s">
        <v>99</v>
      </c>
      <c r="E99" s="256">
        <v>4547.5</v>
      </c>
      <c r="F99" s="290">
        <f>SUM(F100:F100)</f>
        <v>7000</v>
      </c>
      <c r="G99" s="290">
        <f>SUM(G100:G100)</f>
        <v>0</v>
      </c>
      <c r="H99" s="256">
        <f>SUM(E99+F99-G99)</f>
        <v>11547.5</v>
      </c>
    </row>
    <row r="100" spans="1:8" s="17" customFormat="1" ht="12" customHeight="1" x14ac:dyDescent="0.2">
      <c r="A100" s="52"/>
      <c r="B100" s="44"/>
      <c r="C100" s="56">
        <v>4420</v>
      </c>
      <c r="D100" s="75" t="s">
        <v>428</v>
      </c>
      <c r="E100" s="54">
        <v>3847.5</v>
      </c>
      <c r="F100" s="60">
        <v>7000</v>
      </c>
      <c r="G100" s="60"/>
      <c r="H100" s="54">
        <f t="shared" ref="H100" si="30">SUM(E100+F100-G100)</f>
        <v>10847.5</v>
      </c>
    </row>
    <row r="101" spans="1:8" s="17" customFormat="1" ht="12" customHeight="1" x14ac:dyDescent="0.2">
      <c r="A101" s="52"/>
      <c r="B101" s="56">
        <v>75075</v>
      </c>
      <c r="C101" s="35"/>
      <c r="D101" s="68" t="s">
        <v>429</v>
      </c>
      <c r="E101" s="37">
        <v>896689.5</v>
      </c>
      <c r="F101" s="38">
        <f>SUM(F102)</f>
        <v>0</v>
      </c>
      <c r="G101" s="38">
        <f>SUM(G102)</f>
        <v>7000</v>
      </c>
      <c r="H101" s="37">
        <f>SUM(E101+F101-G101)</f>
        <v>889689.5</v>
      </c>
    </row>
    <row r="102" spans="1:8" s="17" customFormat="1" ht="12" customHeight="1" x14ac:dyDescent="0.2">
      <c r="A102" s="52"/>
      <c r="B102" s="88"/>
      <c r="C102" s="56"/>
      <c r="D102" s="412" t="s">
        <v>99</v>
      </c>
      <c r="E102" s="409">
        <v>880624.5</v>
      </c>
      <c r="F102" s="290">
        <f>SUM(F103:F103)</f>
        <v>0</v>
      </c>
      <c r="G102" s="290">
        <f>SUM(G103:G103)</f>
        <v>7000</v>
      </c>
      <c r="H102" s="256">
        <f>SUM(E102+F102-G102)</f>
        <v>873624.5</v>
      </c>
    </row>
    <row r="103" spans="1:8" s="17" customFormat="1" ht="12" customHeight="1" x14ac:dyDescent="0.2">
      <c r="A103" s="52"/>
      <c r="B103" s="27"/>
      <c r="C103" s="56">
        <v>4170</v>
      </c>
      <c r="D103" s="62" t="s">
        <v>49</v>
      </c>
      <c r="E103" s="54">
        <v>18724.5</v>
      </c>
      <c r="F103" s="54"/>
      <c r="G103" s="54">
        <v>7000</v>
      </c>
      <c r="H103" s="42">
        <f t="shared" ref="H103" si="31">SUM(E103+F103-G103)</f>
        <v>11724.5</v>
      </c>
    </row>
    <row r="104" spans="1:8" s="17" customFormat="1" ht="12" customHeight="1" x14ac:dyDescent="0.2">
      <c r="A104" s="52"/>
      <c r="B104" s="27" t="s">
        <v>430</v>
      </c>
      <c r="C104" s="56"/>
      <c r="D104" s="36" t="s">
        <v>431</v>
      </c>
      <c r="E104" s="37">
        <v>7392575.5199999996</v>
      </c>
      <c r="F104" s="38">
        <f>SUM(F105)</f>
        <v>25000</v>
      </c>
      <c r="G104" s="38">
        <f>SUM(G105)</f>
        <v>25000</v>
      </c>
      <c r="H104" s="37">
        <f>SUM(E104+F104-G104)</f>
        <v>7392575.5199999996</v>
      </c>
    </row>
    <row r="105" spans="1:8" s="17" customFormat="1" ht="12" customHeight="1" x14ac:dyDescent="0.2">
      <c r="A105" s="52"/>
      <c r="B105" s="27"/>
      <c r="C105" s="27"/>
      <c r="D105" s="412" t="s">
        <v>432</v>
      </c>
      <c r="E105" s="409">
        <v>7392575.5199999996</v>
      </c>
      <c r="F105" s="290">
        <f>SUM(F106:F109)</f>
        <v>25000</v>
      </c>
      <c r="G105" s="290">
        <f>SUM(G106:G109)</f>
        <v>25000</v>
      </c>
      <c r="H105" s="256">
        <f>SUM(E105+F105-G105)</f>
        <v>7392575.5199999996</v>
      </c>
    </row>
    <row r="106" spans="1:8" s="17" customFormat="1" ht="12" customHeight="1" x14ac:dyDescent="0.2">
      <c r="A106" s="52"/>
      <c r="B106" s="27"/>
      <c r="C106" s="56">
        <v>4040</v>
      </c>
      <c r="D106" s="62" t="s">
        <v>48</v>
      </c>
      <c r="E106" s="54">
        <v>323555</v>
      </c>
      <c r="F106" s="60"/>
      <c r="G106" s="60">
        <v>13000</v>
      </c>
      <c r="H106" s="54">
        <f t="shared" ref="H106:H109" si="32">SUM(E106+F106-G106)</f>
        <v>310555</v>
      </c>
    </row>
    <row r="107" spans="1:8" s="17" customFormat="1" ht="12" customHeight="1" x14ac:dyDescent="0.2">
      <c r="A107" s="52"/>
      <c r="B107" s="27"/>
      <c r="C107" s="56">
        <v>4270</v>
      </c>
      <c r="D107" s="62" t="s">
        <v>43</v>
      </c>
      <c r="E107" s="54">
        <v>29200</v>
      </c>
      <c r="F107" s="60"/>
      <c r="G107" s="60">
        <v>7000</v>
      </c>
      <c r="H107" s="54">
        <f t="shared" si="32"/>
        <v>22200</v>
      </c>
    </row>
    <row r="108" spans="1:8" s="17" customFormat="1" ht="12" customHeight="1" x14ac:dyDescent="0.2">
      <c r="A108" s="52"/>
      <c r="B108" s="27"/>
      <c r="C108" s="56">
        <v>4300</v>
      </c>
      <c r="D108" s="62" t="s">
        <v>44</v>
      </c>
      <c r="E108" s="54">
        <v>152720.39000000001</v>
      </c>
      <c r="F108" s="60">
        <v>25000</v>
      </c>
      <c r="G108" s="60"/>
      <c r="H108" s="54">
        <f t="shared" si="32"/>
        <v>177720.39</v>
      </c>
    </row>
    <row r="109" spans="1:8" s="17" customFormat="1" ht="12" customHeight="1" x14ac:dyDescent="0.2">
      <c r="A109" s="52"/>
      <c r="B109" s="27"/>
      <c r="C109" s="56">
        <v>4710</v>
      </c>
      <c r="D109" s="62" t="s">
        <v>55</v>
      </c>
      <c r="E109" s="54">
        <v>20000</v>
      </c>
      <c r="F109" s="60"/>
      <c r="G109" s="60">
        <v>5000</v>
      </c>
      <c r="H109" s="54">
        <f t="shared" si="32"/>
        <v>15000</v>
      </c>
    </row>
    <row r="110" spans="1:8" s="17" customFormat="1" ht="12" customHeight="1" x14ac:dyDescent="0.2">
      <c r="A110" s="52"/>
      <c r="B110" s="27" t="s">
        <v>47</v>
      </c>
      <c r="C110" s="56"/>
      <c r="D110" s="36" t="s">
        <v>27</v>
      </c>
      <c r="E110" s="37">
        <v>19950257.419999998</v>
      </c>
      <c r="F110" s="38">
        <f>SUM(F111)</f>
        <v>24000</v>
      </c>
      <c r="G110" s="38">
        <f>SUM(G111)</f>
        <v>24000</v>
      </c>
      <c r="H110" s="37">
        <f t="shared" si="28"/>
        <v>19950257.419999998</v>
      </c>
    </row>
    <row r="111" spans="1:8" s="17" customFormat="1" ht="12" customHeight="1" x14ac:dyDescent="0.2">
      <c r="A111" s="52"/>
      <c r="B111" s="27"/>
      <c r="C111" s="56"/>
      <c r="D111" s="408" t="s">
        <v>361</v>
      </c>
      <c r="E111" s="409">
        <v>8574940.8900000006</v>
      </c>
      <c r="F111" s="413">
        <f>SUM(F112:F114)</f>
        <v>24000</v>
      </c>
      <c r="G111" s="413">
        <f>SUM(G112:G114)</f>
        <v>24000</v>
      </c>
      <c r="H111" s="256">
        <f t="shared" si="28"/>
        <v>8574940.8900000006</v>
      </c>
    </row>
    <row r="112" spans="1:8" s="17" customFormat="1" ht="12" customHeight="1" x14ac:dyDescent="0.2">
      <c r="A112" s="52"/>
      <c r="B112" s="27"/>
      <c r="C112" s="76" t="s">
        <v>65</v>
      </c>
      <c r="D112" s="75" t="s">
        <v>66</v>
      </c>
      <c r="E112" s="54">
        <v>69000</v>
      </c>
      <c r="F112" s="60"/>
      <c r="G112" s="60">
        <v>4000</v>
      </c>
      <c r="H112" s="54">
        <f t="shared" si="28"/>
        <v>65000</v>
      </c>
    </row>
    <row r="113" spans="1:8" s="17" customFormat="1" ht="12" customHeight="1" x14ac:dyDescent="0.2">
      <c r="A113" s="52"/>
      <c r="B113" s="27"/>
      <c r="C113" s="47">
        <v>4300</v>
      </c>
      <c r="D113" s="62" t="s">
        <v>44</v>
      </c>
      <c r="E113" s="54">
        <v>100000</v>
      </c>
      <c r="F113" s="60"/>
      <c r="G113" s="60">
        <v>20000</v>
      </c>
      <c r="H113" s="54">
        <f t="shared" si="28"/>
        <v>80000</v>
      </c>
    </row>
    <row r="114" spans="1:8" s="17" customFormat="1" ht="12" customHeight="1" x14ac:dyDescent="0.2">
      <c r="A114" s="52"/>
      <c r="B114" s="27"/>
      <c r="C114" s="56">
        <v>4610</v>
      </c>
      <c r="D114" s="270" t="s">
        <v>360</v>
      </c>
      <c r="E114" s="54">
        <v>105000</v>
      </c>
      <c r="F114" s="60">
        <v>24000</v>
      </c>
      <c r="G114" s="60"/>
      <c r="H114" s="54">
        <f t="shared" si="28"/>
        <v>129000</v>
      </c>
    </row>
    <row r="115" spans="1:8" s="17" customFormat="1" ht="12" customHeight="1" thickBot="1" x14ac:dyDescent="0.25">
      <c r="A115" s="44">
        <v>758</v>
      </c>
      <c r="B115" s="44"/>
      <c r="C115" s="45"/>
      <c r="D115" s="46" t="s">
        <v>15</v>
      </c>
      <c r="E115" s="31">
        <v>16923420</v>
      </c>
      <c r="F115" s="34">
        <f>SUM(F116)</f>
        <v>0</v>
      </c>
      <c r="G115" s="34">
        <f>SUM(G116)</f>
        <v>100000</v>
      </c>
      <c r="H115" s="31">
        <f>SUM(E115+F115-G115)</f>
        <v>16823420</v>
      </c>
    </row>
    <row r="116" spans="1:8" s="17" customFormat="1" ht="12" customHeight="1" thickTop="1" x14ac:dyDescent="0.2">
      <c r="A116" s="26"/>
      <c r="B116" s="47">
        <v>75818</v>
      </c>
      <c r="C116" s="27"/>
      <c r="D116" s="55" t="s">
        <v>433</v>
      </c>
      <c r="E116" s="37">
        <v>16923420</v>
      </c>
      <c r="F116" s="38">
        <f>SUM(F117)</f>
        <v>0</v>
      </c>
      <c r="G116" s="38">
        <f>SUM(G117)</f>
        <v>100000</v>
      </c>
      <c r="H116" s="37">
        <f>SUM(E116+F116-G116)</f>
        <v>16823420</v>
      </c>
    </row>
    <row r="117" spans="1:8" s="17" customFormat="1" ht="12" customHeight="1" x14ac:dyDescent="0.2">
      <c r="A117" s="26"/>
      <c r="B117" s="47"/>
      <c r="C117" s="27" t="s">
        <v>434</v>
      </c>
      <c r="D117" s="48" t="s">
        <v>435</v>
      </c>
      <c r="E117" s="286">
        <v>16803420</v>
      </c>
      <c r="F117" s="286">
        <f>SUM(F118:F118)</f>
        <v>0</v>
      </c>
      <c r="G117" s="286">
        <f>SUM(G118:G118)</f>
        <v>100000</v>
      </c>
      <c r="H117" s="286">
        <f>SUM(E117+F117-G117)</f>
        <v>16703420</v>
      </c>
    </row>
    <row r="118" spans="1:8" s="17" customFormat="1" ht="12" customHeight="1" x14ac:dyDescent="0.2">
      <c r="A118" s="26"/>
      <c r="B118" s="47"/>
      <c r="C118" s="27"/>
      <c r="D118" s="75" t="s">
        <v>436</v>
      </c>
      <c r="E118" s="54">
        <v>15774140</v>
      </c>
      <c r="F118" s="54"/>
      <c r="G118" s="54">
        <v>100000</v>
      </c>
      <c r="H118" s="54">
        <f t="shared" ref="H118" si="33">SUM(E118+F118-G118)</f>
        <v>15674140</v>
      </c>
    </row>
    <row r="119" spans="1:8" s="17" customFormat="1" ht="12" customHeight="1" thickBot="1" x14ac:dyDescent="0.25">
      <c r="A119" s="44">
        <v>801</v>
      </c>
      <c r="B119" s="44"/>
      <c r="C119" s="45"/>
      <c r="D119" s="46" t="s">
        <v>50</v>
      </c>
      <c r="E119" s="31">
        <v>309068832.87000006</v>
      </c>
      <c r="F119" s="34">
        <f>SUM(F120,F133,F142,F145,F156,F161,F164,F168,F181,F184,F203,F207,F210,F216,F226,F239,F243)</f>
        <v>676667.82</v>
      </c>
      <c r="G119" s="34">
        <f>SUM(G120,G133,G142,G145,G156,G161,G164,G168,G181,G184,G203,G207,G210,G216,G226,G239,G243)</f>
        <v>380755.82</v>
      </c>
      <c r="H119" s="31">
        <f>SUM(E119+F119-G119)</f>
        <v>309364744.87000006</v>
      </c>
    </row>
    <row r="120" spans="1:8" s="17" customFormat="1" ht="12" customHeight="1" thickTop="1" x14ac:dyDescent="0.2">
      <c r="A120" s="44"/>
      <c r="B120" s="47">
        <v>80101</v>
      </c>
      <c r="C120" s="27"/>
      <c r="D120" s="36" t="s">
        <v>51</v>
      </c>
      <c r="E120" s="37">
        <v>83262488.13000001</v>
      </c>
      <c r="F120" s="38">
        <f>SUM(F121,F129,F131)</f>
        <v>400693</v>
      </c>
      <c r="G120" s="38">
        <f>SUM(G121,G129,G131)</f>
        <v>150424</v>
      </c>
      <c r="H120" s="37">
        <f>SUM(E120+F120-G120)</f>
        <v>83512757.13000001</v>
      </c>
    </row>
    <row r="121" spans="1:8" s="17" customFormat="1" ht="12" customHeight="1" x14ac:dyDescent="0.2">
      <c r="A121" s="44"/>
      <c r="B121" s="47"/>
      <c r="C121" s="27"/>
      <c r="D121" s="412" t="s">
        <v>52</v>
      </c>
      <c r="E121" s="409">
        <v>73654147</v>
      </c>
      <c r="F121" s="409">
        <f>SUM(F122:F128)</f>
        <v>236424</v>
      </c>
      <c r="G121" s="409">
        <f>SUM(G122:G128)</f>
        <v>150424</v>
      </c>
      <c r="H121" s="256">
        <f>SUM(E121+F121-G121)</f>
        <v>73740147</v>
      </c>
    </row>
    <row r="122" spans="1:8" s="17" customFormat="1" ht="12" customHeight="1" x14ac:dyDescent="0.2">
      <c r="A122" s="44"/>
      <c r="B122" s="47"/>
      <c r="C122" s="56">
        <v>4040</v>
      </c>
      <c r="D122" s="62" t="s">
        <v>48</v>
      </c>
      <c r="E122" s="54">
        <v>728761</v>
      </c>
      <c r="F122" s="54"/>
      <c r="G122" s="54">
        <v>7000</v>
      </c>
      <c r="H122" s="42">
        <f t="shared" ref="H122:H128" si="34">SUM(E122+F122-G122)</f>
        <v>721761</v>
      </c>
    </row>
    <row r="123" spans="1:8" s="17" customFormat="1" ht="12" customHeight="1" x14ac:dyDescent="0.2">
      <c r="A123" s="44"/>
      <c r="B123" s="47"/>
      <c r="C123" s="76" t="s">
        <v>53</v>
      </c>
      <c r="D123" s="75" t="s">
        <v>54</v>
      </c>
      <c r="E123" s="54">
        <v>548721</v>
      </c>
      <c r="F123" s="54">
        <v>26000</v>
      </c>
      <c r="G123" s="54"/>
      <c r="H123" s="42">
        <f t="shared" si="34"/>
        <v>574721</v>
      </c>
    </row>
    <row r="124" spans="1:8" s="17" customFormat="1" ht="12" customHeight="1" x14ac:dyDescent="0.2">
      <c r="A124" s="44"/>
      <c r="B124" s="47"/>
      <c r="C124" s="40" t="s">
        <v>437</v>
      </c>
      <c r="D124" s="77" t="s">
        <v>438</v>
      </c>
      <c r="E124" s="54">
        <v>1054</v>
      </c>
      <c r="F124" s="54"/>
      <c r="G124" s="54">
        <v>424</v>
      </c>
      <c r="H124" s="42">
        <f t="shared" si="34"/>
        <v>630</v>
      </c>
    </row>
    <row r="125" spans="1:8" s="17" customFormat="1" ht="12" customHeight="1" x14ac:dyDescent="0.2">
      <c r="A125" s="44"/>
      <c r="B125" s="47"/>
      <c r="C125" s="56">
        <v>4260</v>
      </c>
      <c r="D125" s="62" t="s">
        <v>344</v>
      </c>
      <c r="E125" s="60">
        <v>5910835</v>
      </c>
      <c r="F125" s="60">
        <v>209000</v>
      </c>
      <c r="G125" s="60"/>
      <c r="H125" s="42">
        <f t="shared" si="34"/>
        <v>6119835</v>
      </c>
    </row>
    <row r="126" spans="1:8" s="17" customFormat="1" ht="12" customHeight="1" x14ac:dyDescent="0.2">
      <c r="A126" s="44"/>
      <c r="B126" s="47"/>
      <c r="C126" s="56">
        <v>4410</v>
      </c>
      <c r="D126" s="75" t="s">
        <v>345</v>
      </c>
      <c r="E126" s="60">
        <v>20351</v>
      </c>
      <c r="F126" s="60">
        <v>1424</v>
      </c>
      <c r="G126" s="60"/>
      <c r="H126" s="42">
        <f t="shared" si="34"/>
        <v>21775</v>
      </c>
    </row>
    <row r="127" spans="1:8" s="17" customFormat="1" ht="12" customHeight="1" x14ac:dyDescent="0.2">
      <c r="A127" s="44"/>
      <c r="B127" s="47"/>
      <c r="C127" s="56">
        <v>4710</v>
      </c>
      <c r="D127" s="62" t="s">
        <v>55</v>
      </c>
      <c r="E127" s="60">
        <v>292405</v>
      </c>
      <c r="F127" s="60"/>
      <c r="G127" s="60">
        <v>108000</v>
      </c>
      <c r="H127" s="42">
        <f t="shared" si="34"/>
        <v>184405</v>
      </c>
    </row>
    <row r="128" spans="1:8" s="17" customFormat="1" ht="12" customHeight="1" x14ac:dyDescent="0.2">
      <c r="A128" s="44"/>
      <c r="B128" s="47"/>
      <c r="C128" s="64">
        <v>4800</v>
      </c>
      <c r="D128" s="78" t="s">
        <v>56</v>
      </c>
      <c r="E128" s="60">
        <v>3247442</v>
      </c>
      <c r="F128" s="60"/>
      <c r="G128" s="60">
        <v>35000</v>
      </c>
      <c r="H128" s="42">
        <f t="shared" si="34"/>
        <v>3212442</v>
      </c>
    </row>
    <row r="129" spans="1:8" s="17" customFormat="1" ht="21" customHeight="1" x14ac:dyDescent="0.2">
      <c r="A129" s="44"/>
      <c r="B129" s="47"/>
      <c r="C129" s="27"/>
      <c r="D129" s="404" t="s">
        <v>57</v>
      </c>
      <c r="E129" s="409">
        <v>867784.59</v>
      </c>
      <c r="F129" s="409">
        <f>SUM(F130:F130)</f>
        <v>162969</v>
      </c>
      <c r="G129" s="409">
        <f>SUM(G130:G130)</f>
        <v>0</v>
      </c>
      <c r="H129" s="256">
        <f>SUM(E129+F129-G129)</f>
        <v>1030753.59</v>
      </c>
    </row>
    <row r="130" spans="1:8" s="17" customFormat="1" ht="21" customHeight="1" x14ac:dyDescent="0.2">
      <c r="A130" s="44"/>
      <c r="B130" s="47"/>
      <c r="C130" s="79" t="s">
        <v>91</v>
      </c>
      <c r="D130" s="74" t="s">
        <v>92</v>
      </c>
      <c r="E130" s="54">
        <v>246029.98</v>
      </c>
      <c r="F130" s="54">
        <v>162969</v>
      </c>
      <c r="G130" s="54"/>
      <c r="H130" s="42">
        <f t="shared" ref="H130" si="35">SUM(E130+F130-G130)</f>
        <v>408998.98</v>
      </c>
    </row>
    <row r="131" spans="1:8" s="17" customFormat="1" ht="22.5" customHeight="1" x14ac:dyDescent="0.2">
      <c r="A131" s="44"/>
      <c r="B131" s="47"/>
      <c r="C131" s="27"/>
      <c r="D131" s="404" t="s">
        <v>60</v>
      </c>
      <c r="E131" s="409">
        <v>5084.54</v>
      </c>
      <c r="F131" s="409">
        <f>SUM(F132)</f>
        <v>1300</v>
      </c>
      <c r="G131" s="409">
        <f>SUM(G132)</f>
        <v>0</v>
      </c>
      <c r="H131" s="256">
        <f>SUM(E131+F131-G131)</f>
        <v>6384.54</v>
      </c>
    </row>
    <row r="132" spans="1:8" s="17" customFormat="1" ht="32.25" customHeight="1" x14ac:dyDescent="0.2">
      <c r="A132" s="67"/>
      <c r="B132" s="68"/>
      <c r="C132" s="287" t="s">
        <v>61</v>
      </c>
      <c r="D132" s="288" t="s">
        <v>62</v>
      </c>
      <c r="E132" s="93">
        <v>5084.54</v>
      </c>
      <c r="F132" s="61">
        <v>1300</v>
      </c>
      <c r="G132" s="61"/>
      <c r="H132" s="37">
        <f t="shared" ref="H132" si="36">SUM(E132+F132-G132)</f>
        <v>6384.54</v>
      </c>
    </row>
    <row r="133" spans="1:8" s="17" customFormat="1" ht="12" customHeight="1" x14ac:dyDescent="0.2">
      <c r="A133" s="44"/>
      <c r="B133" s="47">
        <v>80102</v>
      </c>
      <c r="C133" s="27"/>
      <c r="D133" s="36" t="s">
        <v>63</v>
      </c>
      <c r="E133" s="38">
        <v>10526301.5</v>
      </c>
      <c r="F133" s="38">
        <f>SUM(F134,F140)</f>
        <v>10360</v>
      </c>
      <c r="G133" s="38">
        <f>SUM(G134,G140)</f>
        <v>19101</v>
      </c>
      <c r="H133" s="37">
        <f>SUM(E133+F133-G133)</f>
        <v>10517560.5</v>
      </c>
    </row>
    <row r="134" spans="1:8" s="17" customFormat="1" ht="12" customHeight="1" x14ac:dyDescent="0.2">
      <c r="A134" s="44"/>
      <c r="B134" s="47"/>
      <c r="C134" s="27"/>
      <c r="D134" s="412" t="s">
        <v>52</v>
      </c>
      <c r="E134" s="409">
        <v>10491260</v>
      </c>
      <c r="F134" s="409">
        <f>SUM(F135:F139)</f>
        <v>3500</v>
      </c>
      <c r="G134" s="409">
        <f>SUM(G135:G139)</f>
        <v>19101</v>
      </c>
      <c r="H134" s="256">
        <f>SUM(E134+F134-G134)</f>
        <v>10475659</v>
      </c>
    </row>
    <row r="135" spans="1:8" s="17" customFormat="1" ht="12" customHeight="1" x14ac:dyDescent="0.2">
      <c r="A135" s="44"/>
      <c r="B135" s="47"/>
      <c r="C135" s="56">
        <v>3020</v>
      </c>
      <c r="D135" s="62" t="s">
        <v>64</v>
      </c>
      <c r="E135" s="54">
        <v>8075</v>
      </c>
      <c r="F135" s="54">
        <v>1500</v>
      </c>
      <c r="G135" s="54"/>
      <c r="H135" s="42">
        <f t="shared" ref="H135:H139" si="37">SUM(E135+F135-G135)</f>
        <v>9575</v>
      </c>
    </row>
    <row r="136" spans="1:8" s="17" customFormat="1" ht="12" customHeight="1" x14ac:dyDescent="0.2">
      <c r="A136" s="44"/>
      <c r="B136" s="47"/>
      <c r="C136" s="56">
        <v>4170</v>
      </c>
      <c r="D136" s="62" t="s">
        <v>49</v>
      </c>
      <c r="E136" s="54">
        <v>0</v>
      </c>
      <c r="F136" s="54">
        <v>2000</v>
      </c>
      <c r="G136" s="54"/>
      <c r="H136" s="42">
        <f t="shared" si="37"/>
        <v>2000</v>
      </c>
    </row>
    <row r="137" spans="1:8" s="17" customFormat="1" ht="12" customHeight="1" x14ac:dyDescent="0.2">
      <c r="A137" s="44"/>
      <c r="B137" s="47"/>
      <c r="C137" s="56">
        <v>4240</v>
      </c>
      <c r="D137" s="62" t="s">
        <v>81</v>
      </c>
      <c r="E137" s="60">
        <v>16361</v>
      </c>
      <c r="F137" s="60"/>
      <c r="G137" s="60">
        <v>1601</v>
      </c>
      <c r="H137" s="42">
        <f t="shared" si="37"/>
        <v>14760</v>
      </c>
    </row>
    <row r="138" spans="1:8" s="17" customFormat="1" ht="12" customHeight="1" x14ac:dyDescent="0.2">
      <c r="A138" s="44"/>
      <c r="B138" s="47"/>
      <c r="C138" s="56">
        <v>4300</v>
      </c>
      <c r="D138" s="62" t="s">
        <v>44</v>
      </c>
      <c r="E138" s="60">
        <v>37699</v>
      </c>
      <c r="F138" s="60"/>
      <c r="G138" s="60">
        <v>2000</v>
      </c>
      <c r="H138" s="42">
        <f t="shared" si="37"/>
        <v>35699</v>
      </c>
    </row>
    <row r="139" spans="1:8" s="17" customFormat="1" ht="12" customHeight="1" x14ac:dyDescent="0.2">
      <c r="A139" s="44"/>
      <c r="B139" s="47"/>
      <c r="C139" s="64">
        <v>4800</v>
      </c>
      <c r="D139" s="78" t="s">
        <v>56</v>
      </c>
      <c r="E139" s="60">
        <v>573657</v>
      </c>
      <c r="F139" s="60"/>
      <c r="G139" s="60">
        <v>15500</v>
      </c>
      <c r="H139" s="42">
        <f t="shared" si="37"/>
        <v>558157</v>
      </c>
    </row>
    <row r="140" spans="1:8" s="17" customFormat="1" ht="21.75" customHeight="1" x14ac:dyDescent="0.2">
      <c r="A140" s="44"/>
      <c r="B140" s="47"/>
      <c r="C140" s="27"/>
      <c r="D140" s="404" t="s">
        <v>57</v>
      </c>
      <c r="E140" s="409">
        <v>35041.5</v>
      </c>
      <c r="F140" s="409">
        <f>SUM(F141:F141)</f>
        <v>6860</v>
      </c>
      <c r="G140" s="409">
        <f>SUM(G141:G141)</f>
        <v>0</v>
      </c>
      <c r="H140" s="256">
        <f>SUM(E140+F140-G140)</f>
        <v>41901.5</v>
      </c>
    </row>
    <row r="141" spans="1:8" s="17" customFormat="1" ht="21.75" customHeight="1" x14ac:dyDescent="0.2">
      <c r="A141" s="44"/>
      <c r="B141" s="47"/>
      <c r="C141" s="79" t="s">
        <v>91</v>
      </c>
      <c r="D141" s="74" t="s">
        <v>92</v>
      </c>
      <c r="E141" s="54">
        <v>3996.57</v>
      </c>
      <c r="F141" s="54">
        <v>6860</v>
      </c>
      <c r="G141" s="54"/>
      <c r="H141" s="42">
        <f t="shared" ref="H141" si="38">SUM(E141+F141-G141)</f>
        <v>10856.57</v>
      </c>
    </row>
    <row r="142" spans="1:8" s="17" customFormat="1" ht="12" customHeight="1" x14ac:dyDescent="0.2">
      <c r="A142" s="44"/>
      <c r="B142" s="47">
        <v>80103</v>
      </c>
      <c r="C142" s="27"/>
      <c r="D142" s="36" t="s">
        <v>197</v>
      </c>
      <c r="E142" s="38">
        <v>751514</v>
      </c>
      <c r="F142" s="38">
        <f>SUM(F143)</f>
        <v>0</v>
      </c>
      <c r="G142" s="38">
        <f>SUM(G143)</f>
        <v>3500</v>
      </c>
      <c r="H142" s="37">
        <f>SUM(E142+F142-G142)</f>
        <v>748014</v>
      </c>
    </row>
    <row r="143" spans="1:8" s="17" customFormat="1" ht="12" customHeight="1" x14ac:dyDescent="0.2">
      <c r="A143" s="44"/>
      <c r="B143" s="47"/>
      <c r="C143" s="27"/>
      <c r="D143" s="412" t="s">
        <v>52</v>
      </c>
      <c r="E143" s="409">
        <v>599018</v>
      </c>
      <c r="F143" s="409">
        <f>SUM(F144:F144)</f>
        <v>0</v>
      </c>
      <c r="G143" s="409">
        <f>SUM(G144:G144)</f>
        <v>3500</v>
      </c>
      <c r="H143" s="256">
        <f>SUM(E143+F143-G143)</f>
        <v>595518</v>
      </c>
    </row>
    <row r="144" spans="1:8" s="17" customFormat="1" ht="12" customHeight="1" x14ac:dyDescent="0.2">
      <c r="A144" s="44"/>
      <c r="B144" s="47"/>
      <c r="C144" s="64">
        <v>4800</v>
      </c>
      <c r="D144" s="78" t="s">
        <v>56</v>
      </c>
      <c r="E144" s="54">
        <v>32263</v>
      </c>
      <c r="F144" s="54"/>
      <c r="G144" s="54">
        <v>3500</v>
      </c>
      <c r="H144" s="54">
        <f t="shared" ref="H144" si="39">SUM(E144+F144-G144)</f>
        <v>28763</v>
      </c>
    </row>
    <row r="145" spans="1:8" s="17" customFormat="1" ht="12" customHeight="1" x14ac:dyDescent="0.2">
      <c r="A145" s="44"/>
      <c r="B145" s="47">
        <v>80104</v>
      </c>
      <c r="C145" s="27"/>
      <c r="D145" s="36" t="s">
        <v>67</v>
      </c>
      <c r="E145" s="38">
        <v>40530843.859999999</v>
      </c>
      <c r="F145" s="38">
        <f>SUM(F146,F152,F154)</f>
        <v>54184</v>
      </c>
      <c r="G145" s="38">
        <f>SUM(G146,G152,G154)</f>
        <v>108155</v>
      </c>
      <c r="H145" s="37">
        <f>SUM(E145+F145-G145)</f>
        <v>40476872.859999999</v>
      </c>
    </row>
    <row r="146" spans="1:8" s="17" customFormat="1" ht="12" customHeight="1" x14ac:dyDescent="0.2">
      <c r="A146" s="44"/>
      <c r="B146" s="47"/>
      <c r="C146" s="27"/>
      <c r="D146" s="412" t="s">
        <v>52</v>
      </c>
      <c r="E146" s="409">
        <v>30561894</v>
      </c>
      <c r="F146" s="409">
        <f>SUM(F147:F151)</f>
        <v>1500</v>
      </c>
      <c r="G146" s="409">
        <f>SUM(G147:G151)</f>
        <v>108155</v>
      </c>
      <c r="H146" s="256">
        <f>SUM(E146+F146-G146)</f>
        <v>30455239</v>
      </c>
    </row>
    <row r="147" spans="1:8" s="17" customFormat="1" ht="12" customHeight="1" x14ac:dyDescent="0.2">
      <c r="A147" s="44"/>
      <c r="B147" s="47"/>
      <c r="C147" s="56">
        <v>3020</v>
      </c>
      <c r="D147" s="62" t="s">
        <v>64</v>
      </c>
      <c r="E147" s="54">
        <v>56073</v>
      </c>
      <c r="F147" s="54">
        <v>1500</v>
      </c>
      <c r="G147" s="54"/>
      <c r="H147" s="42">
        <f t="shared" ref="H147:H151" si="40">SUM(E147+F147-G147)</f>
        <v>57573</v>
      </c>
    </row>
    <row r="148" spans="1:8" s="17" customFormat="1" ht="12" customHeight="1" x14ac:dyDescent="0.2">
      <c r="A148" s="44"/>
      <c r="B148" s="47"/>
      <c r="C148" s="56">
        <v>4040</v>
      </c>
      <c r="D148" s="62" t="s">
        <v>48</v>
      </c>
      <c r="E148" s="54">
        <v>708278</v>
      </c>
      <c r="F148" s="54"/>
      <c r="G148" s="54">
        <v>18500</v>
      </c>
      <c r="H148" s="42">
        <f t="shared" si="40"/>
        <v>689778</v>
      </c>
    </row>
    <row r="149" spans="1:8" s="17" customFormat="1" ht="12" customHeight="1" x14ac:dyDescent="0.2">
      <c r="A149" s="44"/>
      <c r="B149" s="47"/>
      <c r="C149" s="76" t="s">
        <v>53</v>
      </c>
      <c r="D149" s="75" t="s">
        <v>54</v>
      </c>
      <c r="E149" s="60">
        <v>677562</v>
      </c>
      <c r="F149" s="60"/>
      <c r="G149" s="60">
        <v>1500</v>
      </c>
      <c r="H149" s="42">
        <f t="shared" si="40"/>
        <v>676062</v>
      </c>
    </row>
    <row r="150" spans="1:8" s="17" customFormat="1" ht="12" customHeight="1" x14ac:dyDescent="0.2">
      <c r="A150" s="44"/>
      <c r="B150" s="47"/>
      <c r="C150" s="56">
        <v>4710</v>
      </c>
      <c r="D150" s="62" t="s">
        <v>55</v>
      </c>
      <c r="E150" s="60">
        <v>162839</v>
      </c>
      <c r="F150" s="60"/>
      <c r="G150" s="60">
        <v>40155</v>
      </c>
      <c r="H150" s="42">
        <f t="shared" si="40"/>
        <v>122684</v>
      </c>
    </row>
    <row r="151" spans="1:8" s="17" customFormat="1" ht="12" customHeight="1" x14ac:dyDescent="0.2">
      <c r="A151" s="44"/>
      <c r="B151" s="47"/>
      <c r="C151" s="64">
        <v>4800</v>
      </c>
      <c r="D151" s="78" t="s">
        <v>56</v>
      </c>
      <c r="E151" s="60">
        <v>966385</v>
      </c>
      <c r="F151" s="60"/>
      <c r="G151" s="60">
        <v>48000</v>
      </c>
      <c r="H151" s="42">
        <f t="shared" si="40"/>
        <v>918385</v>
      </c>
    </row>
    <row r="152" spans="1:8" s="17" customFormat="1" ht="21.75" customHeight="1" x14ac:dyDescent="0.2">
      <c r="A152" s="44"/>
      <c r="B152" s="47"/>
      <c r="C152" s="27"/>
      <c r="D152" s="404" t="s">
        <v>57</v>
      </c>
      <c r="E152" s="414">
        <v>136560.01</v>
      </c>
      <c r="F152" s="409">
        <f>SUM(F153:F153)</f>
        <v>47240</v>
      </c>
      <c r="G152" s="409">
        <f>SUM(G153:G153)</f>
        <v>0</v>
      </c>
      <c r="H152" s="256">
        <f>SUM(E152+F152-G152)</f>
        <v>183800.01</v>
      </c>
    </row>
    <row r="153" spans="1:8" s="17" customFormat="1" ht="21.75" customHeight="1" x14ac:dyDescent="0.2">
      <c r="A153" s="44"/>
      <c r="B153" s="47"/>
      <c r="C153" s="79" t="s">
        <v>91</v>
      </c>
      <c r="D153" s="74" t="s">
        <v>92</v>
      </c>
      <c r="E153" s="96">
        <v>82536.009999999995</v>
      </c>
      <c r="F153" s="54">
        <v>47240</v>
      </c>
      <c r="G153" s="54"/>
      <c r="H153" s="42">
        <f t="shared" ref="H153" si="41">SUM(E153+F153-G153)</f>
        <v>129776.01</v>
      </c>
    </row>
    <row r="154" spans="1:8" s="17" customFormat="1" ht="21.75" customHeight="1" x14ac:dyDescent="0.2">
      <c r="A154" s="44"/>
      <c r="B154" s="47"/>
      <c r="C154" s="27"/>
      <c r="D154" s="404" t="s">
        <v>60</v>
      </c>
      <c r="E154" s="409">
        <v>21078.85</v>
      </c>
      <c r="F154" s="409">
        <f>SUM(F155)</f>
        <v>5444</v>
      </c>
      <c r="G154" s="409">
        <f>SUM(G155)</f>
        <v>0</v>
      </c>
      <c r="H154" s="256">
        <f>SUM(E154+F154-G154)</f>
        <v>26522.85</v>
      </c>
    </row>
    <row r="155" spans="1:8" s="17" customFormat="1" ht="33.75" customHeight="1" x14ac:dyDescent="0.2">
      <c r="A155" s="44"/>
      <c r="B155" s="47"/>
      <c r="C155" s="79" t="s">
        <v>61</v>
      </c>
      <c r="D155" s="74" t="s">
        <v>62</v>
      </c>
      <c r="E155" s="60">
        <v>21078.85</v>
      </c>
      <c r="F155" s="54">
        <v>5444</v>
      </c>
      <c r="G155" s="54"/>
      <c r="H155" s="42">
        <f t="shared" ref="H155" si="42">SUM(E155+F155-G155)</f>
        <v>26522.85</v>
      </c>
    </row>
    <row r="156" spans="1:8" s="17" customFormat="1" ht="12" customHeight="1" x14ac:dyDescent="0.2">
      <c r="A156" s="44"/>
      <c r="B156" s="47">
        <v>80105</v>
      </c>
      <c r="C156" s="27"/>
      <c r="D156" s="36" t="s">
        <v>68</v>
      </c>
      <c r="E156" s="38">
        <v>726639.52</v>
      </c>
      <c r="F156" s="38">
        <f>SUM(F157,F159)</f>
        <v>6552</v>
      </c>
      <c r="G156" s="38">
        <f>SUM(G157,G159)</f>
        <v>11000</v>
      </c>
      <c r="H156" s="37">
        <f>SUM(E156+F156-G156)</f>
        <v>722191.52</v>
      </c>
    </row>
    <row r="157" spans="1:8" s="17" customFormat="1" ht="12" customHeight="1" x14ac:dyDescent="0.2">
      <c r="A157" s="44"/>
      <c r="B157" s="47"/>
      <c r="C157" s="27"/>
      <c r="D157" s="412" t="s">
        <v>52</v>
      </c>
      <c r="E157" s="409">
        <v>700266</v>
      </c>
      <c r="F157" s="409">
        <f>SUM(F158:F158)</f>
        <v>0</v>
      </c>
      <c r="G157" s="409">
        <f>SUM(G158:G158)</f>
        <v>11000</v>
      </c>
      <c r="H157" s="256">
        <f>SUM(E157+F157-G157)</f>
        <v>689266</v>
      </c>
    </row>
    <row r="158" spans="1:8" s="17" customFormat="1" ht="12" customHeight="1" x14ac:dyDescent="0.2">
      <c r="A158" s="44"/>
      <c r="B158" s="47"/>
      <c r="C158" s="64">
        <v>4800</v>
      </c>
      <c r="D158" s="78" t="s">
        <v>56</v>
      </c>
      <c r="E158" s="54">
        <v>41141</v>
      </c>
      <c r="F158" s="54"/>
      <c r="G158" s="54">
        <v>11000</v>
      </c>
      <c r="H158" s="54">
        <f t="shared" ref="H158" si="43">SUM(E158+F158-G158)</f>
        <v>30141</v>
      </c>
    </row>
    <row r="159" spans="1:8" s="17" customFormat="1" ht="24" customHeight="1" x14ac:dyDescent="0.2">
      <c r="A159" s="44"/>
      <c r="B159" s="56"/>
      <c r="C159" s="27"/>
      <c r="D159" s="404" t="s">
        <v>57</v>
      </c>
      <c r="E159" s="409">
        <v>26373.52</v>
      </c>
      <c r="F159" s="409">
        <f>SUM(F160:F160)</f>
        <v>6552</v>
      </c>
      <c r="G159" s="409">
        <f>SUM(G160:G160)</f>
        <v>0</v>
      </c>
      <c r="H159" s="256">
        <f>SUM(E159+F159-G159)</f>
        <v>32925.520000000004</v>
      </c>
    </row>
    <row r="160" spans="1:8" s="17" customFormat="1" ht="21.75" customHeight="1" x14ac:dyDescent="0.2">
      <c r="A160" s="44"/>
      <c r="B160" s="56"/>
      <c r="C160" s="79" t="s">
        <v>91</v>
      </c>
      <c r="D160" s="74" t="s">
        <v>92</v>
      </c>
      <c r="E160" s="54">
        <v>8466.52</v>
      </c>
      <c r="F160" s="54">
        <v>6552</v>
      </c>
      <c r="G160" s="54"/>
      <c r="H160" s="42">
        <f t="shared" ref="H160" si="44">SUM(E160+F160-G160)</f>
        <v>15018.52</v>
      </c>
    </row>
    <row r="161" spans="1:8" s="17" customFormat="1" ht="12" customHeight="1" x14ac:dyDescent="0.2">
      <c r="A161" s="44"/>
      <c r="B161" s="47">
        <v>80107</v>
      </c>
      <c r="C161" s="27"/>
      <c r="D161" s="66" t="s">
        <v>341</v>
      </c>
      <c r="E161" s="38">
        <v>5661910</v>
      </c>
      <c r="F161" s="38">
        <f>SUM(F162)</f>
        <v>0</v>
      </c>
      <c r="G161" s="38">
        <f>SUM(G162)</f>
        <v>6000</v>
      </c>
      <c r="H161" s="37">
        <f>SUM(E161+F161-G161)</f>
        <v>5655910</v>
      </c>
    </row>
    <row r="162" spans="1:8" s="17" customFormat="1" ht="12" customHeight="1" x14ac:dyDescent="0.2">
      <c r="A162" s="44"/>
      <c r="B162" s="47"/>
      <c r="C162" s="27"/>
      <c r="D162" s="412" t="s">
        <v>52</v>
      </c>
      <c r="E162" s="409">
        <v>5661910</v>
      </c>
      <c r="F162" s="409">
        <f>SUM(F163:F163)</f>
        <v>0</v>
      </c>
      <c r="G162" s="409">
        <f>SUM(G163:G163)</f>
        <v>6000</v>
      </c>
      <c r="H162" s="256">
        <f>SUM(E162+F162-G162)</f>
        <v>5655910</v>
      </c>
    </row>
    <row r="163" spans="1:8" s="17" customFormat="1" ht="12" customHeight="1" x14ac:dyDescent="0.2">
      <c r="A163" s="44"/>
      <c r="B163" s="47"/>
      <c r="C163" s="64">
        <v>4800</v>
      </c>
      <c r="D163" s="78" t="s">
        <v>56</v>
      </c>
      <c r="E163" s="54">
        <v>325170</v>
      </c>
      <c r="F163" s="54"/>
      <c r="G163" s="54">
        <v>6000</v>
      </c>
      <c r="H163" s="54">
        <f t="shared" ref="H163" si="45">SUM(E163+F163-G163)</f>
        <v>319170</v>
      </c>
    </row>
    <row r="164" spans="1:8" s="17" customFormat="1" ht="12" customHeight="1" x14ac:dyDescent="0.2">
      <c r="A164" s="44"/>
      <c r="B164" s="64" t="s">
        <v>342</v>
      </c>
      <c r="C164" s="65"/>
      <c r="D164" s="66" t="s">
        <v>343</v>
      </c>
      <c r="E164" s="37">
        <v>829025</v>
      </c>
      <c r="F164" s="38">
        <f>SUM(F165)</f>
        <v>17000</v>
      </c>
      <c r="G164" s="38">
        <f>SUM(G165)</f>
        <v>3000</v>
      </c>
      <c r="H164" s="37">
        <f>SUM(E164+F164-G164)</f>
        <v>843025</v>
      </c>
    </row>
    <row r="165" spans="1:8" s="17" customFormat="1" ht="12" customHeight="1" x14ac:dyDescent="0.2">
      <c r="A165" s="44"/>
      <c r="B165" s="44"/>
      <c r="C165" s="27"/>
      <c r="D165" s="412" t="s">
        <v>52</v>
      </c>
      <c r="E165" s="409">
        <v>659025</v>
      </c>
      <c r="F165" s="409">
        <f>SUM(F166:F167)</f>
        <v>17000</v>
      </c>
      <c r="G165" s="409">
        <f>SUM(G166:G167)</f>
        <v>3000</v>
      </c>
      <c r="H165" s="409">
        <f t="shared" ref="H165:H167" si="46">SUM(E165+F165-G165)</f>
        <v>673025</v>
      </c>
    </row>
    <row r="166" spans="1:8" s="17" customFormat="1" ht="12" customHeight="1" x14ac:dyDescent="0.2">
      <c r="A166" s="44"/>
      <c r="B166" s="44"/>
      <c r="C166" s="56">
        <v>4010</v>
      </c>
      <c r="D166" s="62" t="s">
        <v>103</v>
      </c>
      <c r="E166" s="54">
        <v>331122</v>
      </c>
      <c r="F166" s="54"/>
      <c r="G166" s="54">
        <v>3000</v>
      </c>
      <c r="H166" s="43">
        <f t="shared" si="46"/>
        <v>328122</v>
      </c>
    </row>
    <row r="167" spans="1:8" s="17" customFormat="1" ht="12" customHeight="1" x14ac:dyDescent="0.2">
      <c r="A167" s="44"/>
      <c r="B167" s="26"/>
      <c r="C167" s="56">
        <v>4170</v>
      </c>
      <c r="D167" s="62" t="s">
        <v>49</v>
      </c>
      <c r="E167" s="54">
        <v>5320</v>
      </c>
      <c r="F167" s="54">
        <v>17000</v>
      </c>
      <c r="G167" s="60"/>
      <c r="H167" s="43">
        <f t="shared" si="46"/>
        <v>22320</v>
      </c>
    </row>
    <row r="168" spans="1:8" s="17" customFormat="1" ht="12" customHeight="1" x14ac:dyDescent="0.2">
      <c r="A168" s="44"/>
      <c r="B168" s="47">
        <v>80115</v>
      </c>
      <c r="C168" s="27"/>
      <c r="D168" s="36" t="s">
        <v>69</v>
      </c>
      <c r="E168" s="37">
        <v>53786324.409999996</v>
      </c>
      <c r="F168" s="38">
        <f>SUM(F169,F175)</f>
        <v>11222</v>
      </c>
      <c r="G168" s="38">
        <f>SUM(G169,G175)</f>
        <v>3388</v>
      </c>
      <c r="H168" s="37">
        <f>SUM(E168+F168-G168)</f>
        <v>53794158.409999996</v>
      </c>
    </row>
    <row r="169" spans="1:8" s="17" customFormat="1" ht="12" customHeight="1" x14ac:dyDescent="0.2">
      <c r="A169" s="44"/>
      <c r="B169" s="47"/>
      <c r="C169" s="27"/>
      <c r="D169" s="412" t="s">
        <v>52</v>
      </c>
      <c r="E169" s="409">
        <v>40207161</v>
      </c>
      <c r="F169" s="409">
        <f>SUM(F170:F174)</f>
        <v>3251</v>
      </c>
      <c r="G169" s="409">
        <f>SUM(G170:G174)</f>
        <v>3251</v>
      </c>
      <c r="H169" s="256">
        <f>SUM(E169+F169-G169)</f>
        <v>40207161</v>
      </c>
    </row>
    <row r="170" spans="1:8" s="17" customFormat="1" ht="12" customHeight="1" x14ac:dyDescent="0.2">
      <c r="A170" s="44"/>
      <c r="B170" s="47"/>
      <c r="C170" s="56">
        <v>4240</v>
      </c>
      <c r="D170" s="62" t="s">
        <v>81</v>
      </c>
      <c r="E170" s="54">
        <v>200955</v>
      </c>
      <c r="F170" s="54"/>
      <c r="G170" s="54">
        <v>2500</v>
      </c>
      <c r="H170" s="42">
        <f t="shared" ref="H170:H174" si="47">SUM(E170+F170-G170)</f>
        <v>198455</v>
      </c>
    </row>
    <row r="171" spans="1:8" s="17" customFormat="1" ht="12" customHeight="1" x14ac:dyDescent="0.2">
      <c r="A171" s="44"/>
      <c r="B171" s="47"/>
      <c r="C171" s="56">
        <v>4300</v>
      </c>
      <c r="D171" s="62" t="s">
        <v>44</v>
      </c>
      <c r="E171" s="54">
        <v>307739</v>
      </c>
      <c r="F171" s="54"/>
      <c r="G171" s="54">
        <v>538</v>
      </c>
      <c r="H171" s="42">
        <f t="shared" si="47"/>
        <v>307201</v>
      </c>
    </row>
    <row r="172" spans="1:8" s="17" customFormat="1" ht="12" customHeight="1" x14ac:dyDescent="0.2">
      <c r="A172" s="44"/>
      <c r="B172" s="47"/>
      <c r="C172" s="56">
        <v>4410</v>
      </c>
      <c r="D172" s="75" t="s">
        <v>345</v>
      </c>
      <c r="E172" s="60">
        <v>13040</v>
      </c>
      <c r="F172" s="60">
        <v>2713</v>
      </c>
      <c r="G172" s="60"/>
      <c r="H172" s="42">
        <f t="shared" si="47"/>
        <v>15753</v>
      </c>
    </row>
    <row r="173" spans="1:8" s="17" customFormat="1" ht="12" customHeight="1" x14ac:dyDescent="0.2">
      <c r="A173" s="44"/>
      <c r="B173" s="47"/>
      <c r="C173" s="56">
        <v>4420</v>
      </c>
      <c r="D173" s="75" t="s">
        <v>428</v>
      </c>
      <c r="E173" s="60">
        <v>1200</v>
      </c>
      <c r="F173" s="60"/>
      <c r="G173" s="60">
        <v>213</v>
      </c>
      <c r="H173" s="42">
        <f t="shared" si="47"/>
        <v>987</v>
      </c>
    </row>
    <row r="174" spans="1:8" s="17" customFormat="1" ht="12" customHeight="1" x14ac:dyDescent="0.2">
      <c r="A174" s="44"/>
      <c r="B174" s="47"/>
      <c r="C174" s="56">
        <v>4510</v>
      </c>
      <c r="D174" s="62" t="s">
        <v>439</v>
      </c>
      <c r="E174" s="60">
        <v>0</v>
      </c>
      <c r="F174" s="60">
        <v>538</v>
      </c>
      <c r="G174" s="60"/>
      <c r="H174" s="42">
        <f t="shared" si="47"/>
        <v>538</v>
      </c>
    </row>
    <row r="175" spans="1:8" s="17" customFormat="1" ht="21.75" customHeight="1" x14ac:dyDescent="0.2">
      <c r="A175" s="44"/>
      <c r="B175" s="47"/>
      <c r="C175" s="27"/>
      <c r="D175" s="404" t="s">
        <v>57</v>
      </c>
      <c r="E175" s="409">
        <v>44134.41</v>
      </c>
      <c r="F175" s="409">
        <f>SUM(F176:F180)</f>
        <v>7971</v>
      </c>
      <c r="G175" s="409">
        <f>SUM(G176:G180)</f>
        <v>137</v>
      </c>
      <c r="H175" s="256">
        <f>SUM(E175+F175-G175)</f>
        <v>51968.41</v>
      </c>
    </row>
    <row r="176" spans="1:8" s="17" customFormat="1" ht="21.75" customHeight="1" x14ac:dyDescent="0.2">
      <c r="A176" s="44"/>
      <c r="B176" s="47"/>
      <c r="C176" s="79" t="s">
        <v>91</v>
      </c>
      <c r="D176" s="74" t="s">
        <v>92</v>
      </c>
      <c r="E176" s="54">
        <v>4554.41</v>
      </c>
      <c r="F176" s="54"/>
      <c r="G176" s="54">
        <v>137</v>
      </c>
      <c r="H176" s="42">
        <f t="shared" ref="H176:H180" si="48">SUM(E176+F176-G176)</f>
        <v>4417.41</v>
      </c>
    </row>
    <row r="177" spans="1:8" s="17" customFormat="1" ht="12" customHeight="1" x14ac:dyDescent="0.2">
      <c r="A177" s="44"/>
      <c r="B177" s="47"/>
      <c r="C177" s="56">
        <v>4370</v>
      </c>
      <c r="D177" s="62" t="s">
        <v>108</v>
      </c>
      <c r="E177" s="54">
        <v>105</v>
      </c>
      <c r="F177" s="54">
        <v>215</v>
      </c>
      <c r="G177" s="54"/>
      <c r="H177" s="42">
        <f t="shared" si="48"/>
        <v>320</v>
      </c>
    </row>
    <row r="178" spans="1:8" s="17" customFormat="1" ht="21.75" customHeight="1" x14ac:dyDescent="0.2">
      <c r="A178" s="44"/>
      <c r="B178" s="47"/>
      <c r="C178" s="57">
        <v>4750</v>
      </c>
      <c r="D178" s="63" t="s">
        <v>58</v>
      </c>
      <c r="E178" s="54">
        <v>26836</v>
      </c>
      <c r="F178" s="54">
        <v>6442</v>
      </c>
      <c r="G178" s="54"/>
      <c r="H178" s="42">
        <f t="shared" si="48"/>
        <v>33278</v>
      </c>
    </row>
    <row r="179" spans="1:8" s="17" customFormat="1" ht="21.75" customHeight="1" x14ac:dyDescent="0.2">
      <c r="A179" s="44"/>
      <c r="B179" s="47"/>
      <c r="C179" s="57">
        <v>4850</v>
      </c>
      <c r="D179" s="63" t="s">
        <v>59</v>
      </c>
      <c r="E179" s="54">
        <v>6059</v>
      </c>
      <c r="F179" s="54">
        <v>844</v>
      </c>
      <c r="G179" s="54"/>
      <c r="H179" s="42">
        <f t="shared" si="48"/>
        <v>6903</v>
      </c>
    </row>
    <row r="180" spans="1:8" s="17" customFormat="1" ht="21.75" customHeight="1" x14ac:dyDescent="0.2">
      <c r="A180" s="67"/>
      <c r="B180" s="68"/>
      <c r="C180" s="81">
        <v>4860</v>
      </c>
      <c r="D180" s="59" t="s">
        <v>109</v>
      </c>
      <c r="E180" s="61">
        <v>6580</v>
      </c>
      <c r="F180" s="61">
        <v>470</v>
      </c>
      <c r="G180" s="61"/>
      <c r="H180" s="37">
        <f t="shared" si="48"/>
        <v>7050</v>
      </c>
    </row>
    <row r="181" spans="1:8" s="17" customFormat="1" ht="12" customHeight="1" x14ac:dyDescent="0.2">
      <c r="A181" s="44"/>
      <c r="B181" s="47">
        <v>80117</v>
      </c>
      <c r="C181" s="27"/>
      <c r="D181" s="36" t="s">
        <v>70</v>
      </c>
      <c r="E181" s="61">
        <v>9080495.6699999999</v>
      </c>
      <c r="F181" s="38">
        <f>SUM(F182)</f>
        <v>828</v>
      </c>
      <c r="G181" s="38">
        <f>SUM(G182)</f>
        <v>0</v>
      </c>
      <c r="H181" s="37">
        <f>SUM(E181+F181-G181)</f>
        <v>9081323.6699999999</v>
      </c>
    </row>
    <row r="182" spans="1:8" s="17" customFormat="1" ht="21.75" customHeight="1" x14ac:dyDescent="0.2">
      <c r="A182" s="44"/>
      <c r="B182" s="44"/>
      <c r="C182" s="27"/>
      <c r="D182" s="404" t="s">
        <v>60</v>
      </c>
      <c r="E182" s="409">
        <v>12731.67</v>
      </c>
      <c r="F182" s="409">
        <f>SUM(F183)</f>
        <v>828</v>
      </c>
      <c r="G182" s="409">
        <f>SUM(G183)</f>
        <v>0</v>
      </c>
      <c r="H182" s="256">
        <f>SUM(E182+F182-G182)</f>
        <v>13559.67</v>
      </c>
    </row>
    <row r="183" spans="1:8" s="17" customFormat="1" ht="33.75" customHeight="1" x14ac:dyDescent="0.2">
      <c r="A183" s="44"/>
      <c r="B183" s="44"/>
      <c r="C183" s="79" t="s">
        <v>61</v>
      </c>
      <c r="D183" s="74" t="s">
        <v>62</v>
      </c>
      <c r="E183" s="60">
        <v>12731.67</v>
      </c>
      <c r="F183" s="54">
        <v>828</v>
      </c>
      <c r="G183" s="54"/>
      <c r="H183" s="42">
        <f t="shared" ref="H183" si="49">SUM(E183+F183-G183)</f>
        <v>13559.67</v>
      </c>
    </row>
    <row r="184" spans="1:8" s="17" customFormat="1" ht="12" customHeight="1" x14ac:dyDescent="0.2">
      <c r="A184" s="44"/>
      <c r="B184" s="64">
        <v>80120</v>
      </c>
      <c r="C184" s="65"/>
      <c r="D184" s="66" t="s">
        <v>71</v>
      </c>
      <c r="E184" s="61">
        <v>30523696.149999999</v>
      </c>
      <c r="F184" s="38">
        <f>SUM(F185,F192,F195,F201)</f>
        <v>78180.58</v>
      </c>
      <c r="G184" s="38">
        <f>SUM(G185,G192,G195,G201)</f>
        <v>44027.58</v>
      </c>
      <c r="H184" s="37">
        <f>SUM(E184+F184-G184)</f>
        <v>30557849.149999999</v>
      </c>
    </row>
    <row r="185" spans="1:8" s="17" customFormat="1" ht="12" customHeight="1" x14ac:dyDescent="0.2">
      <c r="A185" s="44"/>
      <c r="B185" s="44"/>
      <c r="C185" s="27"/>
      <c r="D185" s="412" t="s">
        <v>52</v>
      </c>
      <c r="E185" s="409">
        <v>23773344</v>
      </c>
      <c r="F185" s="409">
        <f>SUM(F186:F191)</f>
        <v>19527.580000000002</v>
      </c>
      <c r="G185" s="409">
        <f>SUM(G186:G191)</f>
        <v>24027.58</v>
      </c>
      <c r="H185" s="409">
        <f>SUM(E185+F185-G185)</f>
        <v>23768844</v>
      </c>
    </row>
    <row r="186" spans="1:8" s="17" customFormat="1" ht="12" customHeight="1" x14ac:dyDescent="0.2">
      <c r="A186" s="44"/>
      <c r="B186" s="44"/>
      <c r="C186" s="56">
        <v>4040</v>
      </c>
      <c r="D186" s="62" t="s">
        <v>48</v>
      </c>
      <c r="E186" s="54">
        <v>233210</v>
      </c>
      <c r="F186" s="54"/>
      <c r="G186" s="54">
        <v>7190</v>
      </c>
      <c r="H186" s="43">
        <f t="shared" ref="H186:H194" si="50">SUM(E186+F186-G186)</f>
        <v>226020</v>
      </c>
    </row>
    <row r="187" spans="1:8" s="17" customFormat="1" ht="12" customHeight="1" x14ac:dyDescent="0.2">
      <c r="A187" s="44"/>
      <c r="B187" s="44"/>
      <c r="C187" s="56">
        <v>4280</v>
      </c>
      <c r="D187" s="62" t="s">
        <v>72</v>
      </c>
      <c r="E187" s="54">
        <v>19565</v>
      </c>
      <c r="F187" s="54">
        <v>4000</v>
      </c>
      <c r="G187" s="54"/>
      <c r="H187" s="43">
        <f t="shared" si="50"/>
        <v>23565</v>
      </c>
    </row>
    <row r="188" spans="1:8" s="17" customFormat="1" ht="12" customHeight="1" x14ac:dyDescent="0.2">
      <c r="A188" s="44"/>
      <c r="B188" s="44"/>
      <c r="C188" s="56">
        <v>4300</v>
      </c>
      <c r="D188" s="62" t="s">
        <v>44</v>
      </c>
      <c r="E188" s="54">
        <v>217260</v>
      </c>
      <c r="F188" s="54"/>
      <c r="G188" s="54">
        <v>4000</v>
      </c>
      <c r="H188" s="43">
        <f t="shared" si="50"/>
        <v>213260</v>
      </c>
    </row>
    <row r="189" spans="1:8" s="17" customFormat="1" ht="12" customHeight="1" x14ac:dyDescent="0.2">
      <c r="A189" s="44"/>
      <c r="B189" s="44"/>
      <c r="C189" s="56">
        <v>4440</v>
      </c>
      <c r="D189" s="62" t="s">
        <v>346</v>
      </c>
      <c r="E189" s="54">
        <v>833690</v>
      </c>
      <c r="F189" s="54">
        <v>15527.58</v>
      </c>
      <c r="G189" s="54"/>
      <c r="H189" s="43">
        <f t="shared" si="50"/>
        <v>849217.58</v>
      </c>
    </row>
    <row r="190" spans="1:8" s="17" customFormat="1" ht="12" customHeight="1" x14ac:dyDescent="0.2">
      <c r="A190" s="44"/>
      <c r="B190" s="44"/>
      <c r="C190" s="56">
        <v>4710</v>
      </c>
      <c r="D190" s="75" t="s">
        <v>55</v>
      </c>
      <c r="E190" s="54">
        <v>153985</v>
      </c>
      <c r="F190" s="54"/>
      <c r="G190" s="54">
        <v>4847.58</v>
      </c>
      <c r="H190" s="43">
        <f t="shared" si="50"/>
        <v>149137.42000000001</v>
      </c>
    </row>
    <row r="191" spans="1:8" s="17" customFormat="1" ht="11.45" customHeight="1" x14ac:dyDescent="0.2">
      <c r="A191" s="44"/>
      <c r="B191" s="47"/>
      <c r="C191" s="64">
        <v>4800</v>
      </c>
      <c r="D191" s="78" t="s">
        <v>56</v>
      </c>
      <c r="E191" s="54">
        <v>1208750</v>
      </c>
      <c r="F191" s="60"/>
      <c r="G191" s="60">
        <v>7990</v>
      </c>
      <c r="H191" s="43">
        <f t="shared" si="50"/>
        <v>1200760</v>
      </c>
    </row>
    <row r="192" spans="1:8" s="17" customFormat="1" ht="22.5" customHeight="1" x14ac:dyDescent="0.2">
      <c r="A192" s="44"/>
      <c r="B192" s="47"/>
      <c r="C192" s="27"/>
      <c r="D192" s="415" t="s">
        <v>440</v>
      </c>
      <c r="E192" s="409">
        <v>20000</v>
      </c>
      <c r="F192" s="409">
        <f>SUM(F193:F194)</f>
        <v>20000</v>
      </c>
      <c r="G192" s="409">
        <f>SUM(G193:G194)</f>
        <v>20000</v>
      </c>
      <c r="H192" s="409">
        <f t="shared" si="50"/>
        <v>20000</v>
      </c>
    </row>
    <row r="193" spans="1:8" s="17" customFormat="1" ht="11.45" customHeight="1" x14ac:dyDescent="0.2">
      <c r="A193" s="44"/>
      <c r="B193" s="47"/>
      <c r="C193" s="76" t="s">
        <v>53</v>
      </c>
      <c r="D193" s="75" t="s">
        <v>54</v>
      </c>
      <c r="E193" s="54">
        <v>0</v>
      </c>
      <c r="F193" s="54">
        <v>20000</v>
      </c>
      <c r="G193" s="54"/>
      <c r="H193" s="43">
        <f t="shared" si="50"/>
        <v>20000</v>
      </c>
    </row>
    <row r="194" spans="1:8" s="17" customFormat="1" ht="11.45" customHeight="1" x14ac:dyDescent="0.2">
      <c r="A194" s="44"/>
      <c r="B194" s="47"/>
      <c r="C194" s="56">
        <v>4240</v>
      </c>
      <c r="D194" s="62" t="s">
        <v>81</v>
      </c>
      <c r="E194" s="54">
        <v>20000</v>
      </c>
      <c r="F194" s="54"/>
      <c r="G194" s="60">
        <v>20000</v>
      </c>
      <c r="H194" s="43">
        <f t="shared" si="50"/>
        <v>0</v>
      </c>
    </row>
    <row r="195" spans="1:8" s="17" customFormat="1" ht="21.75" customHeight="1" x14ac:dyDescent="0.2">
      <c r="A195" s="44"/>
      <c r="B195" s="47"/>
      <c r="C195" s="27"/>
      <c r="D195" s="404" t="s">
        <v>57</v>
      </c>
      <c r="E195" s="409">
        <v>63120.75</v>
      </c>
      <c r="F195" s="409">
        <f>SUM(F196:F200)</f>
        <v>28661</v>
      </c>
      <c r="G195" s="409">
        <f>SUM(G196:G200)</f>
        <v>0</v>
      </c>
      <c r="H195" s="256">
        <f>SUM(E195+F195-G195)</f>
        <v>91781.75</v>
      </c>
    </row>
    <row r="196" spans="1:8" s="17" customFormat="1" ht="21" customHeight="1" x14ac:dyDescent="0.2">
      <c r="A196" s="44"/>
      <c r="B196" s="47"/>
      <c r="C196" s="79" t="s">
        <v>91</v>
      </c>
      <c r="D196" s="74" t="s">
        <v>92</v>
      </c>
      <c r="E196" s="54">
        <v>14616.75</v>
      </c>
      <c r="F196" s="54">
        <v>1000</v>
      </c>
      <c r="G196" s="54"/>
      <c r="H196" s="42">
        <f t="shared" ref="H196:H200" si="51">SUM(E196+F196-G196)</f>
        <v>15616.75</v>
      </c>
    </row>
    <row r="197" spans="1:8" s="17" customFormat="1" ht="12" customHeight="1" x14ac:dyDescent="0.2">
      <c r="A197" s="44"/>
      <c r="B197" s="47"/>
      <c r="C197" s="56">
        <v>4370</v>
      </c>
      <c r="D197" s="62" t="s">
        <v>108</v>
      </c>
      <c r="E197" s="54">
        <v>530</v>
      </c>
      <c r="F197" s="54">
        <v>150</v>
      </c>
      <c r="G197" s="54"/>
      <c r="H197" s="42">
        <f t="shared" si="51"/>
        <v>680</v>
      </c>
    </row>
    <row r="198" spans="1:8" s="17" customFormat="1" ht="21.75" customHeight="1" x14ac:dyDescent="0.2">
      <c r="A198" s="44"/>
      <c r="B198" s="47"/>
      <c r="C198" s="57">
        <v>4750</v>
      </c>
      <c r="D198" s="63" t="s">
        <v>58</v>
      </c>
      <c r="E198" s="54">
        <v>30974</v>
      </c>
      <c r="F198" s="54">
        <v>14457</v>
      </c>
      <c r="G198" s="54"/>
      <c r="H198" s="42">
        <f t="shared" si="51"/>
        <v>45431</v>
      </c>
    </row>
    <row r="199" spans="1:8" s="17" customFormat="1" ht="21.75" customHeight="1" x14ac:dyDescent="0.2">
      <c r="A199" s="44"/>
      <c r="B199" s="47"/>
      <c r="C199" s="57">
        <v>4850</v>
      </c>
      <c r="D199" s="63" t="s">
        <v>59</v>
      </c>
      <c r="E199" s="54">
        <v>8054</v>
      </c>
      <c r="F199" s="54">
        <v>3500</v>
      </c>
      <c r="G199" s="54"/>
      <c r="H199" s="42">
        <f t="shared" si="51"/>
        <v>11554</v>
      </c>
    </row>
    <row r="200" spans="1:8" s="17" customFormat="1" ht="21.75" customHeight="1" x14ac:dyDescent="0.2">
      <c r="A200" s="44"/>
      <c r="B200" s="47"/>
      <c r="C200" s="57">
        <v>4860</v>
      </c>
      <c r="D200" s="63" t="s">
        <v>109</v>
      </c>
      <c r="E200" s="54">
        <v>8946</v>
      </c>
      <c r="F200" s="54">
        <v>9554</v>
      </c>
      <c r="G200" s="54"/>
      <c r="H200" s="42">
        <f t="shared" si="51"/>
        <v>18500</v>
      </c>
    </row>
    <row r="201" spans="1:8" s="17" customFormat="1" ht="21.75" customHeight="1" x14ac:dyDescent="0.2">
      <c r="A201" s="44"/>
      <c r="B201" s="47"/>
      <c r="C201" s="27"/>
      <c r="D201" s="404" t="s">
        <v>60</v>
      </c>
      <c r="E201" s="409">
        <v>28795.4</v>
      </c>
      <c r="F201" s="409">
        <f>SUM(F202)</f>
        <v>9992</v>
      </c>
      <c r="G201" s="409">
        <f>SUM(G202)</f>
        <v>0</v>
      </c>
      <c r="H201" s="256">
        <f>SUM(E201+F201-G201)</f>
        <v>38787.4</v>
      </c>
    </row>
    <row r="202" spans="1:8" s="17" customFormat="1" ht="33.75" customHeight="1" x14ac:dyDescent="0.2">
      <c r="A202" s="44"/>
      <c r="B202" s="47"/>
      <c r="C202" s="79" t="s">
        <v>61</v>
      </c>
      <c r="D202" s="74" t="s">
        <v>62</v>
      </c>
      <c r="E202" s="60">
        <v>28795.4</v>
      </c>
      <c r="F202" s="54">
        <v>9992</v>
      </c>
      <c r="G202" s="54"/>
      <c r="H202" s="42">
        <f t="shared" ref="H202" si="52">SUM(E202+F202-G202)</f>
        <v>38787.4</v>
      </c>
    </row>
    <row r="203" spans="1:8" s="17" customFormat="1" ht="12" customHeight="1" x14ac:dyDescent="0.2">
      <c r="A203" s="44"/>
      <c r="B203" s="56">
        <v>80132</v>
      </c>
      <c r="C203" s="27"/>
      <c r="D203" s="36" t="s">
        <v>73</v>
      </c>
      <c r="E203" s="38">
        <v>8663006.7799999993</v>
      </c>
      <c r="F203" s="38">
        <f>SUM(F204)</f>
        <v>5732</v>
      </c>
      <c r="G203" s="38">
        <f>SUM(G204)</f>
        <v>0</v>
      </c>
      <c r="H203" s="37">
        <f>SUM(E203+F203-G203)</f>
        <v>8668738.7799999993</v>
      </c>
    </row>
    <row r="204" spans="1:8" s="17" customFormat="1" ht="21.75" customHeight="1" x14ac:dyDescent="0.2">
      <c r="A204" s="44"/>
      <c r="B204" s="56"/>
      <c r="C204" s="27"/>
      <c r="D204" s="404" t="s">
        <v>57</v>
      </c>
      <c r="E204" s="409">
        <v>22814.78</v>
      </c>
      <c r="F204" s="409">
        <f>SUM(F205:F206)</f>
        <v>5732</v>
      </c>
      <c r="G204" s="409">
        <f>SUM(G205:G206)</f>
        <v>0</v>
      </c>
      <c r="H204" s="256">
        <f>SUM(E204+F204-G204)</f>
        <v>28546.78</v>
      </c>
    </row>
    <row r="205" spans="1:8" s="17" customFormat="1" ht="21.75" customHeight="1" x14ac:dyDescent="0.2">
      <c r="A205" s="44"/>
      <c r="B205" s="56"/>
      <c r="C205" s="57">
        <v>4750</v>
      </c>
      <c r="D205" s="63" t="s">
        <v>58</v>
      </c>
      <c r="E205" s="54">
        <v>14528</v>
      </c>
      <c r="F205" s="54">
        <v>4432</v>
      </c>
      <c r="G205" s="54"/>
      <c r="H205" s="42">
        <f t="shared" ref="H205:H206" si="53">SUM(E205+F205-G205)</f>
        <v>18960</v>
      </c>
    </row>
    <row r="206" spans="1:8" s="17" customFormat="1" ht="21.75" customHeight="1" x14ac:dyDescent="0.2">
      <c r="A206" s="44"/>
      <c r="B206" s="56"/>
      <c r="C206" s="57">
        <v>4850</v>
      </c>
      <c r="D206" s="63" t="s">
        <v>59</v>
      </c>
      <c r="E206" s="54">
        <v>3225</v>
      </c>
      <c r="F206" s="54">
        <v>1300</v>
      </c>
      <c r="G206" s="54"/>
      <c r="H206" s="42">
        <f t="shared" si="53"/>
        <v>4525</v>
      </c>
    </row>
    <row r="207" spans="1:8" s="17" customFormat="1" ht="11.45" customHeight="1" x14ac:dyDescent="0.2">
      <c r="A207" s="44"/>
      <c r="B207" s="47">
        <v>80134</v>
      </c>
      <c r="C207" s="27"/>
      <c r="D207" s="55" t="s">
        <v>74</v>
      </c>
      <c r="E207" s="61">
        <v>9551349</v>
      </c>
      <c r="F207" s="38">
        <f>SUM(F208)</f>
        <v>1601</v>
      </c>
      <c r="G207" s="38">
        <f>SUM(G208)</f>
        <v>0</v>
      </c>
      <c r="H207" s="37">
        <f>SUM(E207+F207-G207)</f>
        <v>9552950</v>
      </c>
    </row>
    <row r="208" spans="1:8" s="17" customFormat="1" ht="11.45" customHeight="1" x14ac:dyDescent="0.2">
      <c r="A208" s="44"/>
      <c r="B208" s="44"/>
      <c r="C208" s="27"/>
      <c r="D208" s="412" t="s">
        <v>52</v>
      </c>
      <c r="E208" s="409">
        <v>9410389</v>
      </c>
      <c r="F208" s="409">
        <f>SUM(F209:F209)</f>
        <v>1601</v>
      </c>
      <c r="G208" s="409">
        <f>SUM(G209:G209)</f>
        <v>0</v>
      </c>
      <c r="H208" s="256">
        <f>SUM(E208+F208-G208)</f>
        <v>9411990</v>
      </c>
    </row>
    <row r="209" spans="1:8" s="17" customFormat="1" ht="11.45" customHeight="1" x14ac:dyDescent="0.2">
      <c r="A209" s="44"/>
      <c r="B209" s="44"/>
      <c r="C209" s="56">
        <v>4240</v>
      </c>
      <c r="D209" s="62" t="s">
        <v>81</v>
      </c>
      <c r="E209" s="54">
        <v>10899</v>
      </c>
      <c r="F209" s="54">
        <v>1601</v>
      </c>
      <c r="G209" s="54"/>
      <c r="H209" s="42">
        <f t="shared" ref="H209" si="54">SUM(E209+F209-G209)</f>
        <v>12500</v>
      </c>
    </row>
    <row r="210" spans="1:8" s="17" customFormat="1" ht="11.45" customHeight="1" x14ac:dyDescent="0.2">
      <c r="A210" s="44"/>
      <c r="B210" s="91">
        <v>80146</v>
      </c>
      <c r="C210" s="76"/>
      <c r="D210" s="36" t="s">
        <v>441</v>
      </c>
      <c r="E210" s="37">
        <v>1376306</v>
      </c>
      <c r="F210" s="38">
        <f>SUM(F211,F214)</f>
        <v>15000</v>
      </c>
      <c r="G210" s="38">
        <f>SUM(G211,G214)</f>
        <v>15000</v>
      </c>
      <c r="H210" s="37">
        <f>SUM(E210+F210-G210)</f>
        <v>1376306</v>
      </c>
    </row>
    <row r="211" spans="1:8" s="17" customFormat="1" ht="11.45" customHeight="1" x14ac:dyDescent="0.2">
      <c r="A211" s="44"/>
      <c r="B211" s="47"/>
      <c r="C211" s="27"/>
      <c r="D211" s="412" t="s">
        <v>52</v>
      </c>
      <c r="E211" s="256">
        <v>1251395.73</v>
      </c>
      <c r="F211" s="413">
        <f>SUM(F212:F213)</f>
        <v>15000</v>
      </c>
      <c r="G211" s="413">
        <f>SUM(G212:G213)</f>
        <v>1000</v>
      </c>
      <c r="H211" s="409">
        <f t="shared" ref="H211:H215" si="55">SUM(E211+F211-G211)</f>
        <v>1265395.73</v>
      </c>
    </row>
    <row r="212" spans="1:8" s="17" customFormat="1" ht="11.45" customHeight="1" x14ac:dyDescent="0.2">
      <c r="A212" s="44"/>
      <c r="B212" s="47"/>
      <c r="C212" s="56">
        <v>4410</v>
      </c>
      <c r="D212" s="75" t="s">
        <v>345</v>
      </c>
      <c r="E212" s="42">
        <v>74350</v>
      </c>
      <c r="F212" s="60"/>
      <c r="G212" s="60">
        <v>1000</v>
      </c>
      <c r="H212" s="43">
        <f t="shared" si="55"/>
        <v>73350</v>
      </c>
    </row>
    <row r="213" spans="1:8" s="17" customFormat="1" ht="11.45" customHeight="1" x14ac:dyDescent="0.2">
      <c r="A213" s="44"/>
      <c r="B213" s="47"/>
      <c r="C213" s="57">
        <v>4700</v>
      </c>
      <c r="D213" s="257" t="s">
        <v>426</v>
      </c>
      <c r="E213" s="42">
        <v>586737.06000000006</v>
      </c>
      <c r="F213" s="60">
        <v>15000</v>
      </c>
      <c r="G213" s="60"/>
      <c r="H213" s="43">
        <f t="shared" si="55"/>
        <v>601737.06000000006</v>
      </c>
    </row>
    <row r="214" spans="1:8" s="17" customFormat="1" ht="11.45" customHeight="1" x14ac:dyDescent="0.2">
      <c r="A214" s="44"/>
      <c r="B214" s="47"/>
      <c r="C214" s="45"/>
      <c r="D214" s="408" t="s">
        <v>320</v>
      </c>
      <c r="E214" s="409">
        <v>124910.27000000002</v>
      </c>
      <c r="F214" s="409">
        <f>SUM(F215:F215)</f>
        <v>0</v>
      </c>
      <c r="G214" s="409">
        <f>SUM(G215:G215)</f>
        <v>14000</v>
      </c>
      <c r="H214" s="409">
        <f t="shared" si="55"/>
        <v>110910.27000000002</v>
      </c>
    </row>
    <row r="215" spans="1:8" s="17" customFormat="1" ht="11.45" customHeight="1" x14ac:dyDescent="0.2">
      <c r="A215" s="44"/>
      <c r="B215" s="47"/>
      <c r="C215" s="56">
        <v>4300</v>
      </c>
      <c r="D215" s="62" t="s">
        <v>44</v>
      </c>
      <c r="E215" s="43">
        <v>124910.27000000002</v>
      </c>
      <c r="F215" s="43"/>
      <c r="G215" s="43">
        <v>14000</v>
      </c>
      <c r="H215" s="43">
        <f t="shared" si="55"/>
        <v>110910.27000000002</v>
      </c>
    </row>
    <row r="216" spans="1:8" s="17" customFormat="1" ht="11.45" customHeight="1" x14ac:dyDescent="0.2">
      <c r="A216" s="44"/>
      <c r="B216" s="47">
        <v>80148</v>
      </c>
      <c r="C216" s="27"/>
      <c r="D216" s="72" t="s">
        <v>277</v>
      </c>
      <c r="E216" s="38">
        <v>3504765</v>
      </c>
      <c r="F216" s="38">
        <f>SUM(F217,F222)</f>
        <v>18000</v>
      </c>
      <c r="G216" s="38">
        <f>SUM(G217,G222)</f>
        <v>6500</v>
      </c>
      <c r="H216" s="37">
        <f>SUM(E216+F216-G216)</f>
        <v>3516265</v>
      </c>
    </row>
    <row r="217" spans="1:8" s="17" customFormat="1" ht="11.45" customHeight="1" x14ac:dyDescent="0.2">
      <c r="A217" s="44"/>
      <c r="B217" s="47"/>
      <c r="C217" s="27"/>
      <c r="D217" s="412" t="s">
        <v>52</v>
      </c>
      <c r="E217" s="409">
        <v>3504765</v>
      </c>
      <c r="F217" s="409">
        <f>SUM(F218:F221)</f>
        <v>5500</v>
      </c>
      <c r="G217" s="409">
        <f>SUM(G218:G221)</f>
        <v>6500</v>
      </c>
      <c r="H217" s="409">
        <f t="shared" ref="H217:H221" si="56">SUM(E217+F217-G217)</f>
        <v>3503765</v>
      </c>
    </row>
    <row r="218" spans="1:8" s="17" customFormat="1" ht="11.45" customHeight="1" x14ac:dyDescent="0.2">
      <c r="A218" s="44"/>
      <c r="B218" s="47"/>
      <c r="C218" s="56">
        <v>4040</v>
      </c>
      <c r="D218" s="62" t="s">
        <v>48</v>
      </c>
      <c r="E218" s="42">
        <v>207247</v>
      </c>
      <c r="F218" s="43"/>
      <c r="G218" s="43">
        <v>4000</v>
      </c>
      <c r="H218" s="43">
        <f t="shared" si="56"/>
        <v>203247</v>
      </c>
    </row>
    <row r="219" spans="1:8" s="17" customFormat="1" ht="11.45" customHeight="1" x14ac:dyDescent="0.2">
      <c r="A219" s="44"/>
      <c r="B219" s="47"/>
      <c r="C219" s="76" t="s">
        <v>53</v>
      </c>
      <c r="D219" s="75" t="s">
        <v>54</v>
      </c>
      <c r="E219" s="42">
        <v>53994</v>
      </c>
      <c r="F219" s="43"/>
      <c r="G219" s="43">
        <v>2500</v>
      </c>
      <c r="H219" s="43">
        <f t="shared" si="56"/>
        <v>51494</v>
      </c>
    </row>
    <row r="220" spans="1:8" s="17" customFormat="1" ht="11.45" customHeight="1" x14ac:dyDescent="0.2">
      <c r="A220" s="44"/>
      <c r="B220" s="47"/>
      <c r="C220" s="56">
        <v>4260</v>
      </c>
      <c r="D220" s="62" t="s">
        <v>344</v>
      </c>
      <c r="E220" s="42">
        <v>150351</v>
      </c>
      <c r="F220" s="43">
        <v>3000</v>
      </c>
      <c r="G220" s="43"/>
      <c r="H220" s="43">
        <f t="shared" si="56"/>
        <v>153351</v>
      </c>
    </row>
    <row r="221" spans="1:8" s="17" customFormat="1" ht="11.45" customHeight="1" x14ac:dyDescent="0.2">
      <c r="A221" s="44"/>
      <c r="B221" s="47"/>
      <c r="C221" s="56">
        <v>4300</v>
      </c>
      <c r="D221" s="62" t="s">
        <v>44</v>
      </c>
      <c r="E221" s="42">
        <v>26417</v>
      </c>
      <c r="F221" s="43">
        <v>2500</v>
      </c>
      <c r="G221" s="43"/>
      <c r="H221" s="43">
        <f t="shared" si="56"/>
        <v>28917</v>
      </c>
    </row>
    <row r="222" spans="1:8" s="17" customFormat="1" ht="22.15" customHeight="1" x14ac:dyDescent="0.2">
      <c r="A222" s="44"/>
      <c r="B222" s="56"/>
      <c r="C222" s="27"/>
      <c r="D222" s="404" t="s">
        <v>57</v>
      </c>
      <c r="E222" s="409">
        <v>0</v>
      </c>
      <c r="F222" s="409">
        <f>SUM(F223:F223)</f>
        <v>12500</v>
      </c>
      <c r="G222" s="409">
        <f>SUM(G223:G223)</f>
        <v>0</v>
      </c>
      <c r="H222" s="256">
        <f>SUM(E222+F222-G222)</f>
        <v>12500</v>
      </c>
    </row>
    <row r="223" spans="1:8" s="17" customFormat="1" ht="21" customHeight="1" x14ac:dyDescent="0.2">
      <c r="A223" s="67"/>
      <c r="B223" s="69"/>
      <c r="C223" s="287" t="s">
        <v>91</v>
      </c>
      <c r="D223" s="288" t="s">
        <v>92</v>
      </c>
      <c r="E223" s="61">
        <v>0</v>
      </c>
      <c r="F223" s="61">
        <v>12500</v>
      </c>
      <c r="G223" s="61"/>
      <c r="H223" s="37">
        <f t="shared" ref="H223" si="57">SUM(E223+F223-G223)</f>
        <v>12500</v>
      </c>
    </row>
    <row r="224" spans="1:8" s="17" customFormat="1" ht="12" customHeight="1" x14ac:dyDescent="0.2">
      <c r="A224" s="44"/>
      <c r="B224" s="47">
        <v>80150</v>
      </c>
      <c r="C224" s="76"/>
      <c r="D224" s="75" t="s">
        <v>75</v>
      </c>
      <c r="E224" s="43"/>
      <c r="F224" s="43"/>
      <c r="G224" s="43"/>
      <c r="H224" s="43"/>
    </row>
    <row r="225" spans="1:8" s="17" customFormat="1" ht="12" customHeight="1" x14ac:dyDescent="0.2">
      <c r="A225" s="44"/>
      <c r="B225" s="47"/>
      <c r="C225" s="76"/>
      <c r="D225" s="75" t="s">
        <v>76</v>
      </c>
      <c r="E225" s="43"/>
      <c r="F225" s="43"/>
      <c r="G225" s="43"/>
      <c r="H225" s="43"/>
    </row>
    <row r="226" spans="1:8" s="17" customFormat="1" ht="12" customHeight="1" x14ac:dyDescent="0.2">
      <c r="A226" s="44"/>
      <c r="B226" s="47"/>
      <c r="C226" s="27"/>
      <c r="D226" s="36" t="s">
        <v>77</v>
      </c>
      <c r="E226" s="37">
        <v>9870225</v>
      </c>
      <c r="F226" s="38">
        <f>SUM(F227)</f>
        <v>50155</v>
      </c>
      <c r="G226" s="38">
        <f>SUM(G227)</f>
        <v>8000</v>
      </c>
      <c r="H226" s="37">
        <f>SUM(E226+F226-G226)</f>
        <v>9912380</v>
      </c>
    </row>
    <row r="227" spans="1:8" s="17" customFormat="1" ht="12" customHeight="1" x14ac:dyDescent="0.2">
      <c r="A227" s="44"/>
      <c r="B227" s="47"/>
      <c r="C227" s="27"/>
      <c r="D227" s="412" t="s">
        <v>52</v>
      </c>
      <c r="E227" s="409">
        <v>9420702</v>
      </c>
      <c r="F227" s="409">
        <f>SUM(F228:F231)</f>
        <v>50155</v>
      </c>
      <c r="G227" s="409">
        <f>SUM(G228:G231)</f>
        <v>8000</v>
      </c>
      <c r="H227" s="409">
        <f t="shared" ref="H227:H231" si="58">SUM(E227+F227-G227)</f>
        <v>9462857</v>
      </c>
    </row>
    <row r="228" spans="1:8" s="17" customFormat="1" ht="12" customHeight="1" x14ac:dyDescent="0.2">
      <c r="A228" s="44"/>
      <c r="B228" s="47"/>
      <c r="C228" s="56">
        <v>4110</v>
      </c>
      <c r="D228" s="62" t="s">
        <v>79</v>
      </c>
      <c r="E228" s="54">
        <v>1286526</v>
      </c>
      <c r="F228" s="54">
        <v>13440</v>
      </c>
      <c r="G228" s="54"/>
      <c r="H228" s="43">
        <f t="shared" si="58"/>
        <v>1299966</v>
      </c>
    </row>
    <row r="229" spans="1:8" s="17" customFormat="1" ht="12" customHeight="1" x14ac:dyDescent="0.2">
      <c r="A229" s="44"/>
      <c r="B229" s="47"/>
      <c r="C229" s="56">
        <v>4120</v>
      </c>
      <c r="D229" s="62" t="s">
        <v>78</v>
      </c>
      <c r="E229" s="54">
        <v>182267</v>
      </c>
      <c r="F229" s="54">
        <v>1715</v>
      </c>
      <c r="G229" s="54"/>
      <c r="H229" s="43">
        <f t="shared" si="58"/>
        <v>183982</v>
      </c>
    </row>
    <row r="230" spans="1:8" s="17" customFormat="1" ht="12" customHeight="1" x14ac:dyDescent="0.2">
      <c r="A230" s="44"/>
      <c r="B230" s="47"/>
      <c r="C230" s="71">
        <v>4790</v>
      </c>
      <c r="D230" s="85" t="s">
        <v>80</v>
      </c>
      <c r="E230" s="54">
        <v>6868499</v>
      </c>
      <c r="F230" s="54">
        <v>35000</v>
      </c>
      <c r="G230" s="54"/>
      <c r="H230" s="43">
        <f t="shared" si="58"/>
        <v>6903499</v>
      </c>
    </row>
    <row r="231" spans="1:8" s="17" customFormat="1" ht="12" customHeight="1" x14ac:dyDescent="0.2">
      <c r="A231" s="44"/>
      <c r="B231" s="47"/>
      <c r="C231" s="64">
        <v>4800</v>
      </c>
      <c r="D231" s="78" t="s">
        <v>56</v>
      </c>
      <c r="E231" s="60">
        <v>551530</v>
      </c>
      <c r="F231" s="60"/>
      <c r="G231" s="60">
        <v>8000</v>
      </c>
      <c r="H231" s="43">
        <f t="shared" si="58"/>
        <v>543530</v>
      </c>
    </row>
    <row r="232" spans="1:8" s="17" customFormat="1" ht="12" customHeight="1" x14ac:dyDescent="0.2">
      <c r="A232" s="44"/>
      <c r="B232" s="47">
        <v>80152</v>
      </c>
      <c r="C232" s="76"/>
      <c r="D232" s="75" t="s">
        <v>75</v>
      </c>
      <c r="E232" s="42"/>
      <c r="F232" s="42"/>
      <c r="G232" s="43"/>
      <c r="H232" s="43"/>
    </row>
    <row r="233" spans="1:8" s="17" customFormat="1" ht="12" customHeight="1" x14ac:dyDescent="0.2">
      <c r="A233" s="44"/>
      <c r="B233" s="47"/>
      <c r="C233" s="76"/>
      <c r="D233" s="75" t="s">
        <v>76</v>
      </c>
      <c r="E233" s="42"/>
      <c r="F233" s="42"/>
      <c r="G233" s="43"/>
      <c r="H233" s="43"/>
    </row>
    <row r="234" spans="1:8" s="17" customFormat="1" ht="12" customHeight="1" x14ac:dyDescent="0.2">
      <c r="A234" s="44"/>
      <c r="B234" s="47"/>
      <c r="C234" s="76"/>
      <c r="D234" s="75" t="s">
        <v>347</v>
      </c>
      <c r="E234" s="42"/>
      <c r="F234" s="42"/>
      <c r="G234" s="43"/>
      <c r="H234" s="43"/>
    </row>
    <row r="235" spans="1:8" s="17" customFormat="1" ht="12" customHeight="1" x14ac:dyDescent="0.2">
      <c r="A235" s="44"/>
      <c r="B235" s="47"/>
      <c r="C235" s="76"/>
      <c r="D235" s="91" t="s">
        <v>348</v>
      </c>
      <c r="E235" s="42"/>
      <c r="F235" s="42"/>
      <c r="G235" s="43"/>
      <c r="H235" s="43"/>
    </row>
    <row r="236" spans="1:8" s="17" customFormat="1" ht="12" customHeight="1" x14ac:dyDescent="0.2">
      <c r="A236" s="44"/>
      <c r="B236" s="47"/>
      <c r="C236" s="76"/>
      <c r="D236" s="91" t="s">
        <v>349</v>
      </c>
      <c r="E236" s="42"/>
      <c r="F236" s="42"/>
      <c r="G236" s="43"/>
      <c r="H236" s="43"/>
    </row>
    <row r="237" spans="1:8" s="17" customFormat="1" ht="12" customHeight="1" x14ac:dyDescent="0.2">
      <c r="A237" s="44"/>
      <c r="B237" s="47"/>
      <c r="C237" s="76"/>
      <c r="D237" s="75" t="s">
        <v>350</v>
      </c>
      <c r="E237" s="42"/>
      <c r="F237" s="42"/>
      <c r="G237" s="43"/>
      <c r="H237" s="43"/>
    </row>
    <row r="238" spans="1:8" s="17" customFormat="1" ht="12" customHeight="1" x14ac:dyDescent="0.2">
      <c r="A238" s="44"/>
      <c r="B238" s="47"/>
      <c r="C238" s="76"/>
      <c r="D238" s="91" t="s">
        <v>351</v>
      </c>
      <c r="E238" s="42"/>
      <c r="F238" s="42"/>
      <c r="G238" s="43"/>
      <c r="H238" s="43"/>
    </row>
    <row r="239" spans="1:8" s="17" customFormat="1" ht="12" customHeight="1" x14ac:dyDescent="0.2">
      <c r="A239" s="44"/>
      <c r="B239" s="47"/>
      <c r="C239" s="27"/>
      <c r="D239" s="66" t="s">
        <v>352</v>
      </c>
      <c r="E239" s="37">
        <v>4143317</v>
      </c>
      <c r="F239" s="38">
        <f>SUM(F240)</f>
        <v>456.24</v>
      </c>
      <c r="G239" s="38">
        <f>SUM(G240)</f>
        <v>456.24</v>
      </c>
      <c r="H239" s="37">
        <f>SUM(E239+F239-G239)</f>
        <v>4143317</v>
      </c>
    </row>
    <row r="240" spans="1:8" s="17" customFormat="1" ht="12" customHeight="1" x14ac:dyDescent="0.2">
      <c r="A240" s="44"/>
      <c r="B240" s="44"/>
      <c r="C240" s="27"/>
      <c r="D240" s="412" t="s">
        <v>52</v>
      </c>
      <c r="E240" s="409">
        <v>3339369</v>
      </c>
      <c r="F240" s="409">
        <f>SUM(F241:F242)</f>
        <v>456.24</v>
      </c>
      <c r="G240" s="409">
        <f>SUM(G241:G242)</f>
        <v>456.24</v>
      </c>
      <c r="H240" s="409">
        <f t="shared" ref="H240:H242" si="59">SUM(E240+F240-G240)</f>
        <v>3339369</v>
      </c>
    </row>
    <row r="241" spans="1:8" s="17" customFormat="1" ht="12" customHeight="1" x14ac:dyDescent="0.2">
      <c r="A241" s="44"/>
      <c r="B241" s="44"/>
      <c r="C241" s="56">
        <v>4440</v>
      </c>
      <c r="D241" s="62" t="s">
        <v>346</v>
      </c>
      <c r="E241" s="42">
        <v>122970</v>
      </c>
      <c r="F241" s="42">
        <v>456.24</v>
      </c>
      <c r="G241" s="43"/>
      <c r="H241" s="43">
        <f t="shared" si="59"/>
        <v>123426.24000000001</v>
      </c>
    </row>
    <row r="242" spans="1:8" s="17" customFormat="1" ht="12" customHeight="1" x14ac:dyDescent="0.2">
      <c r="A242" s="44"/>
      <c r="B242" s="44"/>
      <c r="C242" s="64">
        <v>4800</v>
      </c>
      <c r="D242" s="78" t="s">
        <v>56</v>
      </c>
      <c r="E242" s="42">
        <v>158605</v>
      </c>
      <c r="F242" s="42"/>
      <c r="G242" s="43">
        <v>456.24</v>
      </c>
      <c r="H242" s="43">
        <f t="shared" si="59"/>
        <v>158148.76</v>
      </c>
    </row>
    <row r="243" spans="1:8" s="17" customFormat="1" ht="12" customHeight="1" x14ac:dyDescent="0.2">
      <c r="A243" s="44"/>
      <c r="B243" s="56">
        <v>80195</v>
      </c>
      <c r="C243" s="27"/>
      <c r="D243" s="36" t="s">
        <v>27</v>
      </c>
      <c r="E243" s="37">
        <v>20966396.169999998</v>
      </c>
      <c r="F243" s="38">
        <f>SUM(F244,F246,F250)</f>
        <v>6704</v>
      </c>
      <c r="G243" s="38">
        <f>SUM(G244,G246,G250)</f>
        <v>2204</v>
      </c>
      <c r="H243" s="37">
        <f>SUM(E243+F243-G243)</f>
        <v>20970896.169999998</v>
      </c>
    </row>
    <row r="244" spans="1:8" s="17" customFormat="1" ht="12" customHeight="1" x14ac:dyDescent="0.2">
      <c r="A244" s="44"/>
      <c r="B244" s="56"/>
      <c r="C244" s="64"/>
      <c r="D244" s="412" t="s">
        <v>52</v>
      </c>
      <c r="E244" s="256">
        <v>1904755</v>
      </c>
      <c r="F244" s="256">
        <f>SUM(F245:F245)</f>
        <v>4500</v>
      </c>
      <c r="G244" s="256">
        <f>SUM(G245:G245)</f>
        <v>0</v>
      </c>
      <c r="H244" s="256">
        <f>SUM(E244+F244-G244)</f>
        <v>1909255</v>
      </c>
    </row>
    <row r="245" spans="1:8" s="17" customFormat="1" ht="12" customHeight="1" x14ac:dyDescent="0.2">
      <c r="A245" s="44"/>
      <c r="B245" s="56"/>
      <c r="C245" s="56">
        <v>4260</v>
      </c>
      <c r="D245" s="62" t="s">
        <v>344</v>
      </c>
      <c r="E245" s="54">
        <v>3871</v>
      </c>
      <c r="F245" s="54">
        <v>4500</v>
      </c>
      <c r="G245" s="54"/>
      <c r="H245" s="42">
        <f t="shared" ref="H245" si="60">SUM(E245+F245-G245)</f>
        <v>8371</v>
      </c>
    </row>
    <row r="246" spans="1:8" s="17" customFormat="1" ht="12" customHeight="1" x14ac:dyDescent="0.2">
      <c r="A246" s="44"/>
      <c r="B246" s="56"/>
      <c r="C246" s="64"/>
      <c r="D246" s="412" t="s">
        <v>362</v>
      </c>
      <c r="E246" s="256">
        <v>49538</v>
      </c>
      <c r="F246" s="256">
        <f>SUM(F247:F249)</f>
        <v>204</v>
      </c>
      <c r="G246" s="256">
        <f>SUM(G247:G249)</f>
        <v>204</v>
      </c>
      <c r="H246" s="256">
        <f>SUM(E246+F246-G246)</f>
        <v>49538</v>
      </c>
    </row>
    <row r="247" spans="1:8" s="17" customFormat="1" ht="12" customHeight="1" x14ac:dyDescent="0.2">
      <c r="A247" s="44"/>
      <c r="B247" s="56"/>
      <c r="C247" s="56">
        <v>4220</v>
      </c>
      <c r="D247" s="62" t="s">
        <v>89</v>
      </c>
      <c r="E247" s="54">
        <v>650</v>
      </c>
      <c r="F247" s="54"/>
      <c r="G247" s="54">
        <v>200</v>
      </c>
      <c r="H247" s="42">
        <f t="shared" ref="H247:H279" si="61">SUM(E247+F247-G247)</f>
        <v>450</v>
      </c>
    </row>
    <row r="248" spans="1:8" s="17" customFormat="1" ht="12" customHeight="1" x14ac:dyDescent="0.2">
      <c r="A248" s="44"/>
      <c r="B248" s="56"/>
      <c r="C248" s="56">
        <v>4300</v>
      </c>
      <c r="D248" s="62" t="s">
        <v>44</v>
      </c>
      <c r="E248" s="54">
        <v>48287</v>
      </c>
      <c r="F248" s="54">
        <v>204</v>
      </c>
      <c r="G248" s="54"/>
      <c r="H248" s="42">
        <f t="shared" si="61"/>
        <v>48491</v>
      </c>
    </row>
    <row r="249" spans="1:8" s="17" customFormat="1" ht="12" customHeight="1" x14ac:dyDescent="0.2">
      <c r="A249" s="44"/>
      <c r="B249" s="56"/>
      <c r="C249" s="56">
        <v>4430</v>
      </c>
      <c r="D249" s="62" t="s">
        <v>45</v>
      </c>
      <c r="E249" s="54">
        <v>601</v>
      </c>
      <c r="F249" s="54"/>
      <c r="G249" s="54">
        <v>4</v>
      </c>
      <c r="H249" s="42">
        <f t="shared" si="61"/>
        <v>597</v>
      </c>
    </row>
    <row r="250" spans="1:8" s="17" customFormat="1" ht="11.25" customHeight="1" x14ac:dyDescent="0.2">
      <c r="A250" s="44"/>
      <c r="B250" s="56"/>
      <c r="C250" s="27"/>
      <c r="D250" s="416" t="s">
        <v>442</v>
      </c>
      <c r="E250" s="256">
        <v>423442.9</v>
      </c>
      <c r="F250" s="290">
        <f>SUM(F251:F252)</f>
        <v>2000</v>
      </c>
      <c r="G250" s="290">
        <f>SUM(G251:G252)</f>
        <v>2000</v>
      </c>
      <c r="H250" s="409">
        <f t="shared" si="61"/>
        <v>423442.9</v>
      </c>
    </row>
    <row r="251" spans="1:8" s="17" customFormat="1" ht="12" customHeight="1" x14ac:dyDescent="0.2">
      <c r="A251" s="44"/>
      <c r="B251" s="56"/>
      <c r="C251" s="56">
        <v>4210</v>
      </c>
      <c r="D251" s="62" t="s">
        <v>54</v>
      </c>
      <c r="E251" s="54">
        <v>7810.25</v>
      </c>
      <c r="F251" s="60"/>
      <c r="G251" s="60">
        <v>2000</v>
      </c>
      <c r="H251" s="43">
        <f t="shared" si="61"/>
        <v>5810.25</v>
      </c>
    </row>
    <row r="252" spans="1:8" s="17" customFormat="1" ht="12" customHeight="1" x14ac:dyDescent="0.2">
      <c r="A252" s="44"/>
      <c r="B252" s="56"/>
      <c r="C252" s="56">
        <v>4240</v>
      </c>
      <c r="D252" s="62" t="s">
        <v>81</v>
      </c>
      <c r="E252" s="54">
        <v>4003.59</v>
      </c>
      <c r="F252" s="60">
        <v>2000</v>
      </c>
      <c r="G252" s="60"/>
      <c r="H252" s="43">
        <f t="shared" si="61"/>
        <v>6003.59</v>
      </c>
    </row>
    <row r="253" spans="1:8" s="17" customFormat="1" ht="12" customHeight="1" thickBot="1" x14ac:dyDescent="0.25">
      <c r="A253" s="45" t="s">
        <v>443</v>
      </c>
      <c r="B253" s="52"/>
      <c r="C253" s="45"/>
      <c r="D253" s="46" t="s">
        <v>444</v>
      </c>
      <c r="E253" s="289">
        <v>6751305.7400000002</v>
      </c>
      <c r="F253" s="289">
        <f>SUM(F254)</f>
        <v>607000</v>
      </c>
      <c r="G253" s="289">
        <f>SUM(G254)</f>
        <v>607000</v>
      </c>
      <c r="H253" s="31">
        <f t="shared" si="61"/>
        <v>6751305.7400000002</v>
      </c>
    </row>
    <row r="254" spans="1:8" s="17" customFormat="1" ht="12" customHeight="1" thickTop="1" x14ac:dyDescent="0.2">
      <c r="A254" s="44"/>
      <c r="B254" s="64">
        <v>85154</v>
      </c>
      <c r="C254" s="65"/>
      <c r="D254" s="66" t="s">
        <v>445</v>
      </c>
      <c r="E254" s="38">
        <v>6014705.7400000002</v>
      </c>
      <c r="F254" s="38">
        <f>SUM(F255,F257,F275)</f>
        <v>607000</v>
      </c>
      <c r="G254" s="38">
        <f>SUM(G255,G257,G275)</f>
        <v>607000</v>
      </c>
      <c r="H254" s="37">
        <f t="shared" si="61"/>
        <v>6014705.7400000002</v>
      </c>
    </row>
    <row r="255" spans="1:8" s="17" customFormat="1" ht="12" customHeight="1" x14ac:dyDescent="0.2">
      <c r="A255" s="44"/>
      <c r="B255" s="44"/>
      <c r="C255" s="64"/>
      <c r="D255" s="417" t="s">
        <v>83</v>
      </c>
      <c r="E255" s="418">
        <v>1750127.74</v>
      </c>
      <c r="F255" s="418">
        <f>SUM(F256:F256)</f>
        <v>0</v>
      </c>
      <c r="G255" s="418">
        <f>SUM(G256:G256)</f>
        <v>600000</v>
      </c>
      <c r="H255" s="409">
        <f t="shared" si="61"/>
        <v>1150127.74</v>
      </c>
    </row>
    <row r="256" spans="1:8" s="17" customFormat="1" ht="12" customHeight="1" x14ac:dyDescent="0.2">
      <c r="A256" s="44"/>
      <c r="B256" s="44"/>
      <c r="C256" s="56">
        <v>4300</v>
      </c>
      <c r="D256" s="62" t="s">
        <v>44</v>
      </c>
      <c r="E256" s="43">
        <v>882127.74</v>
      </c>
      <c r="F256" s="43"/>
      <c r="G256" s="43">
        <v>600000</v>
      </c>
      <c r="H256" s="43">
        <f t="shared" si="61"/>
        <v>282127.74</v>
      </c>
    </row>
    <row r="257" spans="1:8" s="17" customFormat="1" ht="12" customHeight="1" x14ac:dyDescent="0.2">
      <c r="A257" s="44"/>
      <c r="B257" s="44"/>
      <c r="C257" s="64"/>
      <c r="D257" s="412" t="s">
        <v>87</v>
      </c>
      <c r="E257" s="290">
        <v>1246057</v>
      </c>
      <c r="F257" s="290">
        <f>SUM(F258:F274)</f>
        <v>602500</v>
      </c>
      <c r="G257" s="290">
        <f>SUM(G258:G274)</f>
        <v>2500</v>
      </c>
      <c r="H257" s="409">
        <f t="shared" si="61"/>
        <v>1846057</v>
      </c>
    </row>
    <row r="258" spans="1:8" s="17" customFormat="1" ht="12" customHeight="1" x14ac:dyDescent="0.2">
      <c r="A258" s="44"/>
      <c r="B258" s="44"/>
      <c r="C258" s="56">
        <v>3020</v>
      </c>
      <c r="D258" s="62" t="s">
        <v>64</v>
      </c>
      <c r="E258" s="43">
        <v>1000</v>
      </c>
      <c r="F258" s="43">
        <v>300</v>
      </c>
      <c r="G258" s="43"/>
      <c r="H258" s="43">
        <f t="shared" si="61"/>
        <v>1300</v>
      </c>
    </row>
    <row r="259" spans="1:8" s="17" customFormat="1" ht="12" customHeight="1" x14ac:dyDescent="0.2">
      <c r="A259" s="44"/>
      <c r="B259" s="44"/>
      <c r="C259" s="56">
        <v>4010</v>
      </c>
      <c r="D259" s="62" t="s">
        <v>103</v>
      </c>
      <c r="E259" s="43">
        <v>486470</v>
      </c>
      <c r="F259" s="43">
        <v>260501</v>
      </c>
      <c r="G259" s="43"/>
      <c r="H259" s="43">
        <f t="shared" si="61"/>
        <v>746971</v>
      </c>
    </row>
    <row r="260" spans="1:8" s="17" customFormat="1" ht="12" customHeight="1" x14ac:dyDescent="0.2">
      <c r="A260" s="44"/>
      <c r="B260" s="44"/>
      <c r="C260" s="56">
        <v>4040</v>
      </c>
      <c r="D260" s="62" t="s">
        <v>48</v>
      </c>
      <c r="E260" s="43">
        <v>34500</v>
      </c>
      <c r="F260" s="43">
        <v>40504</v>
      </c>
      <c r="G260" s="43"/>
      <c r="H260" s="43">
        <f t="shared" si="61"/>
        <v>75004</v>
      </c>
    </row>
    <row r="261" spans="1:8" s="17" customFormat="1" ht="12" customHeight="1" x14ac:dyDescent="0.2">
      <c r="A261" s="44"/>
      <c r="B261" s="44"/>
      <c r="C261" s="56">
        <v>4110</v>
      </c>
      <c r="D261" s="62" t="s">
        <v>79</v>
      </c>
      <c r="E261" s="43">
        <v>92490</v>
      </c>
      <c r="F261" s="43">
        <f>47528+2500</f>
        <v>50028</v>
      </c>
      <c r="G261" s="43"/>
      <c r="H261" s="43">
        <f t="shared" si="61"/>
        <v>142518</v>
      </c>
    </row>
    <row r="262" spans="1:8" s="17" customFormat="1" ht="12" customHeight="1" x14ac:dyDescent="0.2">
      <c r="A262" s="44"/>
      <c r="B262" s="44"/>
      <c r="C262" s="56">
        <v>4120</v>
      </c>
      <c r="D262" s="62" t="s">
        <v>78</v>
      </c>
      <c r="E262" s="43">
        <v>10278</v>
      </c>
      <c r="F262" s="43">
        <v>7180</v>
      </c>
      <c r="G262" s="43"/>
      <c r="H262" s="43">
        <f t="shared" si="61"/>
        <v>17458</v>
      </c>
    </row>
    <row r="263" spans="1:8" s="17" customFormat="1" ht="12" customHeight="1" x14ac:dyDescent="0.2">
      <c r="A263" s="44"/>
      <c r="B263" s="44"/>
      <c r="C263" s="56">
        <v>4170</v>
      </c>
      <c r="D263" s="62" t="s">
        <v>49</v>
      </c>
      <c r="E263" s="43">
        <v>41250</v>
      </c>
      <c r="F263" s="43"/>
      <c r="G263" s="43">
        <v>2500</v>
      </c>
      <c r="H263" s="43">
        <f t="shared" si="61"/>
        <v>38750</v>
      </c>
    </row>
    <row r="264" spans="1:8" s="17" customFormat="1" ht="12" customHeight="1" x14ac:dyDescent="0.2">
      <c r="A264" s="44"/>
      <c r="B264" s="44"/>
      <c r="C264" s="76" t="s">
        <v>53</v>
      </c>
      <c r="D264" s="75" t="s">
        <v>54</v>
      </c>
      <c r="E264" s="43">
        <v>51610</v>
      </c>
      <c r="F264" s="43">
        <v>42490</v>
      </c>
      <c r="G264" s="43"/>
      <c r="H264" s="43">
        <f t="shared" si="61"/>
        <v>94100</v>
      </c>
    </row>
    <row r="265" spans="1:8" s="17" customFormat="1" ht="12" customHeight="1" x14ac:dyDescent="0.2">
      <c r="A265" s="44"/>
      <c r="B265" s="44"/>
      <c r="C265" s="56">
        <v>4220</v>
      </c>
      <c r="D265" s="62" t="s">
        <v>89</v>
      </c>
      <c r="E265" s="43">
        <v>37578</v>
      </c>
      <c r="F265" s="43">
        <v>22176</v>
      </c>
      <c r="G265" s="43"/>
      <c r="H265" s="43">
        <f t="shared" si="61"/>
        <v>59754</v>
      </c>
    </row>
    <row r="266" spans="1:8" s="17" customFormat="1" ht="12" customHeight="1" x14ac:dyDescent="0.2">
      <c r="A266" s="44"/>
      <c r="B266" s="44"/>
      <c r="C266" s="56">
        <v>4240</v>
      </c>
      <c r="D266" s="62" t="s">
        <v>81</v>
      </c>
      <c r="E266" s="43">
        <v>1500</v>
      </c>
      <c r="F266" s="43">
        <v>500</v>
      </c>
      <c r="G266" s="43"/>
      <c r="H266" s="43">
        <f t="shared" si="61"/>
        <v>2000</v>
      </c>
    </row>
    <row r="267" spans="1:8" s="17" customFormat="1" ht="12" customHeight="1" x14ac:dyDescent="0.2">
      <c r="A267" s="44"/>
      <c r="B267" s="44"/>
      <c r="C267" s="56">
        <v>4260</v>
      </c>
      <c r="D267" s="62" t="s">
        <v>344</v>
      </c>
      <c r="E267" s="43">
        <v>115400</v>
      </c>
      <c r="F267" s="43">
        <v>58800</v>
      </c>
      <c r="G267" s="43"/>
      <c r="H267" s="43">
        <f t="shared" si="61"/>
        <v>174200</v>
      </c>
    </row>
    <row r="268" spans="1:8" s="17" customFormat="1" ht="12" customHeight="1" x14ac:dyDescent="0.2">
      <c r="A268" s="44"/>
      <c r="B268" s="44"/>
      <c r="C268" s="56">
        <v>4270</v>
      </c>
      <c r="D268" s="62" t="s">
        <v>43</v>
      </c>
      <c r="E268" s="43">
        <v>4000</v>
      </c>
      <c r="F268" s="43">
        <v>600</v>
      </c>
      <c r="G268" s="43"/>
      <c r="H268" s="43">
        <f t="shared" si="61"/>
        <v>4600</v>
      </c>
    </row>
    <row r="269" spans="1:8" s="17" customFormat="1" ht="12" customHeight="1" x14ac:dyDescent="0.2">
      <c r="A269" s="44"/>
      <c r="B269" s="44"/>
      <c r="C269" s="56">
        <v>4280</v>
      </c>
      <c r="D269" s="62" t="s">
        <v>72</v>
      </c>
      <c r="E269" s="43">
        <v>540</v>
      </c>
      <c r="F269" s="43">
        <v>990</v>
      </c>
      <c r="G269" s="43"/>
      <c r="H269" s="43">
        <f t="shared" si="61"/>
        <v>1530</v>
      </c>
    </row>
    <row r="270" spans="1:8" s="17" customFormat="1" ht="12" customHeight="1" x14ac:dyDescent="0.2">
      <c r="A270" s="44"/>
      <c r="B270" s="44"/>
      <c r="C270" s="56">
        <v>4300</v>
      </c>
      <c r="D270" s="62" t="s">
        <v>44</v>
      </c>
      <c r="E270" s="43">
        <v>239176</v>
      </c>
      <c r="F270" s="43">
        <v>109875</v>
      </c>
      <c r="G270" s="43"/>
      <c r="H270" s="43">
        <f t="shared" si="61"/>
        <v>349051</v>
      </c>
    </row>
    <row r="271" spans="1:8" s="17" customFormat="1" ht="12" customHeight="1" x14ac:dyDescent="0.2">
      <c r="A271" s="44"/>
      <c r="B271" s="44"/>
      <c r="C271" s="56">
        <v>4360</v>
      </c>
      <c r="D271" s="62" t="s">
        <v>446</v>
      </c>
      <c r="E271" s="43">
        <v>4700</v>
      </c>
      <c r="F271" s="43">
        <v>2400</v>
      </c>
      <c r="G271" s="43"/>
      <c r="H271" s="43">
        <f t="shared" si="61"/>
        <v>7100</v>
      </c>
    </row>
    <row r="272" spans="1:8" s="17" customFormat="1" ht="12" customHeight="1" x14ac:dyDescent="0.2">
      <c r="A272" s="44"/>
      <c r="B272" s="44"/>
      <c r="C272" s="56">
        <v>4410</v>
      </c>
      <c r="D272" s="75" t="s">
        <v>345</v>
      </c>
      <c r="E272" s="43">
        <v>3306</v>
      </c>
      <c r="F272" s="43">
        <v>1400</v>
      </c>
      <c r="G272" s="43"/>
      <c r="H272" s="43">
        <f t="shared" si="61"/>
        <v>4706</v>
      </c>
    </row>
    <row r="273" spans="1:8" s="17" customFormat="1" ht="12" customHeight="1" x14ac:dyDescent="0.2">
      <c r="A273" s="44"/>
      <c r="B273" s="44"/>
      <c r="C273" s="56">
        <v>4430</v>
      </c>
      <c r="D273" s="62" t="s">
        <v>45</v>
      </c>
      <c r="E273" s="43">
        <v>750</v>
      </c>
      <c r="F273" s="43">
        <v>460</v>
      </c>
      <c r="G273" s="43"/>
      <c r="H273" s="43">
        <f t="shared" si="61"/>
        <v>1210</v>
      </c>
    </row>
    <row r="274" spans="1:8" s="17" customFormat="1" ht="21" customHeight="1" x14ac:dyDescent="0.2">
      <c r="A274" s="44"/>
      <c r="B274" s="44"/>
      <c r="C274" s="57">
        <v>4700</v>
      </c>
      <c r="D274" s="74" t="s">
        <v>340</v>
      </c>
      <c r="E274" s="43">
        <v>2900</v>
      </c>
      <c r="F274" s="43">
        <v>4296</v>
      </c>
      <c r="G274" s="43"/>
      <c r="H274" s="43">
        <f t="shared" si="61"/>
        <v>7196</v>
      </c>
    </row>
    <row r="275" spans="1:8" s="17" customFormat="1" ht="12" customHeight="1" x14ac:dyDescent="0.2">
      <c r="A275" s="44"/>
      <c r="B275" s="44"/>
      <c r="C275" s="27"/>
      <c r="D275" s="410" t="s">
        <v>447</v>
      </c>
      <c r="E275" s="409">
        <v>2968521</v>
      </c>
      <c r="F275" s="290">
        <f>SUM(F276:F278)</f>
        <v>4500</v>
      </c>
      <c r="G275" s="290">
        <f>SUM(G276:G278)</f>
        <v>4500</v>
      </c>
      <c r="H275" s="256">
        <f>SUM(E275+F275-G275)</f>
        <v>2968521</v>
      </c>
    </row>
    <row r="276" spans="1:8" s="17" customFormat="1" ht="12" customHeight="1" x14ac:dyDescent="0.2">
      <c r="A276" s="44"/>
      <c r="B276" s="44"/>
      <c r="C276" s="56">
        <v>4280</v>
      </c>
      <c r="D276" s="62" t="s">
        <v>72</v>
      </c>
      <c r="E276" s="54">
        <v>1366865</v>
      </c>
      <c r="F276" s="54"/>
      <c r="G276" s="54">
        <v>4500</v>
      </c>
      <c r="H276" s="42">
        <f t="shared" ref="H276:H278" si="62">SUM(E276+F276-G276)</f>
        <v>1362365</v>
      </c>
    </row>
    <row r="277" spans="1:8" s="17" customFormat="1" ht="11.25" customHeight="1" x14ac:dyDescent="0.2">
      <c r="A277" s="44"/>
      <c r="B277" s="44"/>
      <c r="C277" s="57">
        <v>4520</v>
      </c>
      <c r="D277" s="80" t="s">
        <v>448</v>
      </c>
      <c r="E277" s="54">
        <v>5000</v>
      </c>
      <c r="F277" s="54">
        <v>500</v>
      </c>
      <c r="G277" s="54"/>
      <c r="H277" s="42">
        <f t="shared" si="62"/>
        <v>5500</v>
      </c>
    </row>
    <row r="278" spans="1:8" s="17" customFormat="1" ht="21.75" customHeight="1" x14ac:dyDescent="0.2">
      <c r="A278" s="67"/>
      <c r="B278" s="67"/>
      <c r="C278" s="81">
        <v>4700</v>
      </c>
      <c r="D278" s="288" t="s">
        <v>340</v>
      </c>
      <c r="E278" s="61">
        <v>6000</v>
      </c>
      <c r="F278" s="61">
        <v>4000</v>
      </c>
      <c r="G278" s="61"/>
      <c r="H278" s="37">
        <f t="shared" si="62"/>
        <v>10000</v>
      </c>
    </row>
    <row r="279" spans="1:8" s="17" customFormat="1" ht="12" customHeight="1" thickBot="1" x14ac:dyDescent="0.25">
      <c r="A279" s="45" t="s">
        <v>82</v>
      </c>
      <c r="B279" s="44"/>
      <c r="C279" s="45"/>
      <c r="D279" s="46" t="s">
        <v>21</v>
      </c>
      <c r="E279" s="31">
        <v>72070668.600000009</v>
      </c>
      <c r="F279" s="34">
        <f>SUM(F281,F284)</f>
        <v>1377</v>
      </c>
      <c r="G279" s="34">
        <f>SUM(G281,G284)</f>
        <v>0</v>
      </c>
      <c r="H279" s="31">
        <f t="shared" si="61"/>
        <v>72072045.600000009</v>
      </c>
    </row>
    <row r="280" spans="1:8" s="17" customFormat="1" ht="12" customHeight="1" thickTop="1" x14ac:dyDescent="0.2">
      <c r="A280" s="45"/>
      <c r="B280" s="47">
        <v>85214</v>
      </c>
      <c r="C280" s="27"/>
      <c r="D280" s="48" t="s">
        <v>22</v>
      </c>
      <c r="E280" s="49"/>
      <c r="F280" s="50"/>
      <c r="G280" s="50"/>
      <c r="H280" s="49"/>
    </row>
    <row r="281" spans="1:8" s="17" customFormat="1" ht="12" customHeight="1" x14ac:dyDescent="0.2">
      <c r="A281" s="45"/>
      <c r="B281" s="47"/>
      <c r="C281" s="27"/>
      <c r="D281" s="51" t="s">
        <v>23</v>
      </c>
      <c r="E281" s="37">
        <v>8255872.4100000001</v>
      </c>
      <c r="F281" s="38">
        <f t="shared" ref="F281:G281" si="63">SUM(F282)</f>
        <v>694</v>
      </c>
      <c r="G281" s="38">
        <f t="shared" si="63"/>
        <v>0</v>
      </c>
      <c r="H281" s="37">
        <f>SUM(E281+F281-G281)</f>
        <v>8256566.4100000001</v>
      </c>
    </row>
    <row r="282" spans="1:8" s="17" customFormat="1" ht="22.5" customHeight="1" x14ac:dyDescent="0.2">
      <c r="A282" s="45"/>
      <c r="B282" s="44"/>
      <c r="C282" s="76"/>
      <c r="D282" s="405" t="s">
        <v>84</v>
      </c>
      <c r="E282" s="256">
        <v>2878</v>
      </c>
      <c r="F282" s="290">
        <f>SUM(F283:F283)</f>
        <v>694</v>
      </c>
      <c r="G282" s="290">
        <f>SUM(G283:G283)</f>
        <v>0</v>
      </c>
      <c r="H282" s="256">
        <f t="shared" ref="H282:H300" si="64">SUM(E282+F282-G282)</f>
        <v>3572</v>
      </c>
    </row>
    <row r="283" spans="1:8" s="17" customFormat="1" ht="21" customHeight="1" x14ac:dyDescent="0.2">
      <c r="A283" s="45"/>
      <c r="B283" s="44"/>
      <c r="C283" s="57">
        <v>3290</v>
      </c>
      <c r="D283" s="63" t="s">
        <v>85</v>
      </c>
      <c r="E283" s="42">
        <v>2878</v>
      </c>
      <c r="F283" s="42">
        <v>694</v>
      </c>
      <c r="G283" s="43"/>
      <c r="H283" s="42">
        <f t="shared" si="64"/>
        <v>3572</v>
      </c>
    </row>
    <row r="284" spans="1:8" s="17" customFormat="1" ht="12" customHeight="1" x14ac:dyDescent="0.2">
      <c r="A284" s="45"/>
      <c r="B284" s="64">
        <v>85230</v>
      </c>
      <c r="C284" s="65"/>
      <c r="D284" s="66" t="s">
        <v>25</v>
      </c>
      <c r="E284" s="61">
        <v>5613079</v>
      </c>
      <c r="F284" s="38">
        <f>SUM(F285)</f>
        <v>683</v>
      </c>
      <c r="G284" s="38">
        <f>SUM(G285)</f>
        <v>0</v>
      </c>
      <c r="H284" s="37">
        <f t="shared" si="64"/>
        <v>5613762</v>
      </c>
    </row>
    <row r="285" spans="1:8" s="17" customFormat="1" ht="21.75" customHeight="1" x14ac:dyDescent="0.2">
      <c r="A285" s="45"/>
      <c r="B285" s="44"/>
      <c r="C285" s="27"/>
      <c r="D285" s="419" t="s">
        <v>86</v>
      </c>
      <c r="E285" s="256">
        <v>13836</v>
      </c>
      <c r="F285" s="290">
        <f>SUM(F286:F286)</f>
        <v>683</v>
      </c>
      <c r="G285" s="290">
        <f>SUM(G286:G286)</f>
        <v>0</v>
      </c>
      <c r="H285" s="256">
        <f t="shared" si="64"/>
        <v>14519</v>
      </c>
    </row>
    <row r="286" spans="1:8" s="17" customFormat="1" ht="21" customHeight="1" x14ac:dyDescent="0.2">
      <c r="A286" s="45"/>
      <c r="B286" s="44"/>
      <c r="C286" s="57">
        <v>3290</v>
      </c>
      <c r="D286" s="63" t="s">
        <v>85</v>
      </c>
      <c r="E286" s="54">
        <v>13836</v>
      </c>
      <c r="F286" s="60">
        <v>683</v>
      </c>
      <c r="G286" s="60"/>
      <c r="H286" s="43">
        <f t="shared" si="64"/>
        <v>14519</v>
      </c>
    </row>
    <row r="287" spans="1:8" s="17" customFormat="1" ht="12" customHeight="1" thickBot="1" x14ac:dyDescent="0.25">
      <c r="A287" s="52">
        <v>853</v>
      </c>
      <c r="B287" s="44"/>
      <c r="C287" s="45"/>
      <c r="D287" s="46" t="s">
        <v>35</v>
      </c>
      <c r="E287" s="31">
        <v>12471510.919999998</v>
      </c>
      <c r="F287" s="34">
        <f>SUM(F288)</f>
        <v>43351.43</v>
      </c>
      <c r="G287" s="34">
        <f>SUM(G288)</f>
        <v>43351.43</v>
      </c>
      <c r="H287" s="31">
        <f t="shared" si="64"/>
        <v>12471510.919999998</v>
      </c>
    </row>
    <row r="288" spans="1:8" s="17" customFormat="1" ht="12" customHeight="1" thickTop="1" x14ac:dyDescent="0.2">
      <c r="A288" s="45"/>
      <c r="B288" s="47">
        <v>85395</v>
      </c>
      <c r="C288" s="27"/>
      <c r="D288" s="36" t="s">
        <v>27</v>
      </c>
      <c r="E288" s="61">
        <v>7953230.919999999</v>
      </c>
      <c r="F288" s="37">
        <f>SUM(F289)</f>
        <v>43351.43</v>
      </c>
      <c r="G288" s="37">
        <f>SUM(G289)</f>
        <v>43351.43</v>
      </c>
      <c r="H288" s="37">
        <f t="shared" si="64"/>
        <v>7953230.919999999</v>
      </c>
    </row>
    <row r="289" spans="1:8" s="17" customFormat="1" ht="36" customHeight="1" x14ac:dyDescent="0.2">
      <c r="A289" s="45"/>
      <c r="B289" s="47"/>
      <c r="C289" s="27"/>
      <c r="D289" s="416" t="s">
        <v>449</v>
      </c>
      <c r="E289" s="290">
        <v>105774.16</v>
      </c>
      <c r="F289" s="290">
        <f>SUM(F290:F293)</f>
        <v>43351.43</v>
      </c>
      <c r="G289" s="290">
        <f>SUM(G290:G293)</f>
        <v>43351.43</v>
      </c>
      <c r="H289" s="256">
        <f>SUM(E289+F289-G289)</f>
        <v>105774.16</v>
      </c>
    </row>
    <row r="290" spans="1:8" s="17" customFormat="1" ht="12" customHeight="1" x14ac:dyDescent="0.2">
      <c r="A290" s="45"/>
      <c r="B290" s="47"/>
      <c r="C290" s="56">
        <v>4306</v>
      </c>
      <c r="D290" s="62" t="s">
        <v>44</v>
      </c>
      <c r="E290" s="60">
        <v>1350</v>
      </c>
      <c r="F290" s="291">
        <v>6502.72</v>
      </c>
      <c r="G290" s="54"/>
      <c r="H290" s="43">
        <f t="shared" ref="H290:H293" si="65">SUM(E290+F290-G290)</f>
        <v>7852.72</v>
      </c>
    </row>
    <row r="291" spans="1:8" s="17" customFormat="1" ht="12" customHeight="1" x14ac:dyDescent="0.2">
      <c r="A291" s="45"/>
      <c r="B291" s="47"/>
      <c r="C291" s="56">
        <v>4307</v>
      </c>
      <c r="D291" s="62" t="s">
        <v>44</v>
      </c>
      <c r="E291" s="60">
        <v>7650.0000000000009</v>
      </c>
      <c r="F291" s="291">
        <v>36848.71</v>
      </c>
      <c r="G291" s="54"/>
      <c r="H291" s="43">
        <f t="shared" si="65"/>
        <v>44498.71</v>
      </c>
    </row>
    <row r="292" spans="1:8" s="17" customFormat="1" ht="21" customHeight="1" x14ac:dyDescent="0.2">
      <c r="A292" s="45"/>
      <c r="B292" s="47"/>
      <c r="C292" s="57">
        <v>4706</v>
      </c>
      <c r="D292" s="74" t="s">
        <v>340</v>
      </c>
      <c r="E292" s="60">
        <v>6502.72</v>
      </c>
      <c r="F292" s="60"/>
      <c r="G292" s="54">
        <v>6502.72</v>
      </c>
      <c r="H292" s="43">
        <f t="shared" si="65"/>
        <v>0</v>
      </c>
    </row>
    <row r="293" spans="1:8" s="17" customFormat="1" ht="20.25" customHeight="1" x14ac:dyDescent="0.2">
      <c r="A293" s="45"/>
      <c r="B293" s="47"/>
      <c r="C293" s="57">
        <v>4707</v>
      </c>
      <c r="D293" s="74" t="s">
        <v>340</v>
      </c>
      <c r="E293" s="60">
        <v>36848.71</v>
      </c>
      <c r="F293" s="54"/>
      <c r="G293" s="54">
        <v>36848.71</v>
      </c>
      <c r="H293" s="43">
        <f t="shared" si="65"/>
        <v>0</v>
      </c>
    </row>
    <row r="294" spans="1:8" s="17" customFormat="1" ht="12" customHeight="1" thickBot="1" x14ac:dyDescent="0.25">
      <c r="A294" s="44">
        <v>854</v>
      </c>
      <c r="B294" s="44"/>
      <c r="C294" s="45"/>
      <c r="D294" s="46" t="s">
        <v>29</v>
      </c>
      <c r="E294" s="31">
        <v>16682306.43</v>
      </c>
      <c r="F294" s="34">
        <f>SUM(F296,F300)</f>
        <v>15914</v>
      </c>
      <c r="G294" s="34">
        <f>SUM(G296,G300)</f>
        <v>13000</v>
      </c>
      <c r="H294" s="31">
        <f t="shared" si="64"/>
        <v>16685220.43</v>
      </c>
    </row>
    <row r="295" spans="1:8" s="17" customFormat="1" ht="12" customHeight="1" thickTop="1" x14ac:dyDescent="0.2">
      <c r="A295" s="44"/>
      <c r="B295" s="56">
        <v>85406</v>
      </c>
      <c r="C295" s="56"/>
      <c r="D295" s="62" t="s">
        <v>450</v>
      </c>
      <c r="E295" s="49"/>
      <c r="F295" s="50"/>
      <c r="G295" s="50"/>
      <c r="H295" s="49"/>
    </row>
    <row r="296" spans="1:8" s="17" customFormat="1" ht="12" customHeight="1" x14ac:dyDescent="0.2">
      <c r="A296" s="44"/>
      <c r="B296" s="56"/>
      <c r="C296" s="27"/>
      <c r="D296" s="55" t="s">
        <v>451</v>
      </c>
      <c r="E296" s="37">
        <v>4218569</v>
      </c>
      <c r="F296" s="38">
        <f>SUM(F297)</f>
        <v>13000</v>
      </c>
      <c r="G296" s="38">
        <f>SUM(G297)</f>
        <v>13000</v>
      </c>
      <c r="H296" s="37">
        <f t="shared" ref="H296" si="66">SUM(E296+F296-G296)</f>
        <v>4218569</v>
      </c>
    </row>
    <row r="297" spans="1:8" s="17" customFormat="1" ht="12" customHeight="1" x14ac:dyDescent="0.2">
      <c r="A297" s="44"/>
      <c r="B297" s="56"/>
      <c r="C297" s="27"/>
      <c r="D297" s="412" t="s">
        <v>52</v>
      </c>
      <c r="E297" s="409">
        <v>4157595</v>
      </c>
      <c r="F297" s="409">
        <f>SUM(F298:F299)</f>
        <v>13000</v>
      </c>
      <c r="G297" s="409">
        <f>SUM(G298:G299)</f>
        <v>13000</v>
      </c>
      <c r="H297" s="256">
        <f>SUM(E297+F297-G297)</f>
        <v>4157595</v>
      </c>
    </row>
    <row r="298" spans="1:8" s="17" customFormat="1" ht="12" customHeight="1" x14ac:dyDescent="0.2">
      <c r="A298" s="44"/>
      <c r="B298" s="56"/>
      <c r="C298" s="76" t="s">
        <v>53</v>
      </c>
      <c r="D298" s="75" t="s">
        <v>54</v>
      </c>
      <c r="E298" s="54">
        <v>22714</v>
      </c>
      <c r="F298" s="54">
        <v>13000</v>
      </c>
      <c r="G298" s="54"/>
      <c r="H298" s="42">
        <f t="shared" ref="H298:H299" si="67">SUM(E298+F298-G298)</f>
        <v>35714</v>
      </c>
    </row>
    <row r="299" spans="1:8" s="17" customFormat="1" ht="12" customHeight="1" x14ac:dyDescent="0.2">
      <c r="A299" s="44"/>
      <c r="B299" s="56"/>
      <c r="C299" s="56">
        <v>4710</v>
      </c>
      <c r="D299" s="75" t="s">
        <v>55</v>
      </c>
      <c r="E299" s="54">
        <v>51116</v>
      </c>
      <c r="F299" s="54"/>
      <c r="G299" s="54">
        <v>13000</v>
      </c>
      <c r="H299" s="42">
        <f t="shared" si="67"/>
        <v>38116</v>
      </c>
    </row>
    <row r="300" spans="1:8" s="17" customFormat="1" ht="12" customHeight="1" x14ac:dyDescent="0.2">
      <c r="A300" s="44"/>
      <c r="B300" s="64">
        <v>85410</v>
      </c>
      <c r="C300" s="86"/>
      <c r="D300" s="66" t="s">
        <v>90</v>
      </c>
      <c r="E300" s="37">
        <v>3778802.43</v>
      </c>
      <c r="F300" s="38">
        <f t="shared" ref="F300:G300" si="68">SUM(F301)</f>
        <v>2914</v>
      </c>
      <c r="G300" s="38">
        <f t="shared" si="68"/>
        <v>0</v>
      </c>
      <c r="H300" s="37">
        <f t="shared" si="64"/>
        <v>3781716.43</v>
      </c>
    </row>
    <row r="301" spans="1:8" s="17" customFormat="1" ht="23.25" customHeight="1" x14ac:dyDescent="0.2">
      <c r="A301" s="44"/>
      <c r="B301" s="44"/>
      <c r="C301" s="27"/>
      <c r="D301" s="404" t="s">
        <v>57</v>
      </c>
      <c r="E301" s="409">
        <v>25153.43</v>
      </c>
      <c r="F301" s="409">
        <f>SUM(F302:F302)</f>
        <v>2914</v>
      </c>
      <c r="G301" s="409">
        <f>SUM(G302:G302)</f>
        <v>0</v>
      </c>
      <c r="H301" s="256">
        <f>SUM(E301+F301-G301)</f>
        <v>28067.43</v>
      </c>
    </row>
    <row r="302" spans="1:8" s="17" customFormat="1" ht="21.75" customHeight="1" x14ac:dyDescent="0.2">
      <c r="A302" s="44"/>
      <c r="B302" s="44"/>
      <c r="C302" s="57">
        <v>4860</v>
      </c>
      <c r="D302" s="63" t="s">
        <v>109</v>
      </c>
      <c r="E302" s="60">
        <v>5586</v>
      </c>
      <c r="F302" s="54">
        <v>2914</v>
      </c>
      <c r="G302" s="54"/>
      <c r="H302" s="42">
        <f t="shared" ref="H302" si="69">SUM(E302+F302-G302)</f>
        <v>8500</v>
      </c>
    </row>
    <row r="303" spans="1:8" s="17" customFormat="1" ht="12" customHeight="1" thickBot="1" x14ac:dyDescent="0.25">
      <c r="A303" s="44">
        <v>855</v>
      </c>
      <c r="B303" s="44"/>
      <c r="C303" s="45"/>
      <c r="D303" s="46" t="s">
        <v>30</v>
      </c>
      <c r="E303" s="34">
        <v>44317341.219999999</v>
      </c>
      <c r="F303" s="34">
        <f>SUM(F304)</f>
        <v>22120</v>
      </c>
      <c r="G303" s="34">
        <f>SUM(G304)</f>
        <v>0</v>
      </c>
      <c r="H303" s="34">
        <f>SUM(E303+F303-G303)</f>
        <v>44339461.219999999</v>
      </c>
    </row>
    <row r="304" spans="1:8" s="17" customFormat="1" ht="12" customHeight="1" thickTop="1" x14ac:dyDescent="0.2">
      <c r="A304" s="44"/>
      <c r="B304" s="57">
        <v>85595</v>
      </c>
      <c r="C304" s="27"/>
      <c r="D304" s="87" t="s">
        <v>27</v>
      </c>
      <c r="E304" s="37">
        <v>447766.22000000003</v>
      </c>
      <c r="F304" s="38">
        <f>SUM(F305)</f>
        <v>22120</v>
      </c>
      <c r="G304" s="38">
        <f>SUM(G305)</f>
        <v>0</v>
      </c>
      <c r="H304" s="37">
        <f>SUM(E304+F304-G304)</f>
        <v>469886.22000000003</v>
      </c>
    </row>
    <row r="305" spans="1:8" s="17" customFormat="1" ht="24" customHeight="1" x14ac:dyDescent="0.2">
      <c r="A305" s="44"/>
      <c r="B305" s="47"/>
      <c r="C305" s="76"/>
      <c r="D305" s="405" t="s">
        <v>95</v>
      </c>
      <c r="E305" s="256">
        <v>61822</v>
      </c>
      <c r="F305" s="290">
        <f>SUM(F306:F308)</f>
        <v>22120</v>
      </c>
      <c r="G305" s="290">
        <f>SUM(G306:G308)</f>
        <v>0</v>
      </c>
      <c r="H305" s="256">
        <f t="shared" ref="H305:H332" si="70">SUM(E305+F305-G305)</f>
        <v>83942</v>
      </c>
    </row>
    <row r="306" spans="1:8" s="17" customFormat="1" ht="22.5" customHeight="1" x14ac:dyDescent="0.2">
      <c r="A306" s="44"/>
      <c r="B306" s="47"/>
      <c r="C306" s="57">
        <v>3290</v>
      </c>
      <c r="D306" s="63" t="s">
        <v>85</v>
      </c>
      <c r="E306" s="42">
        <v>60475</v>
      </c>
      <c r="F306" s="42">
        <v>21702</v>
      </c>
      <c r="G306" s="43"/>
      <c r="H306" s="42">
        <f t="shared" si="70"/>
        <v>82177</v>
      </c>
    </row>
    <row r="307" spans="1:8" s="17" customFormat="1" ht="22.5" customHeight="1" x14ac:dyDescent="0.2">
      <c r="A307" s="44"/>
      <c r="B307" s="47"/>
      <c r="C307" s="57">
        <v>4740</v>
      </c>
      <c r="D307" s="63" t="s">
        <v>96</v>
      </c>
      <c r="E307" s="60">
        <v>1123</v>
      </c>
      <c r="F307" s="54">
        <v>348</v>
      </c>
      <c r="G307" s="60"/>
      <c r="H307" s="42">
        <f t="shared" si="70"/>
        <v>1471</v>
      </c>
    </row>
    <row r="308" spans="1:8" s="17" customFormat="1" ht="21.75" customHeight="1" x14ac:dyDescent="0.2">
      <c r="A308" s="44"/>
      <c r="B308" s="47"/>
      <c r="C308" s="57">
        <v>4850</v>
      </c>
      <c r="D308" s="63" t="s">
        <v>59</v>
      </c>
      <c r="E308" s="60">
        <v>224</v>
      </c>
      <c r="F308" s="54">
        <v>70</v>
      </c>
      <c r="G308" s="60"/>
      <c r="H308" s="42">
        <f t="shared" si="70"/>
        <v>294</v>
      </c>
    </row>
    <row r="309" spans="1:8" s="17" customFormat="1" ht="12" customHeight="1" thickBot="1" x14ac:dyDescent="0.25">
      <c r="A309" s="52">
        <v>900</v>
      </c>
      <c r="B309" s="44"/>
      <c r="C309" s="45"/>
      <c r="D309" s="46" t="s">
        <v>452</v>
      </c>
      <c r="E309" s="31">
        <v>80686521.670000002</v>
      </c>
      <c r="F309" s="34">
        <f>SUM(F310)</f>
        <v>24276</v>
      </c>
      <c r="G309" s="34">
        <f>SUM(G310)</f>
        <v>24276</v>
      </c>
      <c r="H309" s="31">
        <f t="shared" si="70"/>
        <v>80686521.670000002</v>
      </c>
    </row>
    <row r="310" spans="1:8" s="17" customFormat="1" ht="12" customHeight="1" thickTop="1" x14ac:dyDescent="0.2">
      <c r="A310" s="44"/>
      <c r="B310" s="47">
        <v>90095</v>
      </c>
      <c r="C310" s="45"/>
      <c r="D310" s="87" t="s">
        <v>27</v>
      </c>
      <c r="E310" s="37">
        <v>29012660.040000003</v>
      </c>
      <c r="F310" s="37">
        <f>SUM(F311,F317)</f>
        <v>24276</v>
      </c>
      <c r="G310" s="37">
        <f>SUM(G311,G317)</f>
        <v>24276</v>
      </c>
      <c r="H310" s="37">
        <f t="shared" si="70"/>
        <v>29012660.040000003</v>
      </c>
    </row>
    <row r="311" spans="1:8" s="17" customFormat="1" ht="12" customHeight="1" x14ac:dyDescent="0.2">
      <c r="A311" s="44"/>
      <c r="B311" s="47"/>
      <c r="C311" s="27"/>
      <c r="D311" s="408" t="s">
        <v>453</v>
      </c>
      <c r="E311" s="420">
        <v>8150614</v>
      </c>
      <c r="F311" s="290">
        <f>SUM(F312:F315)</f>
        <v>9276</v>
      </c>
      <c r="G311" s="290">
        <f>SUM(G312:G315)</f>
        <v>0</v>
      </c>
      <c r="H311" s="256">
        <f>SUM(E311+F311-G311)</f>
        <v>8159890</v>
      </c>
    </row>
    <row r="312" spans="1:8" s="17" customFormat="1" ht="12" customHeight="1" x14ac:dyDescent="0.2">
      <c r="A312" s="44"/>
      <c r="B312" s="47"/>
      <c r="C312" s="56">
        <v>4110</v>
      </c>
      <c r="D312" s="62" t="s">
        <v>79</v>
      </c>
      <c r="E312" s="54">
        <v>1006204</v>
      </c>
      <c r="F312" s="60">
        <v>892</v>
      </c>
      <c r="G312" s="60"/>
      <c r="H312" s="54">
        <f t="shared" ref="H312:H315" si="71">SUM(E312+F312-G312)</f>
        <v>1007096</v>
      </c>
    </row>
    <row r="313" spans="1:8" s="17" customFormat="1" ht="12" customHeight="1" x14ac:dyDescent="0.2">
      <c r="A313" s="44"/>
      <c r="B313" s="47"/>
      <c r="C313" s="56">
        <v>4120</v>
      </c>
      <c r="D313" s="62" t="s">
        <v>78</v>
      </c>
      <c r="E313" s="54">
        <v>146844</v>
      </c>
      <c r="F313" s="60">
        <v>126</v>
      </c>
      <c r="G313" s="60"/>
      <c r="H313" s="54">
        <f t="shared" si="71"/>
        <v>146970</v>
      </c>
    </row>
    <row r="314" spans="1:8" s="17" customFormat="1" ht="12" customHeight="1" x14ac:dyDescent="0.2">
      <c r="A314" s="44"/>
      <c r="B314" s="47"/>
      <c r="C314" s="56">
        <v>4170</v>
      </c>
      <c r="D314" s="62" t="s">
        <v>49</v>
      </c>
      <c r="E314" s="54">
        <v>350000</v>
      </c>
      <c r="F314" s="60">
        <v>5108</v>
      </c>
      <c r="G314" s="60"/>
      <c r="H314" s="54">
        <f t="shared" si="71"/>
        <v>355108</v>
      </c>
    </row>
    <row r="315" spans="1:8" s="17" customFormat="1" ht="12" customHeight="1" x14ac:dyDescent="0.2">
      <c r="A315" s="44"/>
      <c r="B315" s="47"/>
      <c r="C315" s="76" t="s">
        <v>53</v>
      </c>
      <c r="D315" s="75" t="s">
        <v>54</v>
      </c>
      <c r="E315" s="54">
        <v>415000</v>
      </c>
      <c r="F315" s="60">
        <v>3150</v>
      </c>
      <c r="G315" s="60"/>
      <c r="H315" s="54">
        <f t="shared" si="71"/>
        <v>418150</v>
      </c>
    </row>
    <row r="316" spans="1:8" s="17" customFormat="1" ht="12" customHeight="1" x14ac:dyDescent="0.2">
      <c r="A316" s="44"/>
      <c r="B316" s="47"/>
      <c r="C316" s="56"/>
      <c r="D316" s="75" t="s">
        <v>454</v>
      </c>
      <c r="E316" s="54"/>
      <c r="F316" s="60"/>
      <c r="G316" s="60"/>
      <c r="H316" s="54"/>
    </row>
    <row r="317" spans="1:8" s="17" customFormat="1" ht="12" customHeight="1" x14ac:dyDescent="0.2">
      <c r="A317" s="44"/>
      <c r="B317" s="47"/>
      <c r="C317" s="27"/>
      <c r="D317" s="410" t="s">
        <v>455</v>
      </c>
      <c r="E317" s="256">
        <v>781000</v>
      </c>
      <c r="F317" s="290">
        <f>SUM(F318:F319)</f>
        <v>15000</v>
      </c>
      <c r="G317" s="290">
        <f>SUM(G318:G319)</f>
        <v>24276</v>
      </c>
      <c r="H317" s="256">
        <f>SUM(E317+F317-G317)</f>
        <v>771724</v>
      </c>
    </row>
    <row r="318" spans="1:8" s="17" customFormat="1" ht="12" customHeight="1" x14ac:dyDescent="0.2">
      <c r="A318" s="44"/>
      <c r="B318" s="47"/>
      <c r="C318" s="56">
        <v>4270</v>
      </c>
      <c r="D318" s="62" t="s">
        <v>43</v>
      </c>
      <c r="E318" s="54">
        <v>30000</v>
      </c>
      <c r="F318" s="54"/>
      <c r="G318" s="54">
        <v>15000</v>
      </c>
      <c r="H318" s="54">
        <f t="shared" ref="H318:H319" si="72">SUM(E318+F318-G318)</f>
        <v>15000</v>
      </c>
    </row>
    <row r="319" spans="1:8" s="17" customFormat="1" ht="11.25" customHeight="1" x14ac:dyDescent="0.2">
      <c r="A319" s="44"/>
      <c r="B319" s="47"/>
      <c r="C319" s="56">
        <v>4300</v>
      </c>
      <c r="D319" s="62" t="s">
        <v>44</v>
      </c>
      <c r="E319" s="54">
        <v>345000</v>
      </c>
      <c r="F319" s="54">
        <v>15000</v>
      </c>
      <c r="G319" s="54">
        <v>9276</v>
      </c>
      <c r="H319" s="54">
        <f t="shared" si="72"/>
        <v>350724</v>
      </c>
    </row>
    <row r="320" spans="1:8" s="17" customFormat="1" ht="12" customHeight="1" thickBot="1" x14ac:dyDescent="0.25">
      <c r="A320" s="52">
        <v>921</v>
      </c>
      <c r="B320" s="52"/>
      <c r="C320" s="45"/>
      <c r="D320" s="46" t="s">
        <v>97</v>
      </c>
      <c r="E320" s="31">
        <v>14494341.369999999</v>
      </c>
      <c r="F320" s="31">
        <f>SUM(F321)</f>
        <v>100000</v>
      </c>
      <c r="G320" s="31">
        <f>SUM(G321)</f>
        <v>0</v>
      </c>
      <c r="H320" s="31">
        <f t="shared" si="70"/>
        <v>14594341.369999999</v>
      </c>
    </row>
    <row r="321" spans="1:8" s="17" customFormat="1" ht="12" customHeight="1" thickTop="1" x14ac:dyDescent="0.2">
      <c r="A321" s="88"/>
      <c r="B321" s="64">
        <v>92113</v>
      </c>
      <c r="C321" s="64"/>
      <c r="D321" s="87" t="s">
        <v>98</v>
      </c>
      <c r="E321" s="37">
        <v>5743534.3899999997</v>
      </c>
      <c r="F321" s="37">
        <f>SUM(F322)</f>
        <v>100000</v>
      </c>
      <c r="G321" s="37">
        <f>SUM(G322)</f>
        <v>0</v>
      </c>
      <c r="H321" s="37">
        <f t="shared" si="70"/>
        <v>5843534.3899999997</v>
      </c>
    </row>
    <row r="322" spans="1:8" s="17" customFormat="1" ht="12" customHeight="1" x14ac:dyDescent="0.2">
      <c r="A322" s="88"/>
      <c r="B322" s="89"/>
      <c r="C322" s="64"/>
      <c r="D322" s="421" t="s">
        <v>99</v>
      </c>
      <c r="E322" s="256">
        <v>5262730</v>
      </c>
      <c r="F322" s="413">
        <f>SUM(F323:F323)</f>
        <v>100000</v>
      </c>
      <c r="G322" s="413">
        <f>SUM(G323:G323)</f>
        <v>0</v>
      </c>
      <c r="H322" s="409">
        <f t="shared" si="70"/>
        <v>5362730</v>
      </c>
    </row>
    <row r="323" spans="1:8" s="17" customFormat="1" ht="21" customHeight="1" x14ac:dyDescent="0.2">
      <c r="A323" s="292"/>
      <c r="B323" s="293"/>
      <c r="C323" s="58" t="s">
        <v>364</v>
      </c>
      <c r="D323" s="294" t="s">
        <v>365</v>
      </c>
      <c r="E323" s="38">
        <v>5232730</v>
      </c>
      <c r="F323" s="38">
        <v>100000</v>
      </c>
      <c r="G323" s="38"/>
      <c r="H323" s="38">
        <f t="shared" si="70"/>
        <v>5332730</v>
      </c>
    </row>
    <row r="324" spans="1:8" s="17" customFormat="1" ht="12" customHeight="1" thickBot="1" x14ac:dyDescent="0.25">
      <c r="A324" s="52">
        <v>926</v>
      </c>
      <c r="B324" s="52"/>
      <c r="C324" s="45"/>
      <c r="D324" s="46" t="s">
        <v>456</v>
      </c>
      <c r="E324" s="31">
        <v>24104828</v>
      </c>
      <c r="F324" s="31">
        <f>SUM(F325,F329)</f>
        <v>255622.71</v>
      </c>
      <c r="G324" s="31">
        <f>SUM(G325,G329)</f>
        <v>255622.71</v>
      </c>
      <c r="H324" s="31">
        <f t="shared" si="70"/>
        <v>24104828</v>
      </c>
    </row>
    <row r="325" spans="1:8" s="17" customFormat="1" ht="12" customHeight="1" thickTop="1" x14ac:dyDescent="0.2">
      <c r="A325" s="88"/>
      <c r="B325" s="56">
        <v>92604</v>
      </c>
      <c r="C325" s="35"/>
      <c r="D325" s="36" t="s">
        <v>457</v>
      </c>
      <c r="E325" s="37">
        <v>14334830.58</v>
      </c>
      <c r="F325" s="37">
        <f>SUM(F326)</f>
        <v>200000</v>
      </c>
      <c r="G325" s="37">
        <f>SUM(G326)</f>
        <v>200000</v>
      </c>
      <c r="H325" s="37">
        <f t="shared" si="70"/>
        <v>14334830.58</v>
      </c>
    </row>
    <row r="326" spans="1:8" s="17" customFormat="1" ht="12" customHeight="1" x14ac:dyDescent="0.2">
      <c r="A326" s="88"/>
      <c r="B326" s="52"/>
      <c r="C326" s="45"/>
      <c r="D326" s="410" t="s">
        <v>359</v>
      </c>
      <c r="E326" s="409">
        <v>13978392.699999999</v>
      </c>
      <c r="F326" s="409">
        <f>SUM(F327:F328)</f>
        <v>200000</v>
      </c>
      <c r="G326" s="409">
        <f>SUM(G327:G328)</f>
        <v>200000</v>
      </c>
      <c r="H326" s="409">
        <f t="shared" si="70"/>
        <v>13978392.699999999</v>
      </c>
    </row>
    <row r="327" spans="1:8" s="17" customFormat="1" ht="12" customHeight="1" x14ac:dyDescent="0.2">
      <c r="A327" s="88"/>
      <c r="B327" s="52"/>
      <c r="C327" s="56">
        <v>4260</v>
      </c>
      <c r="D327" s="62" t="s">
        <v>344</v>
      </c>
      <c r="E327" s="54">
        <v>2697827</v>
      </c>
      <c r="F327" s="54">
        <v>200000</v>
      </c>
      <c r="G327" s="54"/>
      <c r="H327" s="43">
        <f t="shared" si="70"/>
        <v>2897827</v>
      </c>
    </row>
    <row r="328" spans="1:8" s="17" customFormat="1" ht="12" customHeight="1" x14ac:dyDescent="0.2">
      <c r="A328" s="88"/>
      <c r="B328" s="56"/>
      <c r="C328" s="56">
        <v>4270</v>
      </c>
      <c r="D328" s="62" t="s">
        <v>43</v>
      </c>
      <c r="E328" s="43">
        <v>1000000</v>
      </c>
      <c r="F328" s="60"/>
      <c r="G328" s="60">
        <v>200000</v>
      </c>
      <c r="H328" s="43">
        <f t="shared" si="70"/>
        <v>800000</v>
      </c>
    </row>
    <row r="329" spans="1:8" s="17" customFormat="1" ht="12" customHeight="1" x14ac:dyDescent="0.2">
      <c r="A329" s="88"/>
      <c r="B329" s="91">
        <v>92605</v>
      </c>
      <c r="C329" s="64"/>
      <c r="D329" s="87" t="s">
        <v>187</v>
      </c>
      <c r="E329" s="37">
        <v>2243145.42</v>
      </c>
      <c r="F329" s="37">
        <f>SUM(F330,F333)</f>
        <v>55622.71</v>
      </c>
      <c r="G329" s="37">
        <f>SUM(G330,G333)</f>
        <v>55622.71</v>
      </c>
      <c r="H329" s="37">
        <f t="shared" si="70"/>
        <v>2243145.42</v>
      </c>
    </row>
    <row r="330" spans="1:8" s="17" customFormat="1" ht="12" customHeight="1" x14ac:dyDescent="0.2">
      <c r="A330" s="88"/>
      <c r="B330" s="89"/>
      <c r="C330" s="64"/>
      <c r="D330" s="422" t="s">
        <v>458</v>
      </c>
      <c r="E330" s="256">
        <v>2136300</v>
      </c>
      <c r="F330" s="413">
        <f>SUM(F331:F332)</f>
        <v>2200</v>
      </c>
      <c r="G330" s="413">
        <f>SUM(G331:G332)</f>
        <v>2200</v>
      </c>
      <c r="H330" s="409">
        <f t="shared" si="70"/>
        <v>2136300</v>
      </c>
    </row>
    <row r="331" spans="1:8" s="17" customFormat="1" ht="21.75" customHeight="1" x14ac:dyDescent="0.2">
      <c r="A331" s="88"/>
      <c r="B331" s="89"/>
      <c r="C331" s="57">
        <v>2810</v>
      </c>
      <c r="D331" s="63" t="s">
        <v>336</v>
      </c>
      <c r="E331" s="54">
        <v>22800</v>
      </c>
      <c r="F331" s="60">
        <v>2200</v>
      </c>
      <c r="G331" s="60"/>
      <c r="H331" s="43">
        <f t="shared" si="70"/>
        <v>25000</v>
      </c>
    </row>
    <row r="332" spans="1:8" s="17" customFormat="1" ht="23.25" customHeight="1" x14ac:dyDescent="0.2">
      <c r="A332" s="88"/>
      <c r="B332" s="89"/>
      <c r="C332" s="79" t="s">
        <v>337</v>
      </c>
      <c r="D332" s="273" t="s">
        <v>338</v>
      </c>
      <c r="E332" s="54">
        <v>1413500</v>
      </c>
      <c r="F332" s="60"/>
      <c r="G332" s="60">
        <v>2200</v>
      </c>
      <c r="H332" s="43">
        <f t="shared" si="70"/>
        <v>1411300</v>
      </c>
    </row>
    <row r="333" spans="1:8" s="17" customFormat="1" ht="33.75" customHeight="1" x14ac:dyDescent="0.2">
      <c r="A333" s="88"/>
      <c r="B333" s="89"/>
      <c r="C333" s="27"/>
      <c r="D333" s="416" t="s">
        <v>459</v>
      </c>
      <c r="E333" s="256">
        <v>106845.42</v>
      </c>
      <c r="F333" s="290">
        <f>SUM(F334:F337)</f>
        <v>53422.71</v>
      </c>
      <c r="G333" s="290">
        <f>SUM(G334:G337)</f>
        <v>53422.71</v>
      </c>
      <c r="H333" s="256">
        <f>SUM(E333+F333-G333)</f>
        <v>106845.42000000001</v>
      </c>
    </row>
    <row r="334" spans="1:8" s="17" customFormat="1" ht="23.25" customHeight="1" x14ac:dyDescent="0.2">
      <c r="A334" s="88"/>
      <c r="B334" s="89"/>
      <c r="C334" s="57">
        <v>2816</v>
      </c>
      <c r="D334" s="63" t="s">
        <v>336</v>
      </c>
      <c r="E334" s="54">
        <v>0</v>
      </c>
      <c r="F334" s="60">
        <v>8013.4</v>
      </c>
      <c r="G334" s="60"/>
      <c r="H334" s="54">
        <f t="shared" ref="H334:H337" si="73">SUM(E334+F334-G334)</f>
        <v>8013.4</v>
      </c>
    </row>
    <row r="335" spans="1:8" s="17" customFormat="1" ht="23.25" customHeight="1" x14ac:dyDescent="0.2">
      <c r="A335" s="88"/>
      <c r="B335" s="89"/>
      <c r="C335" s="57">
        <v>2817</v>
      </c>
      <c r="D335" s="63" t="s">
        <v>336</v>
      </c>
      <c r="E335" s="54">
        <v>0</v>
      </c>
      <c r="F335" s="60">
        <v>45409.31</v>
      </c>
      <c r="G335" s="60"/>
      <c r="H335" s="54">
        <f t="shared" si="73"/>
        <v>45409.31</v>
      </c>
    </row>
    <row r="336" spans="1:8" s="17" customFormat="1" ht="23.25" customHeight="1" x14ac:dyDescent="0.2">
      <c r="A336" s="88"/>
      <c r="B336" s="89"/>
      <c r="C336" s="79" t="s">
        <v>460</v>
      </c>
      <c r="D336" s="74" t="s">
        <v>338</v>
      </c>
      <c r="E336" s="54">
        <v>16026.81</v>
      </c>
      <c r="F336" s="60"/>
      <c r="G336" s="60">
        <v>8013.4</v>
      </c>
      <c r="H336" s="54">
        <f t="shared" si="73"/>
        <v>8013.41</v>
      </c>
    </row>
    <row r="337" spans="1:8" s="17" customFormat="1" ht="23.25" customHeight="1" x14ac:dyDescent="0.2">
      <c r="A337" s="88"/>
      <c r="B337" s="89"/>
      <c r="C337" s="79" t="s">
        <v>339</v>
      </c>
      <c r="D337" s="74" t="s">
        <v>338</v>
      </c>
      <c r="E337" s="54">
        <v>90818.61</v>
      </c>
      <c r="F337" s="60"/>
      <c r="G337" s="60">
        <v>45409.31</v>
      </c>
      <c r="H337" s="54">
        <f t="shared" si="73"/>
        <v>45409.3</v>
      </c>
    </row>
    <row r="338" spans="1:8" s="17" customFormat="1" ht="20.25" customHeight="1" thickBot="1" x14ac:dyDescent="0.25">
      <c r="A338" s="88"/>
      <c r="B338" s="47"/>
      <c r="C338" s="56"/>
      <c r="D338" s="30" t="s">
        <v>100</v>
      </c>
      <c r="E338" s="31">
        <v>43275593.450000003</v>
      </c>
      <c r="F338" s="31">
        <f>SUM(F339,F345,F351,F355,F361)</f>
        <v>101528.88</v>
      </c>
      <c r="G338" s="31">
        <f>SUM(G339,G345,G351,G355,G361)</f>
        <v>0</v>
      </c>
      <c r="H338" s="31">
        <f t="shared" ref="H338:H340" si="74">SUM(E338+F338-G338)</f>
        <v>43377122.330000006</v>
      </c>
    </row>
    <row r="339" spans="1:8" s="17" customFormat="1" ht="18.75" customHeight="1" thickTop="1" thickBot="1" x14ac:dyDescent="0.25">
      <c r="A339" s="44">
        <v>750</v>
      </c>
      <c r="B339" s="44"/>
      <c r="C339" s="45"/>
      <c r="D339" s="46" t="s">
        <v>46</v>
      </c>
      <c r="E339" s="31">
        <v>1907397.98</v>
      </c>
      <c r="F339" s="31">
        <f>SUM(F340)</f>
        <v>586.88</v>
      </c>
      <c r="G339" s="31">
        <f>SUM(G340)</f>
        <v>0</v>
      </c>
      <c r="H339" s="31">
        <f t="shared" si="74"/>
        <v>1907984.8599999999</v>
      </c>
    </row>
    <row r="340" spans="1:8" s="17" customFormat="1" ht="12" customHeight="1" thickTop="1" x14ac:dyDescent="0.2">
      <c r="A340" s="44"/>
      <c r="B340" s="56">
        <v>75011</v>
      </c>
      <c r="C340" s="35"/>
      <c r="D340" s="90" t="s">
        <v>101</v>
      </c>
      <c r="E340" s="61">
        <v>1907397.98</v>
      </c>
      <c r="F340" s="38">
        <f>SUM(F341)</f>
        <v>586.88</v>
      </c>
      <c r="G340" s="38">
        <f>SUM(G341)</f>
        <v>0</v>
      </c>
      <c r="H340" s="37">
        <f t="shared" si="74"/>
        <v>1907984.8599999999</v>
      </c>
    </row>
    <row r="341" spans="1:8" s="17" customFormat="1" ht="32.25" customHeight="1" x14ac:dyDescent="0.2">
      <c r="A341" s="44"/>
      <c r="B341" s="56"/>
      <c r="C341" s="27"/>
      <c r="D341" s="423" t="s">
        <v>353</v>
      </c>
      <c r="E341" s="256">
        <v>597.98</v>
      </c>
      <c r="F341" s="413">
        <f>SUM(F342:F343)</f>
        <v>586.88</v>
      </c>
      <c r="G341" s="413">
        <f>SUM(G342:G343)</f>
        <v>0</v>
      </c>
      <c r="H341" s="409">
        <f t="shared" ref="H341:H343" si="75">SUM(E341+F341-G341)</f>
        <v>1184.8600000000001</v>
      </c>
    </row>
    <row r="342" spans="1:8" s="17" customFormat="1" ht="21.75" customHeight="1" x14ac:dyDescent="0.2">
      <c r="A342" s="44"/>
      <c r="B342" s="56"/>
      <c r="C342" s="57">
        <v>4740</v>
      </c>
      <c r="D342" s="63" t="s">
        <v>96</v>
      </c>
      <c r="E342" s="60">
        <v>499.82</v>
      </c>
      <c r="F342" s="54">
        <f>129.04+361.5</f>
        <v>490.53999999999996</v>
      </c>
      <c r="G342" s="54"/>
      <c r="H342" s="43">
        <f t="shared" si="75"/>
        <v>990.3599999999999</v>
      </c>
    </row>
    <row r="343" spans="1:8" s="17" customFormat="1" ht="21" customHeight="1" x14ac:dyDescent="0.2">
      <c r="A343" s="44"/>
      <c r="B343" s="56"/>
      <c r="C343" s="57">
        <v>4850</v>
      </c>
      <c r="D343" s="63" t="s">
        <v>59</v>
      </c>
      <c r="E343" s="60">
        <v>98.16</v>
      </c>
      <c r="F343" s="54">
        <f>25.34+71</f>
        <v>96.34</v>
      </c>
      <c r="G343" s="54"/>
      <c r="H343" s="43">
        <f t="shared" si="75"/>
        <v>194.5</v>
      </c>
    </row>
    <row r="344" spans="1:8" s="17" customFormat="1" ht="12" customHeight="1" x14ac:dyDescent="0.2">
      <c r="A344" s="44">
        <v>754</v>
      </c>
      <c r="B344" s="44"/>
      <c r="C344" s="45"/>
      <c r="D344" s="46" t="s">
        <v>104</v>
      </c>
      <c r="E344" s="60"/>
      <c r="F344" s="42"/>
      <c r="G344" s="42"/>
      <c r="H344" s="60"/>
    </row>
    <row r="345" spans="1:8" s="17" customFormat="1" ht="12" customHeight="1" thickBot="1" x14ac:dyDescent="0.25">
      <c r="A345" s="44"/>
      <c r="B345" s="44"/>
      <c r="C345" s="45"/>
      <c r="D345" s="46" t="s">
        <v>105</v>
      </c>
      <c r="E345" s="34">
        <v>1246140</v>
      </c>
      <c r="F345" s="34">
        <f>SUM(F346)</f>
        <v>39408</v>
      </c>
      <c r="G345" s="34">
        <f>SUM(G346)</f>
        <v>0</v>
      </c>
      <c r="H345" s="34">
        <f>SUM(E345+F345-G345)</f>
        <v>1285548</v>
      </c>
    </row>
    <row r="346" spans="1:8" s="17" customFormat="1" ht="12" customHeight="1" thickTop="1" x14ac:dyDescent="0.2">
      <c r="A346" s="47"/>
      <c r="B346" s="47">
        <v>75495</v>
      </c>
      <c r="C346" s="27"/>
      <c r="D346" s="36" t="s">
        <v>27</v>
      </c>
      <c r="E346" s="37">
        <v>1246140</v>
      </c>
      <c r="F346" s="38">
        <f>SUM(F347)</f>
        <v>39408</v>
      </c>
      <c r="G346" s="38">
        <f>SUM(G347)</f>
        <v>0</v>
      </c>
      <c r="H346" s="37">
        <f>SUM(E346+F346-G346)</f>
        <v>1285548</v>
      </c>
    </row>
    <row r="347" spans="1:8" s="17" customFormat="1" ht="25.5" customHeight="1" x14ac:dyDescent="0.2">
      <c r="A347" s="47"/>
      <c r="B347" s="47"/>
      <c r="C347" s="76"/>
      <c r="D347" s="405" t="s">
        <v>106</v>
      </c>
      <c r="E347" s="256">
        <v>169480</v>
      </c>
      <c r="F347" s="290">
        <f>SUM(F348:F350)</f>
        <v>39408</v>
      </c>
      <c r="G347" s="290">
        <f>SUM(G348:G350)</f>
        <v>0</v>
      </c>
      <c r="H347" s="256">
        <f t="shared" ref="H347:H356" si="76">SUM(E347+F347-G347)</f>
        <v>208888</v>
      </c>
    </row>
    <row r="348" spans="1:8" s="17" customFormat="1" ht="22.5" customHeight="1" x14ac:dyDescent="0.2">
      <c r="A348" s="47"/>
      <c r="B348" s="47"/>
      <c r="C348" s="57">
        <v>3280</v>
      </c>
      <c r="D348" s="63" t="s">
        <v>107</v>
      </c>
      <c r="E348" s="54">
        <v>168520</v>
      </c>
      <c r="F348" s="60">
        <v>38960</v>
      </c>
      <c r="G348" s="60"/>
      <c r="H348" s="54">
        <f t="shared" si="76"/>
        <v>207480</v>
      </c>
    </row>
    <row r="349" spans="1:8" s="17" customFormat="1" ht="22.5" customHeight="1" x14ac:dyDescent="0.2">
      <c r="A349" s="47"/>
      <c r="B349" s="47"/>
      <c r="C349" s="57">
        <v>4740</v>
      </c>
      <c r="D349" s="63" t="s">
        <v>96</v>
      </c>
      <c r="E349" s="54">
        <v>800</v>
      </c>
      <c r="F349" s="60">
        <v>374</v>
      </c>
      <c r="G349" s="60"/>
      <c r="H349" s="54">
        <f t="shared" si="76"/>
        <v>1174</v>
      </c>
    </row>
    <row r="350" spans="1:8" s="17" customFormat="1" ht="22.5" customHeight="1" x14ac:dyDescent="0.2">
      <c r="A350" s="47"/>
      <c r="B350" s="47"/>
      <c r="C350" s="57">
        <v>4850</v>
      </c>
      <c r="D350" s="63" t="s">
        <v>59</v>
      </c>
      <c r="E350" s="54">
        <v>160</v>
      </c>
      <c r="F350" s="60">
        <v>74</v>
      </c>
      <c r="G350" s="60"/>
      <c r="H350" s="54">
        <f t="shared" si="76"/>
        <v>234</v>
      </c>
    </row>
    <row r="351" spans="1:8" s="17" customFormat="1" ht="12" customHeight="1" thickBot="1" x14ac:dyDescent="0.25">
      <c r="A351" s="95">
        <v>852</v>
      </c>
      <c r="B351" s="95"/>
      <c r="C351" s="71"/>
      <c r="D351" s="258" t="s">
        <v>21</v>
      </c>
      <c r="E351" s="31">
        <v>4058246</v>
      </c>
      <c r="F351" s="31">
        <f>SUM(F352)</f>
        <v>3600</v>
      </c>
      <c r="G351" s="31">
        <f>SUM(G352)</f>
        <v>0</v>
      </c>
      <c r="H351" s="31">
        <f t="shared" si="76"/>
        <v>4061846</v>
      </c>
    </row>
    <row r="352" spans="1:8" s="17" customFormat="1" ht="12" customHeight="1" thickTop="1" x14ac:dyDescent="0.2">
      <c r="A352" s="47"/>
      <c r="B352" s="47">
        <v>85231</v>
      </c>
      <c r="C352" s="27"/>
      <c r="D352" s="55" t="s">
        <v>411</v>
      </c>
      <c r="E352" s="61">
        <v>0</v>
      </c>
      <c r="F352" s="38">
        <f t="shared" ref="F352:G352" si="77">SUM(F353)</f>
        <v>3600</v>
      </c>
      <c r="G352" s="38">
        <f t="shared" si="77"/>
        <v>0</v>
      </c>
      <c r="H352" s="37">
        <f t="shared" si="76"/>
        <v>3600</v>
      </c>
    </row>
    <row r="353" spans="1:8" s="17" customFormat="1" ht="12" customHeight="1" x14ac:dyDescent="0.2">
      <c r="A353" s="47"/>
      <c r="B353" s="44"/>
      <c r="C353" s="27"/>
      <c r="D353" s="412" t="s">
        <v>87</v>
      </c>
      <c r="E353" s="420">
        <v>0</v>
      </c>
      <c r="F353" s="413">
        <f>SUM(F354:F354)</f>
        <v>3600</v>
      </c>
      <c r="G353" s="413">
        <f>SUM(G354:G354)</f>
        <v>0</v>
      </c>
      <c r="H353" s="409">
        <f t="shared" si="76"/>
        <v>3600</v>
      </c>
    </row>
    <row r="354" spans="1:8" s="17" customFormat="1" ht="12" customHeight="1" x14ac:dyDescent="0.2">
      <c r="A354" s="47"/>
      <c r="B354" s="44"/>
      <c r="C354" s="56">
        <v>3110</v>
      </c>
      <c r="D354" s="62" t="s">
        <v>88</v>
      </c>
      <c r="E354" s="60">
        <v>0</v>
      </c>
      <c r="F354" s="60">
        <v>3600</v>
      </c>
      <c r="G354" s="92"/>
      <c r="H354" s="43">
        <f t="shared" si="76"/>
        <v>3600</v>
      </c>
    </row>
    <row r="355" spans="1:8" s="17" customFormat="1" ht="12" customHeight="1" thickBot="1" x14ac:dyDescent="0.25">
      <c r="A355" s="52">
        <v>853</v>
      </c>
      <c r="B355" s="44"/>
      <c r="C355" s="45"/>
      <c r="D355" s="46" t="s">
        <v>35</v>
      </c>
      <c r="E355" s="31">
        <v>931383.7</v>
      </c>
      <c r="F355" s="34">
        <f>SUM(F356)</f>
        <v>4896</v>
      </c>
      <c r="G355" s="34">
        <f>SUM(G356)</f>
        <v>0</v>
      </c>
      <c r="H355" s="31">
        <f t="shared" si="76"/>
        <v>936279.7</v>
      </c>
    </row>
    <row r="356" spans="1:8" s="17" customFormat="1" ht="12" customHeight="1" thickTop="1" x14ac:dyDescent="0.2">
      <c r="A356" s="45"/>
      <c r="B356" s="47">
        <v>85395</v>
      </c>
      <c r="C356" s="27"/>
      <c r="D356" s="36" t="s">
        <v>27</v>
      </c>
      <c r="E356" s="61">
        <v>931383.7</v>
      </c>
      <c r="F356" s="37">
        <f>SUM(F357)</f>
        <v>4896</v>
      </c>
      <c r="G356" s="37">
        <f>SUM(G357)</f>
        <v>0</v>
      </c>
      <c r="H356" s="37">
        <f t="shared" si="76"/>
        <v>936279.7</v>
      </c>
    </row>
    <row r="357" spans="1:8" s="17" customFormat="1" ht="22.5" customHeight="1" x14ac:dyDescent="0.2">
      <c r="A357" s="45"/>
      <c r="B357" s="47"/>
      <c r="C357" s="76"/>
      <c r="D357" s="423" t="s">
        <v>110</v>
      </c>
      <c r="E357" s="256">
        <v>14688</v>
      </c>
      <c r="F357" s="290">
        <f>SUM(F358:F360)</f>
        <v>4896</v>
      </c>
      <c r="G357" s="290">
        <f>SUM(G358:G360)</f>
        <v>0</v>
      </c>
      <c r="H357" s="256">
        <f>SUM(E357+F357-G357)</f>
        <v>19584</v>
      </c>
    </row>
    <row r="358" spans="1:8" s="17" customFormat="1" ht="22.5" customHeight="1" x14ac:dyDescent="0.2">
      <c r="A358" s="45"/>
      <c r="B358" s="47"/>
      <c r="C358" s="57">
        <v>3290</v>
      </c>
      <c r="D358" s="63" t="s">
        <v>85</v>
      </c>
      <c r="E358" s="42">
        <v>14400</v>
      </c>
      <c r="F358" s="43">
        <v>4800</v>
      </c>
      <c r="G358" s="43"/>
      <c r="H358" s="43">
        <f>SUM(E358+F358-G358)</f>
        <v>19200</v>
      </c>
    </row>
    <row r="359" spans="1:8" s="17" customFormat="1" ht="22.5" customHeight="1" x14ac:dyDescent="0.2">
      <c r="A359" s="45"/>
      <c r="B359" s="47"/>
      <c r="C359" s="57">
        <v>4740</v>
      </c>
      <c r="D359" s="63" t="s">
        <v>96</v>
      </c>
      <c r="E359" s="60">
        <v>240</v>
      </c>
      <c r="F359" s="43">
        <v>80</v>
      </c>
      <c r="G359" s="43"/>
      <c r="H359" s="43">
        <f t="shared" ref="H359:H361" si="78">SUM(E359+F359-G359)</f>
        <v>320</v>
      </c>
    </row>
    <row r="360" spans="1:8" s="17" customFormat="1" ht="22.5" customHeight="1" x14ac:dyDescent="0.2">
      <c r="A360" s="84"/>
      <c r="B360" s="68"/>
      <c r="C360" s="81">
        <v>4850</v>
      </c>
      <c r="D360" s="59" t="s">
        <v>59</v>
      </c>
      <c r="E360" s="93">
        <v>48</v>
      </c>
      <c r="F360" s="38">
        <v>16</v>
      </c>
      <c r="G360" s="38"/>
      <c r="H360" s="38">
        <f t="shared" si="78"/>
        <v>64</v>
      </c>
    </row>
    <row r="361" spans="1:8" s="17" customFormat="1" ht="12" customHeight="1" thickBot="1" x14ac:dyDescent="0.25">
      <c r="A361" s="44">
        <v>855</v>
      </c>
      <c r="B361" s="44"/>
      <c r="C361" s="45"/>
      <c r="D361" s="46" t="s">
        <v>30</v>
      </c>
      <c r="E361" s="34">
        <v>35105017</v>
      </c>
      <c r="F361" s="31">
        <f>SUM(F364,F367,F374)</f>
        <v>53038</v>
      </c>
      <c r="G361" s="31">
        <f>SUM(G364,G367,G374)</f>
        <v>0</v>
      </c>
      <c r="H361" s="31">
        <f t="shared" si="78"/>
        <v>35158055</v>
      </c>
    </row>
    <row r="362" spans="1:8" s="17" customFormat="1" ht="12" customHeight="1" thickTop="1" x14ac:dyDescent="0.2">
      <c r="A362" s="44"/>
      <c r="B362" s="91">
        <v>85502</v>
      </c>
      <c r="C362" s="76"/>
      <c r="D362" s="82" t="s">
        <v>111</v>
      </c>
      <c r="E362" s="60"/>
      <c r="F362" s="60"/>
      <c r="G362" s="92"/>
      <c r="H362" s="43"/>
    </row>
    <row r="363" spans="1:8" s="17" customFormat="1" ht="12" customHeight="1" x14ac:dyDescent="0.2">
      <c r="A363" s="44"/>
      <c r="B363" s="91"/>
      <c r="C363" s="76"/>
      <c r="D363" s="82" t="s">
        <v>112</v>
      </c>
      <c r="E363" s="60"/>
      <c r="F363" s="60"/>
      <c r="G363" s="92"/>
      <c r="H363" s="43"/>
    </row>
    <row r="364" spans="1:8" s="17" customFormat="1" ht="12" customHeight="1" x14ac:dyDescent="0.2">
      <c r="A364" s="44"/>
      <c r="B364" s="91"/>
      <c r="C364" s="76"/>
      <c r="D364" s="51" t="s">
        <v>113</v>
      </c>
      <c r="E364" s="38">
        <v>34820435</v>
      </c>
      <c r="F364" s="38">
        <f>SUM(F365)</f>
        <v>21000</v>
      </c>
      <c r="G364" s="38">
        <f t="shared" ref="G364" si="79">SUM(G365)</f>
        <v>0</v>
      </c>
      <c r="H364" s="37">
        <f t="shared" ref="H364:H371" si="80">SUM(E364+F364-G364)</f>
        <v>34841435</v>
      </c>
    </row>
    <row r="365" spans="1:8" s="17" customFormat="1" ht="22.5" customHeight="1" x14ac:dyDescent="0.2">
      <c r="A365" s="44"/>
      <c r="B365" s="47"/>
      <c r="C365" s="27"/>
      <c r="D365" s="415" t="s">
        <v>366</v>
      </c>
      <c r="E365" s="413">
        <v>40935</v>
      </c>
      <c r="F365" s="413">
        <f>SUM(F366:F366)</f>
        <v>21000</v>
      </c>
      <c r="G365" s="413">
        <f>SUM(G366:G366)</f>
        <v>0</v>
      </c>
      <c r="H365" s="409">
        <f t="shared" si="80"/>
        <v>61935</v>
      </c>
    </row>
    <row r="366" spans="1:8" s="17" customFormat="1" ht="12" customHeight="1" x14ac:dyDescent="0.2">
      <c r="A366" s="44"/>
      <c r="B366" s="44"/>
      <c r="C366" s="71">
        <v>3110</v>
      </c>
      <c r="D366" s="83" t="s">
        <v>88</v>
      </c>
      <c r="E366" s="60">
        <v>38935</v>
      </c>
      <c r="F366" s="54">
        <v>21000</v>
      </c>
      <c r="G366" s="54"/>
      <c r="H366" s="43">
        <f t="shared" si="80"/>
        <v>59935</v>
      </c>
    </row>
    <row r="367" spans="1:8" s="17" customFormat="1" ht="12" customHeight="1" x14ac:dyDescent="0.2">
      <c r="A367" s="44"/>
      <c r="B367" s="71">
        <v>85503</v>
      </c>
      <c r="C367" s="259"/>
      <c r="D367" s="72" t="s">
        <v>331</v>
      </c>
      <c r="E367" s="93">
        <v>7582</v>
      </c>
      <c r="F367" s="38">
        <f t="shared" ref="F367:G367" si="81">SUM(F368)</f>
        <v>2600</v>
      </c>
      <c r="G367" s="38">
        <f t="shared" si="81"/>
        <v>0</v>
      </c>
      <c r="H367" s="37">
        <f t="shared" si="80"/>
        <v>10182</v>
      </c>
    </row>
    <row r="368" spans="1:8" s="17" customFormat="1" ht="12" customHeight="1" x14ac:dyDescent="0.2">
      <c r="A368" s="44"/>
      <c r="B368" s="73"/>
      <c r="C368" s="259"/>
      <c r="D368" s="424" t="s">
        <v>83</v>
      </c>
      <c r="E368" s="418">
        <v>7582</v>
      </c>
      <c r="F368" s="413">
        <f>SUM(F369:F371)</f>
        <v>2600</v>
      </c>
      <c r="G368" s="413">
        <f>SUM(G369:G371)</f>
        <v>0</v>
      </c>
      <c r="H368" s="409">
        <f t="shared" si="80"/>
        <v>10182</v>
      </c>
    </row>
    <row r="369" spans="1:8" s="17" customFormat="1" ht="12" customHeight="1" x14ac:dyDescent="0.2">
      <c r="A369" s="44"/>
      <c r="B369" s="73"/>
      <c r="C369" s="56">
        <v>4010</v>
      </c>
      <c r="D369" s="62" t="s">
        <v>103</v>
      </c>
      <c r="E369" s="60">
        <v>5240</v>
      </c>
      <c r="F369" s="54">
        <v>2170</v>
      </c>
      <c r="G369" s="54"/>
      <c r="H369" s="43">
        <f t="shared" si="80"/>
        <v>7410</v>
      </c>
    </row>
    <row r="370" spans="1:8" s="17" customFormat="1" ht="12" customHeight="1" x14ac:dyDescent="0.2">
      <c r="A370" s="44"/>
      <c r="B370" s="73"/>
      <c r="C370" s="56">
        <v>4110</v>
      </c>
      <c r="D370" s="62" t="s">
        <v>79</v>
      </c>
      <c r="E370" s="60">
        <v>902</v>
      </c>
      <c r="F370" s="54">
        <v>375</v>
      </c>
      <c r="G370" s="54"/>
      <c r="H370" s="43">
        <f t="shared" si="80"/>
        <v>1277</v>
      </c>
    </row>
    <row r="371" spans="1:8" s="17" customFormat="1" ht="12" customHeight="1" x14ac:dyDescent="0.2">
      <c r="A371" s="44"/>
      <c r="B371" s="73"/>
      <c r="C371" s="56">
        <v>4120</v>
      </c>
      <c r="D371" s="62" t="s">
        <v>78</v>
      </c>
      <c r="E371" s="60">
        <v>130</v>
      </c>
      <c r="F371" s="54">
        <v>55</v>
      </c>
      <c r="G371" s="54"/>
      <c r="H371" s="43">
        <f t="shared" si="80"/>
        <v>185</v>
      </c>
    </row>
    <row r="372" spans="1:8" s="17" customFormat="1" ht="12" customHeight="1" x14ac:dyDescent="0.2">
      <c r="A372" s="44"/>
      <c r="B372" s="47">
        <v>85513</v>
      </c>
      <c r="C372" s="27"/>
      <c r="D372" s="91" t="s">
        <v>412</v>
      </c>
      <c r="E372" s="43"/>
      <c r="F372" s="43"/>
      <c r="G372" s="43"/>
      <c r="H372" s="43"/>
    </row>
    <row r="373" spans="1:8" s="17" customFormat="1" ht="12" customHeight="1" x14ac:dyDescent="0.2">
      <c r="A373" s="44"/>
      <c r="B373" s="26"/>
      <c r="C373" s="27"/>
      <c r="D373" s="48" t="s">
        <v>413</v>
      </c>
      <c r="E373" s="43"/>
      <c r="F373" s="43"/>
      <c r="G373" s="43"/>
      <c r="H373" s="43"/>
    </row>
    <row r="374" spans="1:8" s="17" customFormat="1" ht="12" customHeight="1" x14ac:dyDescent="0.2">
      <c r="A374" s="44"/>
      <c r="B374" s="47"/>
      <c r="C374" s="27"/>
      <c r="D374" s="36" t="s">
        <v>414</v>
      </c>
      <c r="E374" s="37">
        <v>277000</v>
      </c>
      <c r="F374" s="38">
        <f t="shared" ref="F374:G374" si="82">SUM(F375)</f>
        <v>29438</v>
      </c>
      <c r="G374" s="38">
        <f t="shared" si="82"/>
        <v>0</v>
      </c>
      <c r="H374" s="37">
        <f>SUM(E374+F374-G374)</f>
        <v>306438</v>
      </c>
    </row>
    <row r="375" spans="1:8" s="17" customFormat="1" ht="12" customHeight="1" x14ac:dyDescent="0.2">
      <c r="A375" s="44"/>
      <c r="B375" s="47"/>
      <c r="C375" s="27"/>
      <c r="D375" s="412" t="s">
        <v>87</v>
      </c>
      <c r="E375" s="256">
        <v>277000</v>
      </c>
      <c r="F375" s="290">
        <f>SUM(F376)</f>
        <v>29438</v>
      </c>
      <c r="G375" s="290">
        <f>SUM(G376)</f>
        <v>0</v>
      </c>
      <c r="H375" s="256">
        <f>SUM(E375+F375-G375)</f>
        <v>306438</v>
      </c>
    </row>
    <row r="376" spans="1:8" s="17" customFormat="1" ht="12" customHeight="1" x14ac:dyDescent="0.2">
      <c r="A376" s="44"/>
      <c r="B376" s="44"/>
      <c r="C376" s="56">
        <v>4130</v>
      </c>
      <c r="D376" s="62" t="s">
        <v>461</v>
      </c>
      <c r="E376" s="60">
        <v>277000</v>
      </c>
      <c r="F376" s="43">
        <v>29438</v>
      </c>
      <c r="G376" s="43"/>
      <c r="H376" s="60">
        <f>SUM(E376+F376-G376)</f>
        <v>306438</v>
      </c>
    </row>
    <row r="377" spans="1:8" s="17" customFormat="1" ht="21.75" customHeight="1" thickBot="1" x14ac:dyDescent="0.25">
      <c r="A377" s="94"/>
      <c r="B377" s="47"/>
      <c r="C377" s="56"/>
      <c r="D377" s="30" t="s">
        <v>114</v>
      </c>
      <c r="E377" s="31">
        <v>20359027.539999999</v>
      </c>
      <c r="F377" s="31">
        <f>SUM(F378,F382)</f>
        <v>248700</v>
      </c>
      <c r="G377" s="31">
        <f>SUM(G378,G382)</f>
        <v>191000</v>
      </c>
      <c r="H377" s="31">
        <f>SUM(E377+F377-G377)</f>
        <v>20416727.539999999</v>
      </c>
    </row>
    <row r="378" spans="1:8" s="17" customFormat="1" ht="18" customHeight="1" thickTop="1" thickBot="1" x14ac:dyDescent="0.25">
      <c r="A378" s="45" t="s">
        <v>415</v>
      </c>
      <c r="B378" s="44"/>
      <c r="C378" s="45"/>
      <c r="D378" s="46" t="s">
        <v>416</v>
      </c>
      <c r="E378" s="31">
        <v>1435100</v>
      </c>
      <c r="F378" s="31">
        <f>SUM(F379)</f>
        <v>1000</v>
      </c>
      <c r="G378" s="31">
        <f>SUM(G379)</f>
        <v>0</v>
      </c>
      <c r="H378" s="31">
        <f t="shared" ref="H378:H381" si="83">SUM(E378+F378-G378)</f>
        <v>1436100</v>
      </c>
    </row>
    <row r="379" spans="1:8" s="17" customFormat="1" ht="12.6" customHeight="1" thickTop="1" x14ac:dyDescent="0.2">
      <c r="A379" s="45"/>
      <c r="B379" s="47">
        <v>71012</v>
      </c>
      <c r="C379" s="56"/>
      <c r="D379" s="36" t="s">
        <v>417</v>
      </c>
      <c r="E379" s="61">
        <v>498000</v>
      </c>
      <c r="F379" s="38">
        <f>SUM(F380)</f>
        <v>1000</v>
      </c>
      <c r="G379" s="38">
        <f>SUM(G380)</f>
        <v>0</v>
      </c>
      <c r="H379" s="37">
        <f t="shared" si="83"/>
        <v>499000</v>
      </c>
    </row>
    <row r="380" spans="1:8" s="17" customFormat="1" ht="12.6" customHeight="1" x14ac:dyDescent="0.2">
      <c r="A380" s="21"/>
      <c r="B380" s="44"/>
      <c r="C380" s="27"/>
      <c r="D380" s="411" t="s">
        <v>425</v>
      </c>
      <c r="E380" s="420">
        <v>210000</v>
      </c>
      <c r="F380" s="413">
        <f>SUM(F381:F381)</f>
        <v>1000</v>
      </c>
      <c r="G380" s="413">
        <f>SUM(G381:G381)</f>
        <v>0</v>
      </c>
      <c r="H380" s="409">
        <f t="shared" si="83"/>
        <v>211000</v>
      </c>
    </row>
    <row r="381" spans="1:8" s="17" customFormat="1" ht="20.25" customHeight="1" x14ac:dyDescent="0.2">
      <c r="A381" s="52"/>
      <c r="B381" s="47"/>
      <c r="C381" s="57">
        <v>4700</v>
      </c>
      <c r="D381" s="74" t="s">
        <v>426</v>
      </c>
      <c r="E381" s="54">
        <v>0</v>
      </c>
      <c r="F381" s="54">
        <v>1000</v>
      </c>
      <c r="G381" s="54"/>
      <c r="H381" s="43">
        <f t="shared" si="83"/>
        <v>1000</v>
      </c>
    </row>
    <row r="382" spans="1:8" s="17" customFormat="1" ht="12.6" customHeight="1" thickBot="1" x14ac:dyDescent="0.25">
      <c r="A382" s="44">
        <v>754</v>
      </c>
      <c r="B382" s="44"/>
      <c r="C382" s="45"/>
      <c r="D382" s="46" t="s">
        <v>33</v>
      </c>
      <c r="E382" s="31">
        <v>16988028.539999999</v>
      </c>
      <c r="F382" s="34">
        <f t="shared" ref="F382:G383" si="84">SUM(F383)</f>
        <v>247700</v>
      </c>
      <c r="G382" s="34">
        <f t="shared" si="84"/>
        <v>191000</v>
      </c>
      <c r="H382" s="31">
        <f>SUM(E382+F382-G382)</f>
        <v>17044728.539999999</v>
      </c>
    </row>
    <row r="383" spans="1:8" s="17" customFormat="1" ht="12.6" customHeight="1" thickTop="1" x14ac:dyDescent="0.2">
      <c r="A383" s="88"/>
      <c r="B383" s="56">
        <v>75411</v>
      </c>
      <c r="C383" s="35"/>
      <c r="D383" s="90" t="s">
        <v>334</v>
      </c>
      <c r="E383" s="37">
        <v>16988028.539999999</v>
      </c>
      <c r="F383" s="38">
        <f t="shared" si="84"/>
        <v>247700</v>
      </c>
      <c r="G383" s="38">
        <f t="shared" si="84"/>
        <v>191000</v>
      </c>
      <c r="H383" s="37">
        <f>SUM(E383+F383-G383)</f>
        <v>17044728.539999999</v>
      </c>
    </row>
    <row r="384" spans="1:8" s="17" customFormat="1" ht="12.6" customHeight="1" x14ac:dyDescent="0.2">
      <c r="A384" s="18"/>
      <c r="B384" s="35"/>
      <c r="C384" s="56"/>
      <c r="D384" s="417" t="s">
        <v>354</v>
      </c>
      <c r="E384" s="409">
        <v>16988028.539999999</v>
      </c>
      <c r="F384" s="409">
        <f>SUM(F385:F392)</f>
        <v>247700</v>
      </c>
      <c r="G384" s="409">
        <f>SUM(G385:G392)</f>
        <v>191000</v>
      </c>
      <c r="H384" s="256">
        <f>SUM(E384+F384-G384)</f>
        <v>17044728.539999999</v>
      </c>
    </row>
    <row r="385" spans="1:8" s="17" customFormat="1" ht="12" customHeight="1" x14ac:dyDescent="0.2">
      <c r="A385" s="52"/>
      <c r="B385" s="47"/>
      <c r="C385" s="56">
        <v>4010</v>
      </c>
      <c r="D385" s="62" t="s">
        <v>103</v>
      </c>
      <c r="E385" s="43">
        <v>105271</v>
      </c>
      <c r="F385" s="60">
        <v>2800</v>
      </c>
      <c r="G385" s="60"/>
      <c r="H385" s="42">
        <f t="shared" ref="H385:H392" si="85">SUM(E385+F385-G385)</f>
        <v>108071</v>
      </c>
    </row>
    <row r="386" spans="1:8" s="17" customFormat="1" ht="12" customHeight="1" x14ac:dyDescent="0.2">
      <c r="A386" s="52"/>
      <c r="B386" s="47"/>
      <c r="C386" s="56">
        <v>4020</v>
      </c>
      <c r="D386" s="62" t="s">
        <v>462</v>
      </c>
      <c r="E386" s="43">
        <v>107051</v>
      </c>
      <c r="F386" s="60">
        <v>2800</v>
      </c>
      <c r="G386" s="60"/>
      <c r="H386" s="42">
        <f t="shared" si="85"/>
        <v>109851</v>
      </c>
    </row>
    <row r="387" spans="1:8" s="17" customFormat="1" ht="11.25" customHeight="1" x14ac:dyDescent="0.2">
      <c r="A387" s="52"/>
      <c r="B387" s="47"/>
      <c r="C387" s="56">
        <v>4050</v>
      </c>
      <c r="D387" s="272" t="s">
        <v>367</v>
      </c>
      <c r="E387" s="43">
        <v>11904393</v>
      </c>
      <c r="F387" s="60"/>
      <c r="G387" s="60">
        <f>98700+69300</f>
        <v>168000</v>
      </c>
      <c r="H387" s="42">
        <f t="shared" si="85"/>
        <v>11736393</v>
      </c>
    </row>
    <row r="388" spans="1:8" s="17" customFormat="1" ht="21" customHeight="1" x14ac:dyDescent="0.2">
      <c r="A388" s="52"/>
      <c r="B388" s="47"/>
      <c r="C388" s="57">
        <v>4060</v>
      </c>
      <c r="D388" s="295" t="s">
        <v>368</v>
      </c>
      <c r="E388" s="43">
        <v>291143</v>
      </c>
      <c r="F388" s="60">
        <v>93100</v>
      </c>
      <c r="G388" s="60"/>
      <c r="H388" s="42">
        <f t="shared" si="85"/>
        <v>384243</v>
      </c>
    </row>
    <row r="389" spans="1:8" s="17" customFormat="1" ht="12" customHeight="1" x14ac:dyDescent="0.2">
      <c r="A389" s="52"/>
      <c r="B389" s="47"/>
      <c r="C389" s="76" t="s">
        <v>53</v>
      </c>
      <c r="D389" s="75" t="s">
        <v>54</v>
      </c>
      <c r="E389" s="96">
        <v>160860</v>
      </c>
      <c r="F389" s="60">
        <v>30000</v>
      </c>
      <c r="G389" s="60"/>
      <c r="H389" s="42">
        <f t="shared" si="85"/>
        <v>190860</v>
      </c>
    </row>
    <row r="390" spans="1:8" s="17" customFormat="1" ht="12" customHeight="1" x14ac:dyDescent="0.2">
      <c r="A390" s="52"/>
      <c r="B390" s="47"/>
      <c r="C390" s="56">
        <v>4260</v>
      </c>
      <c r="D390" s="62" t="s">
        <v>344</v>
      </c>
      <c r="E390" s="96">
        <v>305000</v>
      </c>
      <c r="F390" s="60">
        <v>66000</v>
      </c>
      <c r="G390" s="60">
        <v>23000</v>
      </c>
      <c r="H390" s="42">
        <f t="shared" si="85"/>
        <v>348000</v>
      </c>
    </row>
    <row r="391" spans="1:8" s="17" customFormat="1" ht="12" customHeight="1" x14ac:dyDescent="0.2">
      <c r="A391" s="52"/>
      <c r="B391" s="47"/>
      <c r="C391" s="56">
        <v>4270</v>
      </c>
      <c r="D391" s="62" t="s">
        <v>43</v>
      </c>
      <c r="E391" s="96">
        <v>30000</v>
      </c>
      <c r="F391" s="60">
        <v>23000</v>
      </c>
      <c r="G391" s="60"/>
      <c r="H391" s="42">
        <f t="shared" si="85"/>
        <v>53000</v>
      </c>
    </row>
    <row r="392" spans="1:8" s="17" customFormat="1" ht="12" customHeight="1" x14ac:dyDescent="0.2">
      <c r="A392" s="52"/>
      <c r="B392" s="47"/>
      <c r="C392" s="56">
        <v>4300</v>
      </c>
      <c r="D392" s="62" t="s">
        <v>44</v>
      </c>
      <c r="E392" s="96">
        <v>60000</v>
      </c>
      <c r="F392" s="60">
        <v>30000</v>
      </c>
      <c r="G392" s="60"/>
      <c r="H392" s="42">
        <f t="shared" si="85"/>
        <v>90000</v>
      </c>
    </row>
    <row r="393" spans="1:8" s="17" customFormat="1" ht="5.25" customHeight="1" x14ac:dyDescent="0.2">
      <c r="A393" s="97"/>
      <c r="B393" s="97"/>
      <c r="C393" s="98"/>
      <c r="D393" s="99"/>
      <c r="E393" s="37"/>
      <c r="F393" s="37"/>
      <c r="G393" s="37"/>
      <c r="H393" s="37"/>
    </row>
    <row r="394" spans="1:8" s="17" customFormat="1" ht="12.95" customHeight="1" x14ac:dyDescent="0.2"/>
    <row r="395" spans="1:8" s="17" customFormat="1" ht="12.95" customHeight="1" x14ac:dyDescent="0.2"/>
    <row r="396" spans="1:8" s="17" customFormat="1" ht="12.95" customHeight="1" x14ac:dyDescent="0.2"/>
    <row r="397" spans="1:8" s="17" customFormat="1" ht="12.95" customHeight="1" x14ac:dyDescent="0.2"/>
    <row r="398" spans="1:8" s="17" customFormat="1" ht="12.95" customHeight="1" x14ac:dyDescent="0.2"/>
    <row r="399" spans="1:8" s="17" customFormat="1" ht="12.95" customHeight="1" x14ac:dyDescent="0.2"/>
    <row r="400" spans="1:8" s="17" customFormat="1" ht="12.95" customHeight="1" x14ac:dyDescent="0.2"/>
    <row r="401" s="17" customFormat="1" ht="12.95" customHeight="1" x14ac:dyDescent="0.2"/>
    <row r="402" s="17" customFormat="1" ht="12.95" customHeight="1" x14ac:dyDescent="0.2"/>
    <row r="403" s="17" customFormat="1" ht="12.95" customHeight="1" x14ac:dyDescent="0.2"/>
    <row r="404" s="17" customFormat="1" ht="12.95" customHeight="1" x14ac:dyDescent="0.2"/>
    <row r="405" s="17" customFormat="1" ht="12.95" customHeight="1" x14ac:dyDescent="0.2"/>
    <row r="406" s="17" customFormat="1" ht="12.95" customHeight="1" x14ac:dyDescent="0.2"/>
    <row r="407" s="17" customFormat="1" ht="12.95" customHeight="1" x14ac:dyDescent="0.2"/>
    <row r="408" s="17" customFormat="1" ht="12.95" customHeight="1" x14ac:dyDescent="0.2"/>
    <row r="409" s="17" customFormat="1" ht="12.95" customHeight="1" x14ac:dyDescent="0.2"/>
    <row r="410" s="17" customFormat="1" ht="12.95" customHeight="1" x14ac:dyDescent="0.2"/>
    <row r="411" s="17" customFormat="1" ht="12.95" customHeight="1" x14ac:dyDescent="0.2"/>
    <row r="412" s="17" customFormat="1" ht="12.95" customHeight="1" x14ac:dyDescent="0.2"/>
    <row r="413" s="17" customFormat="1" ht="12.95" customHeight="1" x14ac:dyDescent="0.2"/>
    <row r="414" s="17" customFormat="1" ht="12.95" customHeight="1" x14ac:dyDescent="0.2"/>
    <row r="415" s="17" customFormat="1" ht="12.95" customHeight="1" x14ac:dyDescent="0.2"/>
    <row r="416" s="17" customFormat="1" ht="12.95" customHeight="1" x14ac:dyDescent="0.2"/>
    <row r="417" s="17" customFormat="1" ht="12.95" customHeight="1" x14ac:dyDescent="0.2"/>
    <row r="418" s="17" customFormat="1" ht="12.95" customHeight="1" x14ac:dyDescent="0.2"/>
    <row r="419" s="17" customFormat="1" ht="12.95" customHeight="1" x14ac:dyDescent="0.2"/>
    <row r="420" s="17" customFormat="1" ht="12.95" customHeight="1" x14ac:dyDescent="0.2"/>
    <row r="421" s="17" customFormat="1" ht="12.95" customHeight="1" x14ac:dyDescent="0.2"/>
    <row r="422" s="17" customFormat="1" ht="12.95" customHeight="1" x14ac:dyDescent="0.2"/>
    <row r="423" s="17" customFormat="1" ht="12.95" customHeight="1" x14ac:dyDescent="0.2"/>
    <row r="424" s="17" customFormat="1" ht="12.95" customHeight="1" x14ac:dyDescent="0.2"/>
    <row r="425" s="17" customFormat="1" ht="12.95" customHeight="1" x14ac:dyDescent="0.2"/>
    <row r="426" s="17" customFormat="1" ht="12.95" customHeight="1" x14ac:dyDescent="0.2"/>
    <row r="427" s="17" customFormat="1" ht="12.95" customHeight="1" x14ac:dyDescent="0.2"/>
    <row r="428" s="17" customFormat="1" ht="12.95" customHeight="1" x14ac:dyDescent="0.2"/>
    <row r="429" s="17" customFormat="1" ht="12.95" customHeight="1" x14ac:dyDescent="0.2"/>
    <row r="430" s="17" customFormat="1" ht="12.95" customHeight="1" x14ac:dyDescent="0.2"/>
    <row r="431" s="17" customFormat="1" ht="12.95" customHeight="1" x14ac:dyDescent="0.2"/>
    <row r="432" s="17" customFormat="1" ht="12.95" customHeight="1" x14ac:dyDescent="0.2"/>
    <row r="433" s="17" customFormat="1" ht="12.95" customHeight="1" x14ac:dyDescent="0.2"/>
    <row r="434" s="17" customFormat="1" ht="12.95" customHeight="1" x14ac:dyDescent="0.2"/>
    <row r="435" s="17" customFormat="1" ht="12.95" customHeight="1" x14ac:dyDescent="0.2"/>
    <row r="436" s="17" customFormat="1" ht="12.95" customHeight="1" x14ac:dyDescent="0.2"/>
    <row r="437" s="17" customFormat="1" ht="12.95" customHeight="1" x14ac:dyDescent="0.2"/>
    <row r="438" s="17" customFormat="1" ht="12.95" customHeight="1" x14ac:dyDescent="0.2"/>
    <row r="439" s="17" customFormat="1" ht="12.95" customHeight="1" x14ac:dyDescent="0.2"/>
    <row r="440" s="17" customFormat="1" ht="12.95" customHeight="1" x14ac:dyDescent="0.2"/>
    <row r="441" s="17" customFormat="1" ht="12.95" customHeight="1" x14ac:dyDescent="0.2"/>
    <row r="442" s="17" customFormat="1" ht="12.95" customHeight="1" x14ac:dyDescent="0.2"/>
    <row r="443" s="17" customFormat="1" ht="12.95" customHeight="1" x14ac:dyDescent="0.2"/>
    <row r="444" s="17" customFormat="1" ht="12.95" customHeight="1" x14ac:dyDescent="0.2"/>
    <row r="445" s="17" customFormat="1" ht="12.95" customHeight="1" x14ac:dyDescent="0.2"/>
    <row r="446" s="17" customFormat="1" ht="12.95" customHeight="1" x14ac:dyDescent="0.2"/>
    <row r="447" s="17" customFormat="1" ht="12.95" customHeight="1" x14ac:dyDescent="0.2"/>
    <row r="448" s="17" customFormat="1" ht="12.95" customHeight="1" x14ac:dyDescent="0.2"/>
    <row r="449" s="17" customFormat="1" ht="12.95" customHeight="1" x14ac:dyDescent="0.2"/>
    <row r="450" s="17" customFormat="1" ht="12.95" customHeight="1" x14ac:dyDescent="0.2"/>
    <row r="451" s="17" customFormat="1" ht="12.95" customHeight="1" x14ac:dyDescent="0.2"/>
    <row r="452" s="17" customFormat="1" ht="12.95" customHeight="1" x14ac:dyDescent="0.2"/>
    <row r="453" s="17" customFormat="1" ht="12.95" customHeight="1" x14ac:dyDescent="0.2"/>
    <row r="454" s="17" customFormat="1" ht="12.95" customHeight="1" x14ac:dyDescent="0.2"/>
    <row r="455" s="17" customFormat="1" ht="12.95" customHeight="1" x14ac:dyDescent="0.2"/>
    <row r="456" s="17" customFormat="1" ht="12.95" customHeight="1" x14ac:dyDescent="0.2"/>
    <row r="457" s="17" customFormat="1" ht="12.95" customHeight="1" x14ac:dyDescent="0.2"/>
    <row r="458" s="17" customFormat="1" ht="12.95" customHeight="1" x14ac:dyDescent="0.2"/>
    <row r="459" s="17" customFormat="1" ht="12.95" customHeight="1" x14ac:dyDescent="0.2"/>
    <row r="460" s="17" customFormat="1" ht="12.95" customHeight="1" x14ac:dyDescent="0.2"/>
    <row r="461" customFormat="1" ht="12.95" customHeight="1" x14ac:dyDescent="0.25"/>
    <row r="462" customFormat="1" ht="12.95" customHeight="1" x14ac:dyDescent="0.25"/>
    <row r="463" customFormat="1" ht="12.95" customHeight="1" x14ac:dyDescent="0.25"/>
    <row r="464" customFormat="1" ht="12.95" customHeight="1" x14ac:dyDescent="0.25"/>
    <row r="465" customFormat="1" ht="12.95" customHeight="1" x14ac:dyDescent="0.25"/>
    <row r="466" customFormat="1" ht="12.95" customHeight="1" x14ac:dyDescent="0.25"/>
    <row r="467" customFormat="1" ht="12.95" customHeight="1" x14ac:dyDescent="0.25"/>
    <row r="468" customFormat="1" ht="12.95" customHeight="1" x14ac:dyDescent="0.25"/>
    <row r="469" customFormat="1" ht="12.95" customHeight="1" x14ac:dyDescent="0.25"/>
    <row r="470" customFormat="1" ht="12.95" customHeight="1" x14ac:dyDescent="0.25"/>
    <row r="471" customFormat="1" ht="12.95" customHeight="1" x14ac:dyDescent="0.25"/>
    <row r="472" customFormat="1" ht="12.95" customHeight="1" x14ac:dyDescent="0.25"/>
    <row r="473" customFormat="1" ht="12.75" customHeight="1" x14ac:dyDescent="0.25"/>
    <row r="474" customFormat="1" ht="12.75" customHeight="1" x14ac:dyDescent="0.25"/>
    <row r="475" customFormat="1" ht="12.75" customHeight="1" x14ac:dyDescent="0.25"/>
    <row r="476" customFormat="1" ht="12.75" customHeight="1" x14ac:dyDescent="0.25"/>
    <row r="477" customFormat="1" ht="12.75" customHeight="1" x14ac:dyDescent="0.25"/>
    <row r="478" customFormat="1" ht="12.75" customHeight="1" x14ac:dyDescent="0.25"/>
    <row r="479" customFormat="1" ht="12.75" customHeight="1" x14ac:dyDescent="0.25"/>
    <row r="480" customFormat="1" ht="12.75" customHeight="1" x14ac:dyDescent="0.25"/>
    <row r="481" customFormat="1" ht="12.75" customHeight="1" x14ac:dyDescent="0.25"/>
    <row r="482" customFormat="1" ht="12.75" customHeight="1" x14ac:dyDescent="0.25"/>
    <row r="483" customFormat="1" ht="12.75" customHeight="1" x14ac:dyDescent="0.25"/>
    <row r="484" customFormat="1" ht="12.75" customHeight="1" x14ac:dyDescent="0.25"/>
    <row r="485" customFormat="1" ht="12.75" customHeight="1" x14ac:dyDescent="0.25"/>
    <row r="486" customFormat="1" ht="12.75" customHeight="1" x14ac:dyDescent="0.25"/>
    <row r="487" customFormat="1" ht="12.75" customHeight="1" x14ac:dyDescent="0.25"/>
    <row r="488" customFormat="1" ht="12.75" customHeight="1" x14ac:dyDescent="0.25"/>
    <row r="489" customFormat="1" ht="12.75" customHeight="1" x14ac:dyDescent="0.25"/>
    <row r="490" customFormat="1" ht="12.75" customHeight="1" x14ac:dyDescent="0.25"/>
    <row r="491" customFormat="1" ht="12.75" customHeight="1" x14ac:dyDescent="0.25"/>
    <row r="492" customFormat="1" ht="12.75" customHeight="1" x14ac:dyDescent="0.25"/>
    <row r="493" customFormat="1" ht="12.75" customHeight="1" x14ac:dyDescent="0.25"/>
    <row r="494" customFormat="1" ht="12.75" customHeight="1" x14ac:dyDescent="0.25"/>
    <row r="495" customFormat="1" ht="12.75" customHeight="1" x14ac:dyDescent="0.25"/>
    <row r="496" customFormat="1" ht="12.75" customHeight="1" x14ac:dyDescent="0.25"/>
    <row r="497" customFormat="1" ht="12.75" customHeight="1" x14ac:dyDescent="0.25"/>
    <row r="498" customFormat="1" ht="12.75" customHeight="1" x14ac:dyDescent="0.25"/>
    <row r="499" customFormat="1" ht="12.75" customHeight="1" x14ac:dyDescent="0.25"/>
    <row r="500" customFormat="1" ht="12.75" customHeight="1" x14ac:dyDescent="0.25"/>
    <row r="501" customFormat="1" ht="12.75" customHeight="1" x14ac:dyDescent="0.25"/>
    <row r="502" customFormat="1" ht="12.75" customHeight="1" x14ac:dyDescent="0.25"/>
    <row r="503" customFormat="1" ht="12.75" customHeight="1" x14ac:dyDescent="0.25"/>
    <row r="504" customFormat="1" ht="12.75" customHeight="1" x14ac:dyDescent="0.25"/>
    <row r="505" customFormat="1" ht="12.75" customHeight="1" x14ac:dyDescent="0.25"/>
    <row r="506" customFormat="1" ht="12.75" customHeight="1" x14ac:dyDescent="0.25"/>
    <row r="507" customFormat="1" ht="12.75" customHeight="1" x14ac:dyDescent="0.25"/>
    <row r="508" customFormat="1" ht="12.75" customHeight="1" x14ac:dyDescent="0.25"/>
    <row r="509" customFormat="1" ht="12.75" customHeight="1" x14ac:dyDescent="0.25"/>
    <row r="510" customFormat="1" ht="12.75" customHeight="1" x14ac:dyDescent="0.25"/>
    <row r="511" customFormat="1" ht="12.75" customHeight="1" x14ac:dyDescent="0.25"/>
    <row r="512" customFormat="1" ht="12.75" customHeight="1" x14ac:dyDescent="0.25"/>
    <row r="513" customFormat="1" ht="12.75" customHeight="1" x14ac:dyDescent="0.25"/>
    <row r="514" customFormat="1" ht="12.75" customHeight="1" x14ac:dyDescent="0.25"/>
    <row r="515" customFormat="1" ht="12.75" customHeight="1" x14ac:dyDescent="0.25"/>
    <row r="516" customFormat="1" ht="12.75" customHeight="1" x14ac:dyDescent="0.25"/>
    <row r="517" customFormat="1" ht="12.75" customHeight="1" x14ac:dyDescent="0.25"/>
    <row r="518" customFormat="1" ht="12.75" customHeight="1" x14ac:dyDescent="0.25"/>
    <row r="519" customFormat="1" ht="12.75" customHeight="1" x14ac:dyDescent="0.25"/>
    <row r="520" customFormat="1" ht="12.75" customHeight="1" x14ac:dyDescent="0.25"/>
    <row r="521" customFormat="1" ht="12.75" customHeight="1" x14ac:dyDescent="0.25"/>
    <row r="522" customFormat="1" ht="12.75" customHeight="1" x14ac:dyDescent="0.25"/>
    <row r="523" customFormat="1" ht="12.75" customHeight="1" x14ac:dyDescent="0.25"/>
    <row r="524" customFormat="1" ht="12.75" customHeight="1" x14ac:dyDescent="0.25"/>
    <row r="525" customFormat="1" ht="12.75" customHeight="1" x14ac:dyDescent="0.25"/>
    <row r="526" customFormat="1" ht="12.75" customHeight="1" x14ac:dyDescent="0.25"/>
    <row r="527" customFormat="1" ht="12.75" customHeight="1" x14ac:dyDescent="0.25"/>
    <row r="528" customFormat="1" ht="12.75" customHeight="1" x14ac:dyDescent="0.25"/>
    <row r="529" customFormat="1" ht="12.75" customHeight="1" x14ac:dyDescent="0.25"/>
    <row r="530" customFormat="1" ht="12.75" customHeight="1" x14ac:dyDescent="0.25"/>
    <row r="531" customFormat="1" ht="12.75" customHeight="1" x14ac:dyDescent="0.25"/>
    <row r="532" customFormat="1" ht="12.75" customHeight="1" x14ac:dyDescent="0.25"/>
    <row r="533" customFormat="1" ht="12.75" customHeight="1" x14ac:dyDescent="0.25"/>
    <row r="534" customFormat="1" ht="12.75" customHeight="1" x14ac:dyDescent="0.25"/>
    <row r="535" customFormat="1" ht="12.75" customHeight="1" x14ac:dyDescent="0.25"/>
    <row r="536" customFormat="1" ht="12.75" customHeight="1" x14ac:dyDescent="0.25"/>
    <row r="537" customFormat="1" ht="12.75" customHeight="1" x14ac:dyDescent="0.25"/>
    <row r="538" customFormat="1" ht="12.75" customHeight="1" x14ac:dyDescent="0.25"/>
    <row r="539" customFormat="1" ht="12.75" customHeight="1" x14ac:dyDescent="0.25"/>
    <row r="540" customFormat="1" ht="12.75" customHeight="1" x14ac:dyDescent="0.25"/>
    <row r="541" customFormat="1" ht="12.75" customHeight="1" x14ac:dyDescent="0.25"/>
    <row r="542" customFormat="1" ht="12.75" customHeight="1" x14ac:dyDescent="0.25"/>
    <row r="543" customFormat="1" ht="12.75" customHeight="1" x14ac:dyDescent="0.25"/>
    <row r="544" customFormat="1" ht="12.75" customHeight="1" x14ac:dyDescent="0.25"/>
    <row r="545" customFormat="1" ht="12.75" customHeight="1" x14ac:dyDescent="0.25"/>
    <row r="546" customFormat="1" ht="12.75" customHeight="1" x14ac:dyDescent="0.25"/>
    <row r="547" customFormat="1" ht="12.75" customHeight="1" x14ac:dyDescent="0.25"/>
    <row r="548" customFormat="1" ht="12.75" customHeight="1" x14ac:dyDescent="0.25"/>
    <row r="549" customFormat="1" ht="12.75" customHeight="1" x14ac:dyDescent="0.25"/>
    <row r="550" customFormat="1" ht="12.75" customHeight="1" x14ac:dyDescent="0.25"/>
    <row r="551" customFormat="1" ht="12.75" customHeight="1" x14ac:dyDescent="0.25"/>
    <row r="552" customFormat="1" ht="12.75" customHeight="1" x14ac:dyDescent="0.25"/>
    <row r="553" customFormat="1" ht="12.75" customHeight="1" x14ac:dyDescent="0.25"/>
    <row r="554" customFormat="1" ht="12.75" customHeight="1" x14ac:dyDescent="0.25"/>
    <row r="555" customFormat="1" ht="12.75" customHeight="1" x14ac:dyDescent="0.25"/>
    <row r="556" customFormat="1" ht="12.75" customHeight="1" x14ac:dyDescent="0.25"/>
    <row r="557" customFormat="1" ht="12.75" customHeight="1" x14ac:dyDescent="0.25"/>
    <row r="558" customFormat="1" ht="12.75" customHeight="1" x14ac:dyDescent="0.25"/>
    <row r="559" customFormat="1" ht="12.75" customHeight="1" x14ac:dyDescent="0.25"/>
    <row r="560" customFormat="1" ht="12.75" customHeight="1" x14ac:dyDescent="0.25"/>
    <row r="561" customFormat="1" ht="12.75" customHeight="1" x14ac:dyDescent="0.25"/>
    <row r="562" customFormat="1" ht="12.75" customHeight="1" x14ac:dyDescent="0.25"/>
    <row r="563" customFormat="1" ht="12.75" customHeight="1" x14ac:dyDescent="0.25"/>
    <row r="564" customFormat="1" ht="12.75" customHeight="1" x14ac:dyDescent="0.25"/>
    <row r="565" customFormat="1" ht="12.75" customHeight="1" x14ac:dyDescent="0.25"/>
    <row r="566" customFormat="1" ht="12.75" customHeight="1" x14ac:dyDescent="0.25"/>
    <row r="567" customFormat="1" ht="12.75" customHeight="1" x14ac:dyDescent="0.25"/>
    <row r="568" customFormat="1" ht="12.75" customHeight="1" x14ac:dyDescent="0.25"/>
    <row r="569" customFormat="1" ht="12.75" customHeight="1" x14ac:dyDescent="0.25"/>
    <row r="570" customFormat="1" ht="12.75" customHeight="1" x14ac:dyDescent="0.25"/>
    <row r="571" customFormat="1" ht="12.75" customHeight="1" x14ac:dyDescent="0.25"/>
    <row r="572" customFormat="1" ht="12.75" customHeight="1" x14ac:dyDescent="0.25"/>
    <row r="573" customFormat="1" ht="12.75" customHeight="1" x14ac:dyDescent="0.25"/>
    <row r="574" customFormat="1" ht="12.75" customHeight="1" x14ac:dyDescent="0.25"/>
    <row r="575" customFormat="1" ht="12.75" customHeight="1" x14ac:dyDescent="0.25"/>
    <row r="576" customFormat="1" ht="12.75" customHeight="1" x14ac:dyDescent="0.25"/>
    <row r="577" customFormat="1" ht="12.75" customHeight="1" x14ac:dyDescent="0.25"/>
    <row r="578" customFormat="1" ht="12.75" customHeight="1" x14ac:dyDescent="0.25"/>
    <row r="579" customFormat="1" ht="12.75" customHeight="1" x14ac:dyDescent="0.25"/>
    <row r="580" customFormat="1" ht="12.75" customHeight="1" x14ac:dyDescent="0.25"/>
    <row r="581" customFormat="1" ht="12.75" customHeight="1" x14ac:dyDescent="0.25"/>
    <row r="582" customFormat="1" ht="12.75" customHeight="1" x14ac:dyDescent="0.25"/>
    <row r="583" customFormat="1" ht="12.75" customHeight="1" x14ac:dyDescent="0.25"/>
    <row r="584" customFormat="1" ht="12.75" customHeight="1" x14ac:dyDescent="0.25"/>
    <row r="585" customFormat="1" ht="12.75" customHeight="1" x14ac:dyDescent="0.25"/>
    <row r="586" customFormat="1" ht="12.75" customHeight="1" x14ac:dyDescent="0.25"/>
    <row r="587" customFormat="1" ht="12.75" customHeight="1" x14ac:dyDescent="0.25"/>
    <row r="588" customFormat="1" ht="12.75" customHeight="1" x14ac:dyDescent="0.25"/>
    <row r="589" customFormat="1" ht="12.75" customHeight="1" x14ac:dyDescent="0.25"/>
    <row r="590" customFormat="1" ht="12.75" customHeight="1" x14ac:dyDescent="0.25"/>
    <row r="591" customFormat="1" ht="12.75" customHeight="1" x14ac:dyDescent="0.25"/>
    <row r="592" customFormat="1" ht="12.75" customHeight="1" x14ac:dyDescent="0.25"/>
    <row r="593" customFormat="1" ht="12.75" customHeight="1" x14ac:dyDescent="0.25"/>
    <row r="594" customFormat="1" ht="12.75" customHeight="1" x14ac:dyDescent="0.25"/>
    <row r="595" customFormat="1" ht="12.75" customHeight="1" x14ac:dyDescent="0.25"/>
    <row r="596" customFormat="1" ht="12.75" customHeight="1" x14ac:dyDescent="0.25"/>
    <row r="597" customFormat="1" ht="12.75" customHeight="1" x14ac:dyDescent="0.25"/>
    <row r="598" customFormat="1" ht="12.75" customHeight="1" x14ac:dyDescent="0.25"/>
    <row r="599" customFormat="1" ht="12.75" customHeight="1" x14ac:dyDescent="0.25"/>
    <row r="600" customFormat="1" ht="12.75" customHeight="1" x14ac:dyDescent="0.25"/>
    <row r="601" customFormat="1" ht="12.75" customHeight="1" x14ac:dyDescent="0.25"/>
    <row r="602" customFormat="1" ht="12.75" customHeight="1" x14ac:dyDescent="0.25"/>
    <row r="603" customFormat="1" ht="12.75" customHeight="1" x14ac:dyDescent="0.25"/>
    <row r="604" customFormat="1" ht="12.75" customHeight="1" x14ac:dyDescent="0.25"/>
    <row r="605" customFormat="1" ht="12.75" customHeight="1" x14ac:dyDescent="0.25"/>
    <row r="606" customFormat="1" ht="12.75" customHeight="1" x14ac:dyDescent="0.25"/>
    <row r="607" customFormat="1" ht="12.75" customHeight="1" x14ac:dyDescent="0.25"/>
    <row r="608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7" manualBreakCount="7">
    <brk id="79" max="7" man="1"/>
    <brk id="132" max="7" man="1"/>
    <brk id="180" max="7" man="1"/>
    <brk id="223" max="7" man="1"/>
    <brk id="278" max="7" man="1"/>
    <brk id="323" max="7" man="1"/>
    <brk id="3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9660D-FE11-4123-9708-9E17654D933D}">
  <sheetPr>
    <tabColor rgb="FF92D050"/>
  </sheetPr>
  <dimension ref="A1:O42"/>
  <sheetViews>
    <sheetView zoomScaleNormal="100" workbookViewId="0">
      <pane ySplit="15" topLeftCell="A16" activePane="bottomLeft" state="frozen"/>
      <selection pane="bottomLeft"/>
    </sheetView>
  </sheetViews>
  <sheetFormatPr defaultRowHeight="11.25" x14ac:dyDescent="0.2"/>
  <cols>
    <col min="1" max="1" width="4.140625" style="425" customWidth="1"/>
    <col min="2" max="2" width="7.28515625" style="425" customWidth="1"/>
    <col min="3" max="3" width="5.5703125" style="426" hidden="1" customWidth="1"/>
    <col min="4" max="4" width="61.7109375" style="427" customWidth="1"/>
    <col min="5" max="5" width="14" style="427" customWidth="1"/>
    <col min="6" max="6" width="13.28515625" style="427" customWidth="1"/>
    <col min="7" max="7" width="14.140625" style="428" customWidth="1"/>
    <col min="8" max="8" width="13.140625" style="428" customWidth="1"/>
    <col min="9" max="9" width="13" style="428" customWidth="1"/>
    <col min="10" max="10" width="12.5703125" style="428" customWidth="1"/>
    <col min="11" max="11" width="14.5703125" style="428" customWidth="1"/>
    <col min="12" max="12" width="7.5703125" style="428" customWidth="1"/>
    <col min="13" max="13" width="13.7109375" style="430" customWidth="1"/>
    <col min="14" max="14" width="13.42578125" style="427" customWidth="1"/>
    <col min="15" max="15" width="15.140625" style="427" customWidth="1"/>
    <col min="16" max="256" width="9.140625" style="427"/>
    <col min="257" max="257" width="4.140625" style="427" customWidth="1"/>
    <col min="258" max="258" width="7.28515625" style="427" customWidth="1"/>
    <col min="259" max="259" width="0" style="427" hidden="1" customWidth="1"/>
    <col min="260" max="260" width="61.7109375" style="427" customWidth="1"/>
    <col min="261" max="261" width="14" style="427" customWidth="1"/>
    <col min="262" max="262" width="13.28515625" style="427" customWidth="1"/>
    <col min="263" max="263" width="14.140625" style="427" customWidth="1"/>
    <col min="264" max="264" width="13.140625" style="427" customWidth="1"/>
    <col min="265" max="265" width="13" style="427" customWidth="1"/>
    <col min="266" max="266" width="12.5703125" style="427" customWidth="1"/>
    <col min="267" max="267" width="14.5703125" style="427" customWidth="1"/>
    <col min="268" max="268" width="7.5703125" style="427" customWidth="1"/>
    <col min="269" max="269" width="13.7109375" style="427" customWidth="1"/>
    <col min="270" max="270" width="13.42578125" style="427" customWidth="1"/>
    <col min="271" max="271" width="15.140625" style="427" customWidth="1"/>
    <col min="272" max="512" width="9.140625" style="427"/>
    <col min="513" max="513" width="4.140625" style="427" customWidth="1"/>
    <col min="514" max="514" width="7.28515625" style="427" customWidth="1"/>
    <col min="515" max="515" width="0" style="427" hidden="1" customWidth="1"/>
    <col min="516" max="516" width="61.7109375" style="427" customWidth="1"/>
    <col min="517" max="517" width="14" style="427" customWidth="1"/>
    <col min="518" max="518" width="13.28515625" style="427" customWidth="1"/>
    <col min="519" max="519" width="14.140625" style="427" customWidth="1"/>
    <col min="520" max="520" width="13.140625" style="427" customWidth="1"/>
    <col min="521" max="521" width="13" style="427" customWidth="1"/>
    <col min="522" max="522" width="12.5703125" style="427" customWidth="1"/>
    <col min="523" max="523" width="14.5703125" style="427" customWidth="1"/>
    <col min="524" max="524" width="7.5703125" style="427" customWidth="1"/>
    <col min="525" max="525" width="13.7109375" style="427" customWidth="1"/>
    <col min="526" max="526" width="13.42578125" style="427" customWidth="1"/>
    <col min="527" max="527" width="15.140625" style="427" customWidth="1"/>
    <col min="528" max="768" width="9.140625" style="427"/>
    <col min="769" max="769" width="4.140625" style="427" customWidth="1"/>
    <col min="770" max="770" width="7.28515625" style="427" customWidth="1"/>
    <col min="771" max="771" width="0" style="427" hidden="1" customWidth="1"/>
    <col min="772" max="772" width="61.7109375" style="427" customWidth="1"/>
    <col min="773" max="773" width="14" style="427" customWidth="1"/>
    <col min="774" max="774" width="13.28515625" style="427" customWidth="1"/>
    <col min="775" max="775" width="14.140625" style="427" customWidth="1"/>
    <col min="776" max="776" width="13.140625" style="427" customWidth="1"/>
    <col min="777" max="777" width="13" style="427" customWidth="1"/>
    <col min="778" max="778" width="12.5703125" style="427" customWidth="1"/>
    <col min="779" max="779" width="14.5703125" style="427" customWidth="1"/>
    <col min="780" max="780" width="7.5703125" style="427" customWidth="1"/>
    <col min="781" max="781" width="13.7109375" style="427" customWidth="1"/>
    <col min="782" max="782" width="13.42578125" style="427" customWidth="1"/>
    <col min="783" max="783" width="15.140625" style="427" customWidth="1"/>
    <col min="784" max="1024" width="9.140625" style="427"/>
    <col min="1025" max="1025" width="4.140625" style="427" customWidth="1"/>
    <col min="1026" max="1026" width="7.28515625" style="427" customWidth="1"/>
    <col min="1027" max="1027" width="0" style="427" hidden="1" customWidth="1"/>
    <col min="1028" max="1028" width="61.7109375" style="427" customWidth="1"/>
    <col min="1029" max="1029" width="14" style="427" customWidth="1"/>
    <col min="1030" max="1030" width="13.28515625" style="427" customWidth="1"/>
    <col min="1031" max="1031" width="14.140625" style="427" customWidth="1"/>
    <col min="1032" max="1032" width="13.140625" style="427" customWidth="1"/>
    <col min="1033" max="1033" width="13" style="427" customWidth="1"/>
    <col min="1034" max="1034" width="12.5703125" style="427" customWidth="1"/>
    <col min="1035" max="1035" width="14.5703125" style="427" customWidth="1"/>
    <col min="1036" max="1036" width="7.5703125" style="427" customWidth="1"/>
    <col min="1037" max="1037" width="13.7109375" style="427" customWidth="1"/>
    <col min="1038" max="1038" width="13.42578125" style="427" customWidth="1"/>
    <col min="1039" max="1039" width="15.140625" style="427" customWidth="1"/>
    <col min="1040" max="1280" width="9.140625" style="427"/>
    <col min="1281" max="1281" width="4.140625" style="427" customWidth="1"/>
    <col min="1282" max="1282" width="7.28515625" style="427" customWidth="1"/>
    <col min="1283" max="1283" width="0" style="427" hidden="1" customWidth="1"/>
    <col min="1284" max="1284" width="61.7109375" style="427" customWidth="1"/>
    <col min="1285" max="1285" width="14" style="427" customWidth="1"/>
    <col min="1286" max="1286" width="13.28515625" style="427" customWidth="1"/>
    <col min="1287" max="1287" width="14.140625" style="427" customWidth="1"/>
    <col min="1288" max="1288" width="13.140625" style="427" customWidth="1"/>
    <col min="1289" max="1289" width="13" style="427" customWidth="1"/>
    <col min="1290" max="1290" width="12.5703125" style="427" customWidth="1"/>
    <col min="1291" max="1291" width="14.5703125" style="427" customWidth="1"/>
    <col min="1292" max="1292" width="7.5703125" style="427" customWidth="1"/>
    <col min="1293" max="1293" width="13.7109375" style="427" customWidth="1"/>
    <col min="1294" max="1294" width="13.42578125" style="427" customWidth="1"/>
    <col min="1295" max="1295" width="15.140625" style="427" customWidth="1"/>
    <col min="1296" max="1536" width="9.140625" style="427"/>
    <col min="1537" max="1537" width="4.140625" style="427" customWidth="1"/>
    <col min="1538" max="1538" width="7.28515625" style="427" customWidth="1"/>
    <col min="1539" max="1539" width="0" style="427" hidden="1" customWidth="1"/>
    <col min="1540" max="1540" width="61.7109375" style="427" customWidth="1"/>
    <col min="1541" max="1541" width="14" style="427" customWidth="1"/>
    <col min="1542" max="1542" width="13.28515625" style="427" customWidth="1"/>
    <col min="1543" max="1543" width="14.140625" style="427" customWidth="1"/>
    <col min="1544" max="1544" width="13.140625" style="427" customWidth="1"/>
    <col min="1545" max="1545" width="13" style="427" customWidth="1"/>
    <col min="1546" max="1546" width="12.5703125" style="427" customWidth="1"/>
    <col min="1547" max="1547" width="14.5703125" style="427" customWidth="1"/>
    <col min="1548" max="1548" width="7.5703125" style="427" customWidth="1"/>
    <col min="1549" max="1549" width="13.7109375" style="427" customWidth="1"/>
    <col min="1550" max="1550" width="13.42578125" style="427" customWidth="1"/>
    <col min="1551" max="1551" width="15.140625" style="427" customWidth="1"/>
    <col min="1552" max="1792" width="9.140625" style="427"/>
    <col min="1793" max="1793" width="4.140625" style="427" customWidth="1"/>
    <col min="1794" max="1794" width="7.28515625" style="427" customWidth="1"/>
    <col min="1795" max="1795" width="0" style="427" hidden="1" customWidth="1"/>
    <col min="1796" max="1796" width="61.7109375" style="427" customWidth="1"/>
    <col min="1797" max="1797" width="14" style="427" customWidth="1"/>
    <col min="1798" max="1798" width="13.28515625" style="427" customWidth="1"/>
    <col min="1799" max="1799" width="14.140625" style="427" customWidth="1"/>
    <col min="1800" max="1800" width="13.140625" style="427" customWidth="1"/>
    <col min="1801" max="1801" width="13" style="427" customWidth="1"/>
    <col min="1802" max="1802" width="12.5703125" style="427" customWidth="1"/>
    <col min="1803" max="1803" width="14.5703125" style="427" customWidth="1"/>
    <col min="1804" max="1804" width="7.5703125" style="427" customWidth="1"/>
    <col min="1805" max="1805" width="13.7109375" style="427" customWidth="1"/>
    <col min="1806" max="1806" width="13.42578125" style="427" customWidth="1"/>
    <col min="1807" max="1807" width="15.140625" style="427" customWidth="1"/>
    <col min="1808" max="2048" width="9.140625" style="427"/>
    <col min="2049" max="2049" width="4.140625" style="427" customWidth="1"/>
    <col min="2050" max="2050" width="7.28515625" style="427" customWidth="1"/>
    <col min="2051" max="2051" width="0" style="427" hidden="1" customWidth="1"/>
    <col min="2052" max="2052" width="61.7109375" style="427" customWidth="1"/>
    <col min="2053" max="2053" width="14" style="427" customWidth="1"/>
    <col min="2054" max="2054" width="13.28515625" style="427" customWidth="1"/>
    <col min="2055" max="2055" width="14.140625" style="427" customWidth="1"/>
    <col min="2056" max="2056" width="13.140625" style="427" customWidth="1"/>
    <col min="2057" max="2057" width="13" style="427" customWidth="1"/>
    <col min="2058" max="2058" width="12.5703125" style="427" customWidth="1"/>
    <col min="2059" max="2059" width="14.5703125" style="427" customWidth="1"/>
    <col min="2060" max="2060" width="7.5703125" style="427" customWidth="1"/>
    <col min="2061" max="2061" width="13.7109375" style="427" customWidth="1"/>
    <col min="2062" max="2062" width="13.42578125" style="427" customWidth="1"/>
    <col min="2063" max="2063" width="15.140625" style="427" customWidth="1"/>
    <col min="2064" max="2304" width="9.140625" style="427"/>
    <col min="2305" max="2305" width="4.140625" style="427" customWidth="1"/>
    <col min="2306" max="2306" width="7.28515625" style="427" customWidth="1"/>
    <col min="2307" max="2307" width="0" style="427" hidden="1" customWidth="1"/>
    <col min="2308" max="2308" width="61.7109375" style="427" customWidth="1"/>
    <col min="2309" max="2309" width="14" style="427" customWidth="1"/>
    <col min="2310" max="2310" width="13.28515625" style="427" customWidth="1"/>
    <col min="2311" max="2311" width="14.140625" style="427" customWidth="1"/>
    <col min="2312" max="2312" width="13.140625" style="427" customWidth="1"/>
    <col min="2313" max="2313" width="13" style="427" customWidth="1"/>
    <col min="2314" max="2314" width="12.5703125" style="427" customWidth="1"/>
    <col min="2315" max="2315" width="14.5703125" style="427" customWidth="1"/>
    <col min="2316" max="2316" width="7.5703125" style="427" customWidth="1"/>
    <col min="2317" max="2317" width="13.7109375" style="427" customWidth="1"/>
    <col min="2318" max="2318" width="13.42578125" style="427" customWidth="1"/>
    <col min="2319" max="2319" width="15.140625" style="427" customWidth="1"/>
    <col min="2320" max="2560" width="9.140625" style="427"/>
    <col min="2561" max="2561" width="4.140625" style="427" customWidth="1"/>
    <col min="2562" max="2562" width="7.28515625" style="427" customWidth="1"/>
    <col min="2563" max="2563" width="0" style="427" hidden="1" customWidth="1"/>
    <col min="2564" max="2564" width="61.7109375" style="427" customWidth="1"/>
    <col min="2565" max="2565" width="14" style="427" customWidth="1"/>
    <col min="2566" max="2566" width="13.28515625" style="427" customWidth="1"/>
    <col min="2567" max="2567" width="14.140625" style="427" customWidth="1"/>
    <col min="2568" max="2568" width="13.140625" style="427" customWidth="1"/>
    <col min="2569" max="2569" width="13" style="427" customWidth="1"/>
    <col min="2570" max="2570" width="12.5703125" style="427" customWidth="1"/>
    <col min="2571" max="2571" width="14.5703125" style="427" customWidth="1"/>
    <col min="2572" max="2572" width="7.5703125" style="427" customWidth="1"/>
    <col min="2573" max="2573" width="13.7109375" style="427" customWidth="1"/>
    <col min="2574" max="2574" width="13.42578125" style="427" customWidth="1"/>
    <col min="2575" max="2575" width="15.140625" style="427" customWidth="1"/>
    <col min="2576" max="2816" width="9.140625" style="427"/>
    <col min="2817" max="2817" width="4.140625" style="427" customWidth="1"/>
    <col min="2818" max="2818" width="7.28515625" style="427" customWidth="1"/>
    <col min="2819" max="2819" width="0" style="427" hidden="1" customWidth="1"/>
    <col min="2820" max="2820" width="61.7109375" style="427" customWidth="1"/>
    <col min="2821" max="2821" width="14" style="427" customWidth="1"/>
    <col min="2822" max="2822" width="13.28515625" style="427" customWidth="1"/>
    <col min="2823" max="2823" width="14.140625" style="427" customWidth="1"/>
    <col min="2824" max="2824" width="13.140625" style="427" customWidth="1"/>
    <col min="2825" max="2825" width="13" style="427" customWidth="1"/>
    <col min="2826" max="2826" width="12.5703125" style="427" customWidth="1"/>
    <col min="2827" max="2827" width="14.5703125" style="427" customWidth="1"/>
    <col min="2828" max="2828" width="7.5703125" style="427" customWidth="1"/>
    <col min="2829" max="2829" width="13.7109375" style="427" customWidth="1"/>
    <col min="2830" max="2830" width="13.42578125" style="427" customWidth="1"/>
    <col min="2831" max="2831" width="15.140625" style="427" customWidth="1"/>
    <col min="2832" max="3072" width="9.140625" style="427"/>
    <col min="3073" max="3073" width="4.140625" style="427" customWidth="1"/>
    <col min="3074" max="3074" width="7.28515625" style="427" customWidth="1"/>
    <col min="3075" max="3075" width="0" style="427" hidden="1" customWidth="1"/>
    <col min="3076" max="3076" width="61.7109375" style="427" customWidth="1"/>
    <col min="3077" max="3077" width="14" style="427" customWidth="1"/>
    <col min="3078" max="3078" width="13.28515625" style="427" customWidth="1"/>
    <col min="3079" max="3079" width="14.140625" style="427" customWidth="1"/>
    <col min="3080" max="3080" width="13.140625" style="427" customWidth="1"/>
    <col min="3081" max="3081" width="13" style="427" customWidth="1"/>
    <col min="3082" max="3082" width="12.5703125" style="427" customWidth="1"/>
    <col min="3083" max="3083" width="14.5703125" style="427" customWidth="1"/>
    <col min="3084" max="3084" width="7.5703125" style="427" customWidth="1"/>
    <col min="3085" max="3085" width="13.7109375" style="427" customWidth="1"/>
    <col min="3086" max="3086" width="13.42578125" style="427" customWidth="1"/>
    <col min="3087" max="3087" width="15.140625" style="427" customWidth="1"/>
    <col min="3088" max="3328" width="9.140625" style="427"/>
    <col min="3329" max="3329" width="4.140625" style="427" customWidth="1"/>
    <col min="3330" max="3330" width="7.28515625" style="427" customWidth="1"/>
    <col min="3331" max="3331" width="0" style="427" hidden="1" customWidth="1"/>
    <col min="3332" max="3332" width="61.7109375" style="427" customWidth="1"/>
    <col min="3333" max="3333" width="14" style="427" customWidth="1"/>
    <col min="3334" max="3334" width="13.28515625" style="427" customWidth="1"/>
    <col min="3335" max="3335" width="14.140625" style="427" customWidth="1"/>
    <col min="3336" max="3336" width="13.140625" style="427" customWidth="1"/>
    <col min="3337" max="3337" width="13" style="427" customWidth="1"/>
    <col min="3338" max="3338" width="12.5703125" style="427" customWidth="1"/>
    <col min="3339" max="3339" width="14.5703125" style="427" customWidth="1"/>
    <col min="3340" max="3340" width="7.5703125" style="427" customWidth="1"/>
    <col min="3341" max="3341" width="13.7109375" style="427" customWidth="1"/>
    <col min="3342" max="3342" width="13.42578125" style="427" customWidth="1"/>
    <col min="3343" max="3343" width="15.140625" style="427" customWidth="1"/>
    <col min="3344" max="3584" width="9.140625" style="427"/>
    <col min="3585" max="3585" width="4.140625" style="427" customWidth="1"/>
    <col min="3586" max="3586" width="7.28515625" style="427" customWidth="1"/>
    <col min="3587" max="3587" width="0" style="427" hidden="1" customWidth="1"/>
    <col min="3588" max="3588" width="61.7109375" style="427" customWidth="1"/>
    <col min="3589" max="3589" width="14" style="427" customWidth="1"/>
    <col min="3590" max="3590" width="13.28515625" style="427" customWidth="1"/>
    <col min="3591" max="3591" width="14.140625" style="427" customWidth="1"/>
    <col min="3592" max="3592" width="13.140625" style="427" customWidth="1"/>
    <col min="3593" max="3593" width="13" style="427" customWidth="1"/>
    <col min="3594" max="3594" width="12.5703125" style="427" customWidth="1"/>
    <col min="3595" max="3595" width="14.5703125" style="427" customWidth="1"/>
    <col min="3596" max="3596" width="7.5703125" style="427" customWidth="1"/>
    <col min="3597" max="3597" width="13.7109375" style="427" customWidth="1"/>
    <col min="3598" max="3598" width="13.42578125" style="427" customWidth="1"/>
    <col min="3599" max="3599" width="15.140625" style="427" customWidth="1"/>
    <col min="3600" max="3840" width="9.140625" style="427"/>
    <col min="3841" max="3841" width="4.140625" style="427" customWidth="1"/>
    <col min="3842" max="3842" width="7.28515625" style="427" customWidth="1"/>
    <col min="3843" max="3843" width="0" style="427" hidden="1" customWidth="1"/>
    <col min="3844" max="3844" width="61.7109375" style="427" customWidth="1"/>
    <col min="3845" max="3845" width="14" style="427" customWidth="1"/>
    <col min="3846" max="3846" width="13.28515625" style="427" customWidth="1"/>
    <col min="3847" max="3847" width="14.140625" style="427" customWidth="1"/>
    <col min="3848" max="3848" width="13.140625" style="427" customWidth="1"/>
    <col min="3849" max="3849" width="13" style="427" customWidth="1"/>
    <col min="3850" max="3850" width="12.5703125" style="427" customWidth="1"/>
    <col min="3851" max="3851" width="14.5703125" style="427" customWidth="1"/>
    <col min="3852" max="3852" width="7.5703125" style="427" customWidth="1"/>
    <col min="3853" max="3853" width="13.7109375" style="427" customWidth="1"/>
    <col min="3854" max="3854" width="13.42578125" style="427" customWidth="1"/>
    <col min="3855" max="3855" width="15.140625" style="427" customWidth="1"/>
    <col min="3856" max="4096" width="9.140625" style="427"/>
    <col min="4097" max="4097" width="4.140625" style="427" customWidth="1"/>
    <col min="4098" max="4098" width="7.28515625" style="427" customWidth="1"/>
    <col min="4099" max="4099" width="0" style="427" hidden="1" customWidth="1"/>
    <col min="4100" max="4100" width="61.7109375" style="427" customWidth="1"/>
    <col min="4101" max="4101" width="14" style="427" customWidth="1"/>
    <col min="4102" max="4102" width="13.28515625" style="427" customWidth="1"/>
    <col min="4103" max="4103" width="14.140625" style="427" customWidth="1"/>
    <col min="4104" max="4104" width="13.140625" style="427" customWidth="1"/>
    <col min="4105" max="4105" width="13" style="427" customWidth="1"/>
    <col min="4106" max="4106" width="12.5703125" style="427" customWidth="1"/>
    <col min="4107" max="4107" width="14.5703125" style="427" customWidth="1"/>
    <col min="4108" max="4108" width="7.5703125" style="427" customWidth="1"/>
    <col min="4109" max="4109" width="13.7109375" style="427" customWidth="1"/>
    <col min="4110" max="4110" width="13.42578125" style="427" customWidth="1"/>
    <col min="4111" max="4111" width="15.140625" style="427" customWidth="1"/>
    <col min="4112" max="4352" width="9.140625" style="427"/>
    <col min="4353" max="4353" width="4.140625" style="427" customWidth="1"/>
    <col min="4354" max="4354" width="7.28515625" style="427" customWidth="1"/>
    <col min="4355" max="4355" width="0" style="427" hidden="1" customWidth="1"/>
    <col min="4356" max="4356" width="61.7109375" style="427" customWidth="1"/>
    <col min="4357" max="4357" width="14" style="427" customWidth="1"/>
    <col min="4358" max="4358" width="13.28515625" style="427" customWidth="1"/>
    <col min="4359" max="4359" width="14.140625" style="427" customWidth="1"/>
    <col min="4360" max="4360" width="13.140625" style="427" customWidth="1"/>
    <col min="4361" max="4361" width="13" style="427" customWidth="1"/>
    <col min="4362" max="4362" width="12.5703125" style="427" customWidth="1"/>
    <col min="4363" max="4363" width="14.5703125" style="427" customWidth="1"/>
    <col min="4364" max="4364" width="7.5703125" style="427" customWidth="1"/>
    <col min="4365" max="4365" width="13.7109375" style="427" customWidth="1"/>
    <col min="4366" max="4366" width="13.42578125" style="427" customWidth="1"/>
    <col min="4367" max="4367" width="15.140625" style="427" customWidth="1"/>
    <col min="4368" max="4608" width="9.140625" style="427"/>
    <col min="4609" max="4609" width="4.140625" style="427" customWidth="1"/>
    <col min="4610" max="4610" width="7.28515625" style="427" customWidth="1"/>
    <col min="4611" max="4611" width="0" style="427" hidden="1" customWidth="1"/>
    <col min="4612" max="4612" width="61.7109375" style="427" customWidth="1"/>
    <col min="4613" max="4613" width="14" style="427" customWidth="1"/>
    <col min="4614" max="4614" width="13.28515625" style="427" customWidth="1"/>
    <col min="4615" max="4615" width="14.140625" style="427" customWidth="1"/>
    <col min="4616" max="4616" width="13.140625" style="427" customWidth="1"/>
    <col min="4617" max="4617" width="13" style="427" customWidth="1"/>
    <col min="4618" max="4618" width="12.5703125" style="427" customWidth="1"/>
    <col min="4619" max="4619" width="14.5703125" style="427" customWidth="1"/>
    <col min="4620" max="4620" width="7.5703125" style="427" customWidth="1"/>
    <col min="4621" max="4621" width="13.7109375" style="427" customWidth="1"/>
    <col min="4622" max="4622" width="13.42578125" style="427" customWidth="1"/>
    <col min="4623" max="4623" width="15.140625" style="427" customWidth="1"/>
    <col min="4624" max="4864" width="9.140625" style="427"/>
    <col min="4865" max="4865" width="4.140625" style="427" customWidth="1"/>
    <col min="4866" max="4866" width="7.28515625" style="427" customWidth="1"/>
    <col min="4867" max="4867" width="0" style="427" hidden="1" customWidth="1"/>
    <col min="4868" max="4868" width="61.7109375" style="427" customWidth="1"/>
    <col min="4869" max="4869" width="14" style="427" customWidth="1"/>
    <col min="4870" max="4870" width="13.28515625" style="427" customWidth="1"/>
    <col min="4871" max="4871" width="14.140625" style="427" customWidth="1"/>
    <col min="4872" max="4872" width="13.140625" style="427" customWidth="1"/>
    <col min="4873" max="4873" width="13" style="427" customWidth="1"/>
    <col min="4874" max="4874" width="12.5703125" style="427" customWidth="1"/>
    <col min="4875" max="4875" width="14.5703125" style="427" customWidth="1"/>
    <col min="4876" max="4876" width="7.5703125" style="427" customWidth="1"/>
    <col min="4877" max="4877" width="13.7109375" style="427" customWidth="1"/>
    <col min="4878" max="4878" width="13.42578125" style="427" customWidth="1"/>
    <col min="4879" max="4879" width="15.140625" style="427" customWidth="1"/>
    <col min="4880" max="5120" width="9.140625" style="427"/>
    <col min="5121" max="5121" width="4.140625" style="427" customWidth="1"/>
    <col min="5122" max="5122" width="7.28515625" style="427" customWidth="1"/>
    <col min="5123" max="5123" width="0" style="427" hidden="1" customWidth="1"/>
    <col min="5124" max="5124" width="61.7109375" style="427" customWidth="1"/>
    <col min="5125" max="5125" width="14" style="427" customWidth="1"/>
    <col min="5126" max="5126" width="13.28515625" style="427" customWidth="1"/>
    <col min="5127" max="5127" width="14.140625" style="427" customWidth="1"/>
    <col min="5128" max="5128" width="13.140625" style="427" customWidth="1"/>
    <col min="5129" max="5129" width="13" style="427" customWidth="1"/>
    <col min="5130" max="5130" width="12.5703125" style="427" customWidth="1"/>
    <col min="5131" max="5131" width="14.5703125" style="427" customWidth="1"/>
    <col min="5132" max="5132" width="7.5703125" style="427" customWidth="1"/>
    <col min="5133" max="5133" width="13.7109375" style="427" customWidth="1"/>
    <col min="5134" max="5134" width="13.42578125" style="427" customWidth="1"/>
    <col min="5135" max="5135" width="15.140625" style="427" customWidth="1"/>
    <col min="5136" max="5376" width="9.140625" style="427"/>
    <col min="5377" max="5377" width="4.140625" style="427" customWidth="1"/>
    <col min="5378" max="5378" width="7.28515625" style="427" customWidth="1"/>
    <col min="5379" max="5379" width="0" style="427" hidden="1" customWidth="1"/>
    <col min="5380" max="5380" width="61.7109375" style="427" customWidth="1"/>
    <col min="5381" max="5381" width="14" style="427" customWidth="1"/>
    <col min="5382" max="5382" width="13.28515625" style="427" customWidth="1"/>
    <col min="5383" max="5383" width="14.140625" style="427" customWidth="1"/>
    <col min="5384" max="5384" width="13.140625" style="427" customWidth="1"/>
    <col min="5385" max="5385" width="13" style="427" customWidth="1"/>
    <col min="5386" max="5386" width="12.5703125" style="427" customWidth="1"/>
    <col min="5387" max="5387" width="14.5703125" style="427" customWidth="1"/>
    <col min="5388" max="5388" width="7.5703125" style="427" customWidth="1"/>
    <col min="5389" max="5389" width="13.7109375" style="427" customWidth="1"/>
    <col min="5390" max="5390" width="13.42578125" style="427" customWidth="1"/>
    <col min="5391" max="5391" width="15.140625" style="427" customWidth="1"/>
    <col min="5392" max="5632" width="9.140625" style="427"/>
    <col min="5633" max="5633" width="4.140625" style="427" customWidth="1"/>
    <col min="5634" max="5634" width="7.28515625" style="427" customWidth="1"/>
    <col min="5635" max="5635" width="0" style="427" hidden="1" customWidth="1"/>
    <col min="5636" max="5636" width="61.7109375" style="427" customWidth="1"/>
    <col min="5637" max="5637" width="14" style="427" customWidth="1"/>
    <col min="5638" max="5638" width="13.28515625" style="427" customWidth="1"/>
    <col min="5639" max="5639" width="14.140625" style="427" customWidth="1"/>
    <col min="5640" max="5640" width="13.140625" style="427" customWidth="1"/>
    <col min="5641" max="5641" width="13" style="427" customWidth="1"/>
    <col min="5642" max="5642" width="12.5703125" style="427" customWidth="1"/>
    <col min="5643" max="5643" width="14.5703125" style="427" customWidth="1"/>
    <col min="5644" max="5644" width="7.5703125" style="427" customWidth="1"/>
    <col min="5645" max="5645" width="13.7109375" style="427" customWidth="1"/>
    <col min="5646" max="5646" width="13.42578125" style="427" customWidth="1"/>
    <col min="5647" max="5647" width="15.140625" style="427" customWidth="1"/>
    <col min="5648" max="5888" width="9.140625" style="427"/>
    <col min="5889" max="5889" width="4.140625" style="427" customWidth="1"/>
    <col min="5890" max="5890" width="7.28515625" style="427" customWidth="1"/>
    <col min="5891" max="5891" width="0" style="427" hidden="1" customWidth="1"/>
    <col min="5892" max="5892" width="61.7109375" style="427" customWidth="1"/>
    <col min="5893" max="5893" width="14" style="427" customWidth="1"/>
    <col min="5894" max="5894" width="13.28515625" style="427" customWidth="1"/>
    <col min="5895" max="5895" width="14.140625" style="427" customWidth="1"/>
    <col min="5896" max="5896" width="13.140625" style="427" customWidth="1"/>
    <col min="5897" max="5897" width="13" style="427" customWidth="1"/>
    <col min="5898" max="5898" width="12.5703125" style="427" customWidth="1"/>
    <col min="5899" max="5899" width="14.5703125" style="427" customWidth="1"/>
    <col min="5900" max="5900" width="7.5703125" style="427" customWidth="1"/>
    <col min="5901" max="5901" width="13.7109375" style="427" customWidth="1"/>
    <col min="5902" max="5902" width="13.42578125" style="427" customWidth="1"/>
    <col min="5903" max="5903" width="15.140625" style="427" customWidth="1"/>
    <col min="5904" max="6144" width="9.140625" style="427"/>
    <col min="6145" max="6145" width="4.140625" style="427" customWidth="1"/>
    <col min="6146" max="6146" width="7.28515625" style="427" customWidth="1"/>
    <col min="6147" max="6147" width="0" style="427" hidden="1" customWidth="1"/>
    <col min="6148" max="6148" width="61.7109375" style="427" customWidth="1"/>
    <col min="6149" max="6149" width="14" style="427" customWidth="1"/>
    <col min="6150" max="6150" width="13.28515625" style="427" customWidth="1"/>
    <col min="6151" max="6151" width="14.140625" style="427" customWidth="1"/>
    <col min="6152" max="6152" width="13.140625" style="427" customWidth="1"/>
    <col min="6153" max="6153" width="13" style="427" customWidth="1"/>
    <col min="6154" max="6154" width="12.5703125" style="427" customWidth="1"/>
    <col min="6155" max="6155" width="14.5703125" style="427" customWidth="1"/>
    <col min="6156" max="6156" width="7.5703125" style="427" customWidth="1"/>
    <col min="6157" max="6157" width="13.7109375" style="427" customWidth="1"/>
    <col min="6158" max="6158" width="13.42578125" style="427" customWidth="1"/>
    <col min="6159" max="6159" width="15.140625" style="427" customWidth="1"/>
    <col min="6160" max="6400" width="9.140625" style="427"/>
    <col min="6401" max="6401" width="4.140625" style="427" customWidth="1"/>
    <col min="6402" max="6402" width="7.28515625" style="427" customWidth="1"/>
    <col min="6403" max="6403" width="0" style="427" hidden="1" customWidth="1"/>
    <col min="6404" max="6404" width="61.7109375" style="427" customWidth="1"/>
    <col min="6405" max="6405" width="14" style="427" customWidth="1"/>
    <col min="6406" max="6406" width="13.28515625" style="427" customWidth="1"/>
    <col min="6407" max="6407" width="14.140625" style="427" customWidth="1"/>
    <col min="6408" max="6408" width="13.140625" style="427" customWidth="1"/>
    <col min="6409" max="6409" width="13" style="427" customWidth="1"/>
    <col min="6410" max="6410" width="12.5703125" style="427" customWidth="1"/>
    <col min="6411" max="6411" width="14.5703125" style="427" customWidth="1"/>
    <col min="6412" max="6412" width="7.5703125" style="427" customWidth="1"/>
    <col min="6413" max="6413" width="13.7109375" style="427" customWidth="1"/>
    <col min="6414" max="6414" width="13.42578125" style="427" customWidth="1"/>
    <col min="6415" max="6415" width="15.140625" style="427" customWidth="1"/>
    <col min="6416" max="6656" width="9.140625" style="427"/>
    <col min="6657" max="6657" width="4.140625" style="427" customWidth="1"/>
    <col min="6658" max="6658" width="7.28515625" style="427" customWidth="1"/>
    <col min="6659" max="6659" width="0" style="427" hidden="1" customWidth="1"/>
    <col min="6660" max="6660" width="61.7109375" style="427" customWidth="1"/>
    <col min="6661" max="6661" width="14" style="427" customWidth="1"/>
    <col min="6662" max="6662" width="13.28515625" style="427" customWidth="1"/>
    <col min="6663" max="6663" width="14.140625" style="427" customWidth="1"/>
    <col min="6664" max="6664" width="13.140625" style="427" customWidth="1"/>
    <col min="6665" max="6665" width="13" style="427" customWidth="1"/>
    <col min="6666" max="6666" width="12.5703125" style="427" customWidth="1"/>
    <col min="6667" max="6667" width="14.5703125" style="427" customWidth="1"/>
    <col min="6668" max="6668" width="7.5703125" style="427" customWidth="1"/>
    <col min="6669" max="6669" width="13.7109375" style="427" customWidth="1"/>
    <col min="6670" max="6670" width="13.42578125" style="427" customWidth="1"/>
    <col min="6671" max="6671" width="15.140625" style="427" customWidth="1"/>
    <col min="6672" max="6912" width="9.140625" style="427"/>
    <col min="6913" max="6913" width="4.140625" style="427" customWidth="1"/>
    <col min="6914" max="6914" width="7.28515625" style="427" customWidth="1"/>
    <col min="6915" max="6915" width="0" style="427" hidden="1" customWidth="1"/>
    <col min="6916" max="6916" width="61.7109375" style="427" customWidth="1"/>
    <col min="6917" max="6917" width="14" style="427" customWidth="1"/>
    <col min="6918" max="6918" width="13.28515625" style="427" customWidth="1"/>
    <col min="6919" max="6919" width="14.140625" style="427" customWidth="1"/>
    <col min="6920" max="6920" width="13.140625" style="427" customWidth="1"/>
    <col min="6921" max="6921" width="13" style="427" customWidth="1"/>
    <col min="6922" max="6922" width="12.5703125" style="427" customWidth="1"/>
    <col min="6923" max="6923" width="14.5703125" style="427" customWidth="1"/>
    <col min="6924" max="6924" width="7.5703125" style="427" customWidth="1"/>
    <col min="6925" max="6925" width="13.7109375" style="427" customWidth="1"/>
    <col min="6926" max="6926" width="13.42578125" style="427" customWidth="1"/>
    <col min="6927" max="6927" width="15.140625" style="427" customWidth="1"/>
    <col min="6928" max="7168" width="9.140625" style="427"/>
    <col min="7169" max="7169" width="4.140625" style="427" customWidth="1"/>
    <col min="7170" max="7170" width="7.28515625" style="427" customWidth="1"/>
    <col min="7171" max="7171" width="0" style="427" hidden="1" customWidth="1"/>
    <col min="7172" max="7172" width="61.7109375" style="427" customWidth="1"/>
    <col min="7173" max="7173" width="14" style="427" customWidth="1"/>
    <col min="7174" max="7174" width="13.28515625" style="427" customWidth="1"/>
    <col min="7175" max="7175" width="14.140625" style="427" customWidth="1"/>
    <col min="7176" max="7176" width="13.140625" style="427" customWidth="1"/>
    <col min="7177" max="7177" width="13" style="427" customWidth="1"/>
    <col min="7178" max="7178" width="12.5703125" style="427" customWidth="1"/>
    <col min="7179" max="7179" width="14.5703125" style="427" customWidth="1"/>
    <col min="7180" max="7180" width="7.5703125" style="427" customWidth="1"/>
    <col min="7181" max="7181" width="13.7109375" style="427" customWidth="1"/>
    <col min="7182" max="7182" width="13.42578125" style="427" customWidth="1"/>
    <col min="7183" max="7183" width="15.140625" style="427" customWidth="1"/>
    <col min="7184" max="7424" width="9.140625" style="427"/>
    <col min="7425" max="7425" width="4.140625" style="427" customWidth="1"/>
    <col min="7426" max="7426" width="7.28515625" style="427" customWidth="1"/>
    <col min="7427" max="7427" width="0" style="427" hidden="1" customWidth="1"/>
    <col min="7428" max="7428" width="61.7109375" style="427" customWidth="1"/>
    <col min="7429" max="7429" width="14" style="427" customWidth="1"/>
    <col min="7430" max="7430" width="13.28515625" style="427" customWidth="1"/>
    <col min="7431" max="7431" width="14.140625" style="427" customWidth="1"/>
    <col min="7432" max="7432" width="13.140625" style="427" customWidth="1"/>
    <col min="7433" max="7433" width="13" style="427" customWidth="1"/>
    <col min="7434" max="7434" width="12.5703125" style="427" customWidth="1"/>
    <col min="7435" max="7435" width="14.5703125" style="427" customWidth="1"/>
    <col min="7436" max="7436" width="7.5703125" style="427" customWidth="1"/>
    <col min="7437" max="7437" width="13.7109375" style="427" customWidth="1"/>
    <col min="7438" max="7438" width="13.42578125" style="427" customWidth="1"/>
    <col min="7439" max="7439" width="15.140625" style="427" customWidth="1"/>
    <col min="7440" max="7680" width="9.140625" style="427"/>
    <col min="7681" max="7681" width="4.140625" style="427" customWidth="1"/>
    <col min="7682" max="7682" width="7.28515625" style="427" customWidth="1"/>
    <col min="7683" max="7683" width="0" style="427" hidden="1" customWidth="1"/>
    <col min="7684" max="7684" width="61.7109375" style="427" customWidth="1"/>
    <col min="7685" max="7685" width="14" style="427" customWidth="1"/>
    <col min="7686" max="7686" width="13.28515625" style="427" customWidth="1"/>
    <col min="7687" max="7687" width="14.140625" style="427" customWidth="1"/>
    <col min="7688" max="7688" width="13.140625" style="427" customWidth="1"/>
    <col min="7689" max="7689" width="13" style="427" customWidth="1"/>
    <col min="7690" max="7690" width="12.5703125" style="427" customWidth="1"/>
    <col min="7691" max="7691" width="14.5703125" style="427" customWidth="1"/>
    <col min="7692" max="7692" width="7.5703125" style="427" customWidth="1"/>
    <col min="7693" max="7693" width="13.7109375" style="427" customWidth="1"/>
    <col min="7694" max="7694" width="13.42578125" style="427" customWidth="1"/>
    <col min="7695" max="7695" width="15.140625" style="427" customWidth="1"/>
    <col min="7696" max="7936" width="9.140625" style="427"/>
    <col min="7937" max="7937" width="4.140625" style="427" customWidth="1"/>
    <col min="7938" max="7938" width="7.28515625" style="427" customWidth="1"/>
    <col min="7939" max="7939" width="0" style="427" hidden="1" customWidth="1"/>
    <col min="7940" max="7940" width="61.7109375" style="427" customWidth="1"/>
    <col min="7941" max="7941" width="14" style="427" customWidth="1"/>
    <col min="7942" max="7942" width="13.28515625" style="427" customWidth="1"/>
    <col min="7943" max="7943" width="14.140625" style="427" customWidth="1"/>
    <col min="7944" max="7944" width="13.140625" style="427" customWidth="1"/>
    <col min="7945" max="7945" width="13" style="427" customWidth="1"/>
    <col min="7946" max="7946" width="12.5703125" style="427" customWidth="1"/>
    <col min="7947" max="7947" width="14.5703125" style="427" customWidth="1"/>
    <col min="7948" max="7948" width="7.5703125" style="427" customWidth="1"/>
    <col min="7949" max="7949" width="13.7109375" style="427" customWidth="1"/>
    <col min="7950" max="7950" width="13.42578125" style="427" customWidth="1"/>
    <col min="7951" max="7951" width="15.140625" style="427" customWidth="1"/>
    <col min="7952" max="8192" width="9.140625" style="427"/>
    <col min="8193" max="8193" width="4.140625" style="427" customWidth="1"/>
    <col min="8194" max="8194" width="7.28515625" style="427" customWidth="1"/>
    <col min="8195" max="8195" width="0" style="427" hidden="1" customWidth="1"/>
    <col min="8196" max="8196" width="61.7109375" style="427" customWidth="1"/>
    <col min="8197" max="8197" width="14" style="427" customWidth="1"/>
    <col min="8198" max="8198" width="13.28515625" style="427" customWidth="1"/>
    <col min="8199" max="8199" width="14.140625" style="427" customWidth="1"/>
    <col min="8200" max="8200" width="13.140625" style="427" customWidth="1"/>
    <col min="8201" max="8201" width="13" style="427" customWidth="1"/>
    <col min="8202" max="8202" width="12.5703125" style="427" customWidth="1"/>
    <col min="8203" max="8203" width="14.5703125" style="427" customWidth="1"/>
    <col min="8204" max="8204" width="7.5703125" style="427" customWidth="1"/>
    <col min="8205" max="8205" width="13.7109375" style="427" customWidth="1"/>
    <col min="8206" max="8206" width="13.42578125" style="427" customWidth="1"/>
    <col min="8207" max="8207" width="15.140625" style="427" customWidth="1"/>
    <col min="8208" max="8448" width="9.140625" style="427"/>
    <col min="8449" max="8449" width="4.140625" style="427" customWidth="1"/>
    <col min="8450" max="8450" width="7.28515625" style="427" customWidth="1"/>
    <col min="8451" max="8451" width="0" style="427" hidden="1" customWidth="1"/>
    <col min="8452" max="8452" width="61.7109375" style="427" customWidth="1"/>
    <col min="8453" max="8453" width="14" style="427" customWidth="1"/>
    <col min="8454" max="8454" width="13.28515625" style="427" customWidth="1"/>
    <col min="8455" max="8455" width="14.140625" style="427" customWidth="1"/>
    <col min="8456" max="8456" width="13.140625" style="427" customWidth="1"/>
    <col min="8457" max="8457" width="13" style="427" customWidth="1"/>
    <col min="8458" max="8458" width="12.5703125" style="427" customWidth="1"/>
    <col min="8459" max="8459" width="14.5703125" style="427" customWidth="1"/>
    <col min="8460" max="8460" width="7.5703125" style="427" customWidth="1"/>
    <col min="8461" max="8461" width="13.7109375" style="427" customWidth="1"/>
    <col min="8462" max="8462" width="13.42578125" style="427" customWidth="1"/>
    <col min="8463" max="8463" width="15.140625" style="427" customWidth="1"/>
    <col min="8464" max="8704" width="9.140625" style="427"/>
    <col min="8705" max="8705" width="4.140625" style="427" customWidth="1"/>
    <col min="8706" max="8706" width="7.28515625" style="427" customWidth="1"/>
    <col min="8707" max="8707" width="0" style="427" hidden="1" customWidth="1"/>
    <col min="8708" max="8708" width="61.7109375" style="427" customWidth="1"/>
    <col min="8709" max="8709" width="14" style="427" customWidth="1"/>
    <col min="8710" max="8710" width="13.28515625" style="427" customWidth="1"/>
    <col min="8711" max="8711" width="14.140625" style="427" customWidth="1"/>
    <col min="8712" max="8712" width="13.140625" style="427" customWidth="1"/>
    <col min="8713" max="8713" width="13" style="427" customWidth="1"/>
    <col min="8714" max="8714" width="12.5703125" style="427" customWidth="1"/>
    <col min="8715" max="8715" width="14.5703125" style="427" customWidth="1"/>
    <col min="8716" max="8716" width="7.5703125" style="427" customWidth="1"/>
    <col min="8717" max="8717" width="13.7109375" style="427" customWidth="1"/>
    <col min="8718" max="8718" width="13.42578125" style="427" customWidth="1"/>
    <col min="8719" max="8719" width="15.140625" style="427" customWidth="1"/>
    <col min="8720" max="8960" width="9.140625" style="427"/>
    <col min="8961" max="8961" width="4.140625" style="427" customWidth="1"/>
    <col min="8962" max="8962" width="7.28515625" style="427" customWidth="1"/>
    <col min="8963" max="8963" width="0" style="427" hidden="1" customWidth="1"/>
    <col min="8964" max="8964" width="61.7109375" style="427" customWidth="1"/>
    <col min="8965" max="8965" width="14" style="427" customWidth="1"/>
    <col min="8966" max="8966" width="13.28515625" style="427" customWidth="1"/>
    <col min="8967" max="8967" width="14.140625" style="427" customWidth="1"/>
    <col min="8968" max="8968" width="13.140625" style="427" customWidth="1"/>
    <col min="8969" max="8969" width="13" style="427" customWidth="1"/>
    <col min="8970" max="8970" width="12.5703125" style="427" customWidth="1"/>
    <col min="8971" max="8971" width="14.5703125" style="427" customWidth="1"/>
    <col min="8972" max="8972" width="7.5703125" style="427" customWidth="1"/>
    <col min="8973" max="8973" width="13.7109375" style="427" customWidth="1"/>
    <col min="8974" max="8974" width="13.42578125" style="427" customWidth="1"/>
    <col min="8975" max="8975" width="15.140625" style="427" customWidth="1"/>
    <col min="8976" max="9216" width="9.140625" style="427"/>
    <col min="9217" max="9217" width="4.140625" style="427" customWidth="1"/>
    <col min="9218" max="9218" width="7.28515625" style="427" customWidth="1"/>
    <col min="9219" max="9219" width="0" style="427" hidden="1" customWidth="1"/>
    <col min="9220" max="9220" width="61.7109375" style="427" customWidth="1"/>
    <col min="9221" max="9221" width="14" style="427" customWidth="1"/>
    <col min="9222" max="9222" width="13.28515625" style="427" customWidth="1"/>
    <col min="9223" max="9223" width="14.140625" style="427" customWidth="1"/>
    <col min="9224" max="9224" width="13.140625" style="427" customWidth="1"/>
    <col min="9225" max="9225" width="13" style="427" customWidth="1"/>
    <col min="9226" max="9226" width="12.5703125" style="427" customWidth="1"/>
    <col min="9227" max="9227" width="14.5703125" style="427" customWidth="1"/>
    <col min="9228" max="9228" width="7.5703125" style="427" customWidth="1"/>
    <col min="9229" max="9229" width="13.7109375" style="427" customWidth="1"/>
    <col min="9230" max="9230" width="13.42578125" style="427" customWidth="1"/>
    <col min="9231" max="9231" width="15.140625" style="427" customWidth="1"/>
    <col min="9232" max="9472" width="9.140625" style="427"/>
    <col min="9473" max="9473" width="4.140625" style="427" customWidth="1"/>
    <col min="9474" max="9474" width="7.28515625" style="427" customWidth="1"/>
    <col min="9475" max="9475" width="0" style="427" hidden="1" customWidth="1"/>
    <col min="9476" max="9476" width="61.7109375" style="427" customWidth="1"/>
    <col min="9477" max="9477" width="14" style="427" customWidth="1"/>
    <col min="9478" max="9478" width="13.28515625" style="427" customWidth="1"/>
    <col min="9479" max="9479" width="14.140625" style="427" customWidth="1"/>
    <col min="9480" max="9480" width="13.140625" style="427" customWidth="1"/>
    <col min="9481" max="9481" width="13" style="427" customWidth="1"/>
    <col min="9482" max="9482" width="12.5703125" style="427" customWidth="1"/>
    <col min="9483" max="9483" width="14.5703125" style="427" customWidth="1"/>
    <col min="9484" max="9484" width="7.5703125" style="427" customWidth="1"/>
    <col min="9485" max="9485" width="13.7109375" style="427" customWidth="1"/>
    <col min="9486" max="9486" width="13.42578125" style="427" customWidth="1"/>
    <col min="9487" max="9487" width="15.140625" style="427" customWidth="1"/>
    <col min="9488" max="9728" width="9.140625" style="427"/>
    <col min="9729" max="9729" width="4.140625" style="427" customWidth="1"/>
    <col min="9730" max="9730" width="7.28515625" style="427" customWidth="1"/>
    <col min="9731" max="9731" width="0" style="427" hidden="1" customWidth="1"/>
    <col min="9732" max="9732" width="61.7109375" style="427" customWidth="1"/>
    <col min="9733" max="9733" width="14" style="427" customWidth="1"/>
    <col min="9734" max="9734" width="13.28515625" style="427" customWidth="1"/>
    <col min="9735" max="9735" width="14.140625" style="427" customWidth="1"/>
    <col min="9736" max="9736" width="13.140625" style="427" customWidth="1"/>
    <col min="9737" max="9737" width="13" style="427" customWidth="1"/>
    <col min="9738" max="9738" width="12.5703125" style="427" customWidth="1"/>
    <col min="9739" max="9739" width="14.5703125" style="427" customWidth="1"/>
    <col min="9740" max="9740" width="7.5703125" style="427" customWidth="1"/>
    <col min="9741" max="9741" width="13.7109375" style="427" customWidth="1"/>
    <col min="9742" max="9742" width="13.42578125" style="427" customWidth="1"/>
    <col min="9743" max="9743" width="15.140625" style="427" customWidth="1"/>
    <col min="9744" max="9984" width="9.140625" style="427"/>
    <col min="9985" max="9985" width="4.140625" style="427" customWidth="1"/>
    <col min="9986" max="9986" width="7.28515625" style="427" customWidth="1"/>
    <col min="9987" max="9987" width="0" style="427" hidden="1" customWidth="1"/>
    <col min="9988" max="9988" width="61.7109375" style="427" customWidth="1"/>
    <col min="9989" max="9989" width="14" style="427" customWidth="1"/>
    <col min="9990" max="9990" width="13.28515625" style="427" customWidth="1"/>
    <col min="9991" max="9991" width="14.140625" style="427" customWidth="1"/>
    <col min="9992" max="9992" width="13.140625" style="427" customWidth="1"/>
    <col min="9993" max="9993" width="13" style="427" customWidth="1"/>
    <col min="9994" max="9994" width="12.5703125" style="427" customWidth="1"/>
    <col min="9995" max="9995" width="14.5703125" style="427" customWidth="1"/>
    <col min="9996" max="9996" width="7.5703125" style="427" customWidth="1"/>
    <col min="9997" max="9997" width="13.7109375" style="427" customWidth="1"/>
    <col min="9998" max="9998" width="13.42578125" style="427" customWidth="1"/>
    <col min="9999" max="9999" width="15.140625" style="427" customWidth="1"/>
    <col min="10000" max="10240" width="9.140625" style="427"/>
    <col min="10241" max="10241" width="4.140625" style="427" customWidth="1"/>
    <col min="10242" max="10242" width="7.28515625" style="427" customWidth="1"/>
    <col min="10243" max="10243" width="0" style="427" hidden="1" customWidth="1"/>
    <col min="10244" max="10244" width="61.7109375" style="427" customWidth="1"/>
    <col min="10245" max="10245" width="14" style="427" customWidth="1"/>
    <col min="10246" max="10246" width="13.28515625" style="427" customWidth="1"/>
    <col min="10247" max="10247" width="14.140625" style="427" customWidth="1"/>
    <col min="10248" max="10248" width="13.140625" style="427" customWidth="1"/>
    <col min="10249" max="10249" width="13" style="427" customWidth="1"/>
    <col min="10250" max="10250" width="12.5703125" style="427" customWidth="1"/>
    <col min="10251" max="10251" width="14.5703125" style="427" customWidth="1"/>
    <col min="10252" max="10252" width="7.5703125" style="427" customWidth="1"/>
    <col min="10253" max="10253" width="13.7109375" style="427" customWidth="1"/>
    <col min="10254" max="10254" width="13.42578125" style="427" customWidth="1"/>
    <col min="10255" max="10255" width="15.140625" style="427" customWidth="1"/>
    <col min="10256" max="10496" width="9.140625" style="427"/>
    <col min="10497" max="10497" width="4.140625" style="427" customWidth="1"/>
    <col min="10498" max="10498" width="7.28515625" style="427" customWidth="1"/>
    <col min="10499" max="10499" width="0" style="427" hidden="1" customWidth="1"/>
    <col min="10500" max="10500" width="61.7109375" style="427" customWidth="1"/>
    <col min="10501" max="10501" width="14" style="427" customWidth="1"/>
    <col min="10502" max="10502" width="13.28515625" style="427" customWidth="1"/>
    <col min="10503" max="10503" width="14.140625" style="427" customWidth="1"/>
    <col min="10504" max="10504" width="13.140625" style="427" customWidth="1"/>
    <col min="10505" max="10505" width="13" style="427" customWidth="1"/>
    <col min="10506" max="10506" width="12.5703125" style="427" customWidth="1"/>
    <col min="10507" max="10507" width="14.5703125" style="427" customWidth="1"/>
    <col min="10508" max="10508" width="7.5703125" style="427" customWidth="1"/>
    <col min="10509" max="10509" width="13.7109375" style="427" customWidth="1"/>
    <col min="10510" max="10510" width="13.42578125" style="427" customWidth="1"/>
    <col min="10511" max="10511" width="15.140625" style="427" customWidth="1"/>
    <col min="10512" max="10752" width="9.140625" style="427"/>
    <col min="10753" max="10753" width="4.140625" style="427" customWidth="1"/>
    <col min="10754" max="10754" width="7.28515625" style="427" customWidth="1"/>
    <col min="10755" max="10755" width="0" style="427" hidden="1" customWidth="1"/>
    <col min="10756" max="10756" width="61.7109375" style="427" customWidth="1"/>
    <col min="10757" max="10757" width="14" style="427" customWidth="1"/>
    <col min="10758" max="10758" width="13.28515625" style="427" customWidth="1"/>
    <col min="10759" max="10759" width="14.140625" style="427" customWidth="1"/>
    <col min="10760" max="10760" width="13.140625" style="427" customWidth="1"/>
    <col min="10761" max="10761" width="13" style="427" customWidth="1"/>
    <col min="10762" max="10762" width="12.5703125" style="427" customWidth="1"/>
    <col min="10763" max="10763" width="14.5703125" style="427" customWidth="1"/>
    <col min="10764" max="10764" width="7.5703125" style="427" customWidth="1"/>
    <col min="10765" max="10765" width="13.7109375" style="427" customWidth="1"/>
    <col min="10766" max="10766" width="13.42578125" style="427" customWidth="1"/>
    <col min="10767" max="10767" width="15.140625" style="427" customWidth="1"/>
    <col min="10768" max="11008" width="9.140625" style="427"/>
    <col min="11009" max="11009" width="4.140625" style="427" customWidth="1"/>
    <col min="11010" max="11010" width="7.28515625" style="427" customWidth="1"/>
    <col min="11011" max="11011" width="0" style="427" hidden="1" customWidth="1"/>
    <col min="11012" max="11012" width="61.7109375" style="427" customWidth="1"/>
    <col min="11013" max="11013" width="14" style="427" customWidth="1"/>
    <col min="11014" max="11014" width="13.28515625" style="427" customWidth="1"/>
    <col min="11015" max="11015" width="14.140625" style="427" customWidth="1"/>
    <col min="11016" max="11016" width="13.140625" style="427" customWidth="1"/>
    <col min="11017" max="11017" width="13" style="427" customWidth="1"/>
    <col min="11018" max="11018" width="12.5703125" style="427" customWidth="1"/>
    <col min="11019" max="11019" width="14.5703125" style="427" customWidth="1"/>
    <col min="11020" max="11020" width="7.5703125" style="427" customWidth="1"/>
    <col min="11021" max="11021" width="13.7109375" style="427" customWidth="1"/>
    <col min="11022" max="11022" width="13.42578125" style="427" customWidth="1"/>
    <col min="11023" max="11023" width="15.140625" style="427" customWidth="1"/>
    <col min="11024" max="11264" width="9.140625" style="427"/>
    <col min="11265" max="11265" width="4.140625" style="427" customWidth="1"/>
    <col min="11266" max="11266" width="7.28515625" style="427" customWidth="1"/>
    <col min="11267" max="11267" width="0" style="427" hidden="1" customWidth="1"/>
    <col min="11268" max="11268" width="61.7109375" style="427" customWidth="1"/>
    <col min="11269" max="11269" width="14" style="427" customWidth="1"/>
    <col min="11270" max="11270" width="13.28515625" style="427" customWidth="1"/>
    <col min="11271" max="11271" width="14.140625" style="427" customWidth="1"/>
    <col min="11272" max="11272" width="13.140625" style="427" customWidth="1"/>
    <col min="11273" max="11273" width="13" style="427" customWidth="1"/>
    <col min="11274" max="11274" width="12.5703125" style="427" customWidth="1"/>
    <col min="11275" max="11275" width="14.5703125" style="427" customWidth="1"/>
    <col min="11276" max="11276" width="7.5703125" style="427" customWidth="1"/>
    <col min="11277" max="11277" width="13.7109375" style="427" customWidth="1"/>
    <col min="11278" max="11278" width="13.42578125" style="427" customWidth="1"/>
    <col min="11279" max="11279" width="15.140625" style="427" customWidth="1"/>
    <col min="11280" max="11520" width="9.140625" style="427"/>
    <col min="11521" max="11521" width="4.140625" style="427" customWidth="1"/>
    <col min="11522" max="11522" width="7.28515625" style="427" customWidth="1"/>
    <col min="11523" max="11523" width="0" style="427" hidden="1" customWidth="1"/>
    <col min="11524" max="11524" width="61.7109375" style="427" customWidth="1"/>
    <col min="11525" max="11525" width="14" style="427" customWidth="1"/>
    <col min="11526" max="11526" width="13.28515625" style="427" customWidth="1"/>
    <col min="11527" max="11527" width="14.140625" style="427" customWidth="1"/>
    <col min="11528" max="11528" width="13.140625" style="427" customWidth="1"/>
    <col min="11529" max="11529" width="13" style="427" customWidth="1"/>
    <col min="11530" max="11530" width="12.5703125" style="427" customWidth="1"/>
    <col min="11531" max="11531" width="14.5703125" style="427" customWidth="1"/>
    <col min="11532" max="11532" width="7.5703125" style="427" customWidth="1"/>
    <col min="11533" max="11533" width="13.7109375" style="427" customWidth="1"/>
    <col min="11534" max="11534" width="13.42578125" style="427" customWidth="1"/>
    <col min="11535" max="11535" width="15.140625" style="427" customWidth="1"/>
    <col min="11536" max="11776" width="9.140625" style="427"/>
    <col min="11777" max="11777" width="4.140625" style="427" customWidth="1"/>
    <col min="11778" max="11778" width="7.28515625" style="427" customWidth="1"/>
    <col min="11779" max="11779" width="0" style="427" hidden="1" customWidth="1"/>
    <col min="11780" max="11780" width="61.7109375" style="427" customWidth="1"/>
    <col min="11781" max="11781" width="14" style="427" customWidth="1"/>
    <col min="11782" max="11782" width="13.28515625" style="427" customWidth="1"/>
    <col min="11783" max="11783" width="14.140625" style="427" customWidth="1"/>
    <col min="11784" max="11784" width="13.140625" style="427" customWidth="1"/>
    <col min="11785" max="11785" width="13" style="427" customWidth="1"/>
    <col min="11786" max="11786" width="12.5703125" style="427" customWidth="1"/>
    <col min="11787" max="11787" width="14.5703125" style="427" customWidth="1"/>
    <col min="11788" max="11788" width="7.5703125" style="427" customWidth="1"/>
    <col min="11789" max="11789" width="13.7109375" style="427" customWidth="1"/>
    <col min="11790" max="11790" width="13.42578125" style="427" customWidth="1"/>
    <col min="11791" max="11791" width="15.140625" style="427" customWidth="1"/>
    <col min="11792" max="12032" width="9.140625" style="427"/>
    <col min="12033" max="12033" width="4.140625" style="427" customWidth="1"/>
    <col min="12034" max="12034" width="7.28515625" style="427" customWidth="1"/>
    <col min="12035" max="12035" width="0" style="427" hidden="1" customWidth="1"/>
    <col min="12036" max="12036" width="61.7109375" style="427" customWidth="1"/>
    <col min="12037" max="12037" width="14" style="427" customWidth="1"/>
    <col min="12038" max="12038" width="13.28515625" style="427" customWidth="1"/>
    <col min="12039" max="12039" width="14.140625" style="427" customWidth="1"/>
    <col min="12040" max="12040" width="13.140625" style="427" customWidth="1"/>
    <col min="12041" max="12041" width="13" style="427" customWidth="1"/>
    <col min="12042" max="12042" width="12.5703125" style="427" customWidth="1"/>
    <col min="12043" max="12043" width="14.5703125" style="427" customWidth="1"/>
    <col min="12044" max="12044" width="7.5703125" style="427" customWidth="1"/>
    <col min="12045" max="12045" width="13.7109375" style="427" customWidth="1"/>
    <col min="12046" max="12046" width="13.42578125" style="427" customWidth="1"/>
    <col min="12047" max="12047" width="15.140625" style="427" customWidth="1"/>
    <col min="12048" max="12288" width="9.140625" style="427"/>
    <col min="12289" max="12289" width="4.140625" style="427" customWidth="1"/>
    <col min="12290" max="12290" width="7.28515625" style="427" customWidth="1"/>
    <col min="12291" max="12291" width="0" style="427" hidden="1" customWidth="1"/>
    <col min="12292" max="12292" width="61.7109375" style="427" customWidth="1"/>
    <col min="12293" max="12293" width="14" style="427" customWidth="1"/>
    <col min="12294" max="12294" width="13.28515625" style="427" customWidth="1"/>
    <col min="12295" max="12295" width="14.140625" style="427" customWidth="1"/>
    <col min="12296" max="12296" width="13.140625" style="427" customWidth="1"/>
    <col min="12297" max="12297" width="13" style="427" customWidth="1"/>
    <col min="12298" max="12298" width="12.5703125" style="427" customWidth="1"/>
    <col min="12299" max="12299" width="14.5703125" style="427" customWidth="1"/>
    <col min="12300" max="12300" width="7.5703125" style="427" customWidth="1"/>
    <col min="12301" max="12301" width="13.7109375" style="427" customWidth="1"/>
    <col min="12302" max="12302" width="13.42578125" style="427" customWidth="1"/>
    <col min="12303" max="12303" width="15.140625" style="427" customWidth="1"/>
    <col min="12304" max="12544" width="9.140625" style="427"/>
    <col min="12545" max="12545" width="4.140625" style="427" customWidth="1"/>
    <col min="12546" max="12546" width="7.28515625" style="427" customWidth="1"/>
    <col min="12547" max="12547" width="0" style="427" hidden="1" customWidth="1"/>
    <col min="12548" max="12548" width="61.7109375" style="427" customWidth="1"/>
    <col min="12549" max="12549" width="14" style="427" customWidth="1"/>
    <col min="12550" max="12550" width="13.28515625" style="427" customWidth="1"/>
    <col min="12551" max="12551" width="14.140625" style="427" customWidth="1"/>
    <col min="12552" max="12552" width="13.140625" style="427" customWidth="1"/>
    <col min="12553" max="12553" width="13" style="427" customWidth="1"/>
    <col min="12554" max="12554" width="12.5703125" style="427" customWidth="1"/>
    <col min="12555" max="12555" width="14.5703125" style="427" customWidth="1"/>
    <col min="12556" max="12556" width="7.5703125" style="427" customWidth="1"/>
    <col min="12557" max="12557" width="13.7109375" style="427" customWidth="1"/>
    <col min="12558" max="12558" width="13.42578125" style="427" customWidth="1"/>
    <col min="12559" max="12559" width="15.140625" style="427" customWidth="1"/>
    <col min="12560" max="12800" width="9.140625" style="427"/>
    <col min="12801" max="12801" width="4.140625" style="427" customWidth="1"/>
    <col min="12802" max="12802" width="7.28515625" style="427" customWidth="1"/>
    <col min="12803" max="12803" width="0" style="427" hidden="1" customWidth="1"/>
    <col min="12804" max="12804" width="61.7109375" style="427" customWidth="1"/>
    <col min="12805" max="12805" width="14" style="427" customWidth="1"/>
    <col min="12806" max="12806" width="13.28515625" style="427" customWidth="1"/>
    <col min="12807" max="12807" width="14.140625" style="427" customWidth="1"/>
    <col min="12808" max="12808" width="13.140625" style="427" customWidth="1"/>
    <col min="12809" max="12809" width="13" style="427" customWidth="1"/>
    <col min="12810" max="12810" width="12.5703125" style="427" customWidth="1"/>
    <col min="12811" max="12811" width="14.5703125" style="427" customWidth="1"/>
    <col min="12812" max="12812" width="7.5703125" style="427" customWidth="1"/>
    <col min="12813" max="12813" width="13.7109375" style="427" customWidth="1"/>
    <col min="12814" max="12814" width="13.42578125" style="427" customWidth="1"/>
    <col min="12815" max="12815" width="15.140625" style="427" customWidth="1"/>
    <col min="12816" max="13056" width="9.140625" style="427"/>
    <col min="13057" max="13057" width="4.140625" style="427" customWidth="1"/>
    <col min="13058" max="13058" width="7.28515625" style="427" customWidth="1"/>
    <col min="13059" max="13059" width="0" style="427" hidden="1" customWidth="1"/>
    <col min="13060" max="13060" width="61.7109375" style="427" customWidth="1"/>
    <col min="13061" max="13061" width="14" style="427" customWidth="1"/>
    <col min="13062" max="13062" width="13.28515625" style="427" customWidth="1"/>
    <col min="13063" max="13063" width="14.140625" style="427" customWidth="1"/>
    <col min="13064" max="13064" width="13.140625" style="427" customWidth="1"/>
    <col min="13065" max="13065" width="13" style="427" customWidth="1"/>
    <col min="13066" max="13066" width="12.5703125" style="427" customWidth="1"/>
    <col min="13067" max="13067" width="14.5703125" style="427" customWidth="1"/>
    <col min="13068" max="13068" width="7.5703125" style="427" customWidth="1"/>
    <col min="13069" max="13069" width="13.7109375" style="427" customWidth="1"/>
    <col min="13070" max="13070" width="13.42578125" style="427" customWidth="1"/>
    <col min="13071" max="13071" width="15.140625" style="427" customWidth="1"/>
    <col min="13072" max="13312" width="9.140625" style="427"/>
    <col min="13313" max="13313" width="4.140625" style="427" customWidth="1"/>
    <col min="13314" max="13314" width="7.28515625" style="427" customWidth="1"/>
    <col min="13315" max="13315" width="0" style="427" hidden="1" customWidth="1"/>
    <col min="13316" max="13316" width="61.7109375" style="427" customWidth="1"/>
    <col min="13317" max="13317" width="14" style="427" customWidth="1"/>
    <col min="13318" max="13318" width="13.28515625" style="427" customWidth="1"/>
    <col min="13319" max="13319" width="14.140625" style="427" customWidth="1"/>
    <col min="13320" max="13320" width="13.140625" style="427" customWidth="1"/>
    <col min="13321" max="13321" width="13" style="427" customWidth="1"/>
    <col min="13322" max="13322" width="12.5703125" style="427" customWidth="1"/>
    <col min="13323" max="13323" width="14.5703125" style="427" customWidth="1"/>
    <col min="13324" max="13324" width="7.5703125" style="427" customWidth="1"/>
    <col min="13325" max="13325" width="13.7109375" style="427" customWidth="1"/>
    <col min="13326" max="13326" width="13.42578125" style="427" customWidth="1"/>
    <col min="13327" max="13327" width="15.140625" style="427" customWidth="1"/>
    <col min="13328" max="13568" width="9.140625" style="427"/>
    <col min="13569" max="13569" width="4.140625" style="427" customWidth="1"/>
    <col min="13570" max="13570" width="7.28515625" style="427" customWidth="1"/>
    <col min="13571" max="13571" width="0" style="427" hidden="1" customWidth="1"/>
    <col min="13572" max="13572" width="61.7109375" style="427" customWidth="1"/>
    <col min="13573" max="13573" width="14" style="427" customWidth="1"/>
    <col min="13574" max="13574" width="13.28515625" style="427" customWidth="1"/>
    <col min="13575" max="13575" width="14.140625" style="427" customWidth="1"/>
    <col min="13576" max="13576" width="13.140625" style="427" customWidth="1"/>
    <col min="13577" max="13577" width="13" style="427" customWidth="1"/>
    <col min="13578" max="13578" width="12.5703125" style="427" customWidth="1"/>
    <col min="13579" max="13579" width="14.5703125" style="427" customWidth="1"/>
    <col min="13580" max="13580" width="7.5703125" style="427" customWidth="1"/>
    <col min="13581" max="13581" width="13.7109375" style="427" customWidth="1"/>
    <col min="13582" max="13582" width="13.42578125" style="427" customWidth="1"/>
    <col min="13583" max="13583" width="15.140625" style="427" customWidth="1"/>
    <col min="13584" max="13824" width="9.140625" style="427"/>
    <col min="13825" max="13825" width="4.140625" style="427" customWidth="1"/>
    <col min="13826" max="13826" width="7.28515625" style="427" customWidth="1"/>
    <col min="13827" max="13827" width="0" style="427" hidden="1" customWidth="1"/>
    <col min="13828" max="13828" width="61.7109375" style="427" customWidth="1"/>
    <col min="13829" max="13829" width="14" style="427" customWidth="1"/>
    <col min="13830" max="13830" width="13.28515625" style="427" customWidth="1"/>
    <col min="13831" max="13831" width="14.140625" style="427" customWidth="1"/>
    <col min="13832" max="13832" width="13.140625" style="427" customWidth="1"/>
    <col min="13833" max="13833" width="13" style="427" customWidth="1"/>
    <col min="13834" max="13834" width="12.5703125" style="427" customWidth="1"/>
    <col min="13835" max="13835" width="14.5703125" style="427" customWidth="1"/>
    <col min="13836" max="13836" width="7.5703125" style="427" customWidth="1"/>
    <col min="13837" max="13837" width="13.7109375" style="427" customWidth="1"/>
    <col min="13838" max="13838" width="13.42578125" style="427" customWidth="1"/>
    <col min="13839" max="13839" width="15.140625" style="427" customWidth="1"/>
    <col min="13840" max="14080" width="9.140625" style="427"/>
    <col min="14081" max="14081" width="4.140625" style="427" customWidth="1"/>
    <col min="14082" max="14082" width="7.28515625" style="427" customWidth="1"/>
    <col min="14083" max="14083" width="0" style="427" hidden="1" customWidth="1"/>
    <col min="14084" max="14084" width="61.7109375" style="427" customWidth="1"/>
    <col min="14085" max="14085" width="14" style="427" customWidth="1"/>
    <col min="14086" max="14086" width="13.28515625" style="427" customWidth="1"/>
    <col min="14087" max="14087" width="14.140625" style="427" customWidth="1"/>
    <col min="14088" max="14088" width="13.140625" style="427" customWidth="1"/>
    <col min="14089" max="14089" width="13" style="427" customWidth="1"/>
    <col min="14090" max="14090" width="12.5703125" style="427" customWidth="1"/>
    <col min="14091" max="14091" width="14.5703125" style="427" customWidth="1"/>
    <col min="14092" max="14092" width="7.5703125" style="427" customWidth="1"/>
    <col min="14093" max="14093" width="13.7109375" style="427" customWidth="1"/>
    <col min="14094" max="14094" width="13.42578125" style="427" customWidth="1"/>
    <col min="14095" max="14095" width="15.140625" style="427" customWidth="1"/>
    <col min="14096" max="14336" width="9.140625" style="427"/>
    <col min="14337" max="14337" width="4.140625" style="427" customWidth="1"/>
    <col min="14338" max="14338" width="7.28515625" style="427" customWidth="1"/>
    <col min="14339" max="14339" width="0" style="427" hidden="1" customWidth="1"/>
    <col min="14340" max="14340" width="61.7109375" style="427" customWidth="1"/>
    <col min="14341" max="14341" width="14" style="427" customWidth="1"/>
    <col min="14342" max="14342" width="13.28515625" style="427" customWidth="1"/>
    <col min="14343" max="14343" width="14.140625" style="427" customWidth="1"/>
    <col min="14344" max="14344" width="13.140625" style="427" customWidth="1"/>
    <col min="14345" max="14345" width="13" style="427" customWidth="1"/>
    <col min="14346" max="14346" width="12.5703125" style="427" customWidth="1"/>
    <col min="14347" max="14347" width="14.5703125" style="427" customWidth="1"/>
    <col min="14348" max="14348" width="7.5703125" style="427" customWidth="1"/>
    <col min="14349" max="14349" width="13.7109375" style="427" customWidth="1"/>
    <col min="14350" max="14350" width="13.42578125" style="427" customWidth="1"/>
    <col min="14351" max="14351" width="15.140625" style="427" customWidth="1"/>
    <col min="14352" max="14592" width="9.140625" style="427"/>
    <col min="14593" max="14593" width="4.140625" style="427" customWidth="1"/>
    <col min="14594" max="14594" width="7.28515625" style="427" customWidth="1"/>
    <col min="14595" max="14595" width="0" style="427" hidden="1" customWidth="1"/>
    <col min="14596" max="14596" width="61.7109375" style="427" customWidth="1"/>
    <col min="14597" max="14597" width="14" style="427" customWidth="1"/>
    <col min="14598" max="14598" width="13.28515625" style="427" customWidth="1"/>
    <col min="14599" max="14599" width="14.140625" style="427" customWidth="1"/>
    <col min="14600" max="14600" width="13.140625" style="427" customWidth="1"/>
    <col min="14601" max="14601" width="13" style="427" customWidth="1"/>
    <col min="14602" max="14602" width="12.5703125" style="427" customWidth="1"/>
    <col min="14603" max="14603" width="14.5703125" style="427" customWidth="1"/>
    <col min="14604" max="14604" width="7.5703125" style="427" customWidth="1"/>
    <col min="14605" max="14605" width="13.7109375" style="427" customWidth="1"/>
    <col min="14606" max="14606" width="13.42578125" style="427" customWidth="1"/>
    <col min="14607" max="14607" width="15.140625" style="427" customWidth="1"/>
    <col min="14608" max="14848" width="9.140625" style="427"/>
    <col min="14849" max="14849" width="4.140625" style="427" customWidth="1"/>
    <col min="14850" max="14850" width="7.28515625" style="427" customWidth="1"/>
    <col min="14851" max="14851" width="0" style="427" hidden="1" customWidth="1"/>
    <col min="14852" max="14852" width="61.7109375" style="427" customWidth="1"/>
    <col min="14853" max="14853" width="14" style="427" customWidth="1"/>
    <col min="14854" max="14854" width="13.28515625" style="427" customWidth="1"/>
    <col min="14855" max="14855" width="14.140625" style="427" customWidth="1"/>
    <col min="14856" max="14856" width="13.140625" style="427" customWidth="1"/>
    <col min="14857" max="14857" width="13" style="427" customWidth="1"/>
    <col min="14858" max="14858" width="12.5703125" style="427" customWidth="1"/>
    <col min="14859" max="14859" width="14.5703125" style="427" customWidth="1"/>
    <col min="14860" max="14860" width="7.5703125" style="427" customWidth="1"/>
    <col min="14861" max="14861" width="13.7109375" style="427" customWidth="1"/>
    <col min="14862" max="14862" width="13.42578125" style="427" customWidth="1"/>
    <col min="14863" max="14863" width="15.140625" style="427" customWidth="1"/>
    <col min="14864" max="15104" width="9.140625" style="427"/>
    <col min="15105" max="15105" width="4.140625" style="427" customWidth="1"/>
    <col min="15106" max="15106" width="7.28515625" style="427" customWidth="1"/>
    <col min="15107" max="15107" width="0" style="427" hidden="1" customWidth="1"/>
    <col min="15108" max="15108" width="61.7109375" style="427" customWidth="1"/>
    <col min="15109" max="15109" width="14" style="427" customWidth="1"/>
    <col min="15110" max="15110" width="13.28515625" style="427" customWidth="1"/>
    <col min="15111" max="15111" width="14.140625" style="427" customWidth="1"/>
    <col min="15112" max="15112" width="13.140625" style="427" customWidth="1"/>
    <col min="15113" max="15113" width="13" style="427" customWidth="1"/>
    <col min="15114" max="15114" width="12.5703125" style="427" customWidth="1"/>
    <col min="15115" max="15115" width="14.5703125" style="427" customWidth="1"/>
    <col min="15116" max="15116" width="7.5703125" style="427" customWidth="1"/>
    <col min="15117" max="15117" width="13.7109375" style="427" customWidth="1"/>
    <col min="15118" max="15118" width="13.42578125" style="427" customWidth="1"/>
    <col min="15119" max="15119" width="15.140625" style="427" customWidth="1"/>
    <col min="15120" max="15360" width="9.140625" style="427"/>
    <col min="15361" max="15361" width="4.140625" style="427" customWidth="1"/>
    <col min="15362" max="15362" width="7.28515625" style="427" customWidth="1"/>
    <col min="15363" max="15363" width="0" style="427" hidden="1" customWidth="1"/>
    <col min="15364" max="15364" width="61.7109375" style="427" customWidth="1"/>
    <col min="15365" max="15365" width="14" style="427" customWidth="1"/>
    <col min="15366" max="15366" width="13.28515625" style="427" customWidth="1"/>
    <col min="15367" max="15367" width="14.140625" style="427" customWidth="1"/>
    <col min="15368" max="15368" width="13.140625" style="427" customWidth="1"/>
    <col min="15369" max="15369" width="13" style="427" customWidth="1"/>
    <col min="15370" max="15370" width="12.5703125" style="427" customWidth="1"/>
    <col min="15371" max="15371" width="14.5703125" style="427" customWidth="1"/>
    <col min="15372" max="15372" width="7.5703125" style="427" customWidth="1"/>
    <col min="15373" max="15373" width="13.7109375" style="427" customWidth="1"/>
    <col min="15374" max="15374" width="13.42578125" style="427" customWidth="1"/>
    <col min="15375" max="15375" width="15.140625" style="427" customWidth="1"/>
    <col min="15376" max="15616" width="9.140625" style="427"/>
    <col min="15617" max="15617" width="4.140625" style="427" customWidth="1"/>
    <col min="15618" max="15618" width="7.28515625" style="427" customWidth="1"/>
    <col min="15619" max="15619" width="0" style="427" hidden="1" customWidth="1"/>
    <col min="15620" max="15620" width="61.7109375" style="427" customWidth="1"/>
    <col min="15621" max="15621" width="14" style="427" customWidth="1"/>
    <col min="15622" max="15622" width="13.28515625" style="427" customWidth="1"/>
    <col min="15623" max="15623" width="14.140625" style="427" customWidth="1"/>
    <col min="15624" max="15624" width="13.140625" style="427" customWidth="1"/>
    <col min="15625" max="15625" width="13" style="427" customWidth="1"/>
    <col min="15626" max="15626" width="12.5703125" style="427" customWidth="1"/>
    <col min="15627" max="15627" width="14.5703125" style="427" customWidth="1"/>
    <col min="15628" max="15628" width="7.5703125" style="427" customWidth="1"/>
    <col min="15629" max="15629" width="13.7109375" style="427" customWidth="1"/>
    <col min="15630" max="15630" width="13.42578125" style="427" customWidth="1"/>
    <col min="15631" max="15631" width="15.140625" style="427" customWidth="1"/>
    <col min="15632" max="15872" width="9.140625" style="427"/>
    <col min="15873" max="15873" width="4.140625" style="427" customWidth="1"/>
    <col min="15874" max="15874" width="7.28515625" style="427" customWidth="1"/>
    <col min="15875" max="15875" width="0" style="427" hidden="1" customWidth="1"/>
    <col min="15876" max="15876" width="61.7109375" style="427" customWidth="1"/>
    <col min="15877" max="15877" width="14" style="427" customWidth="1"/>
    <col min="15878" max="15878" width="13.28515625" style="427" customWidth="1"/>
    <col min="15879" max="15879" width="14.140625" style="427" customWidth="1"/>
    <col min="15880" max="15880" width="13.140625" style="427" customWidth="1"/>
    <col min="15881" max="15881" width="13" style="427" customWidth="1"/>
    <col min="15882" max="15882" width="12.5703125" style="427" customWidth="1"/>
    <col min="15883" max="15883" width="14.5703125" style="427" customWidth="1"/>
    <col min="15884" max="15884" width="7.5703125" style="427" customWidth="1"/>
    <col min="15885" max="15885" width="13.7109375" style="427" customWidth="1"/>
    <col min="15886" max="15886" width="13.42578125" style="427" customWidth="1"/>
    <col min="15887" max="15887" width="15.140625" style="427" customWidth="1"/>
    <col min="15888" max="16128" width="9.140625" style="427"/>
    <col min="16129" max="16129" width="4.140625" style="427" customWidth="1"/>
    <col min="16130" max="16130" width="7.28515625" style="427" customWidth="1"/>
    <col min="16131" max="16131" width="0" style="427" hidden="1" customWidth="1"/>
    <col min="16132" max="16132" width="61.7109375" style="427" customWidth="1"/>
    <col min="16133" max="16133" width="14" style="427" customWidth="1"/>
    <col min="16134" max="16134" width="13.28515625" style="427" customWidth="1"/>
    <col min="16135" max="16135" width="14.140625" style="427" customWidth="1"/>
    <col min="16136" max="16136" width="13.140625" style="427" customWidth="1"/>
    <col min="16137" max="16137" width="13" style="427" customWidth="1"/>
    <col min="16138" max="16138" width="12.5703125" style="427" customWidth="1"/>
    <col min="16139" max="16139" width="14.5703125" style="427" customWidth="1"/>
    <col min="16140" max="16140" width="7.5703125" style="427" customWidth="1"/>
    <col min="16141" max="16141" width="13.7109375" style="427" customWidth="1"/>
    <col min="16142" max="16142" width="13.42578125" style="427" customWidth="1"/>
    <col min="16143" max="16143" width="15.140625" style="427" customWidth="1"/>
    <col min="16144" max="16384" width="9.140625" style="427"/>
  </cols>
  <sheetData>
    <row r="1" spans="1:15" ht="12" customHeight="1" x14ac:dyDescent="0.2">
      <c r="L1" s="429" t="s">
        <v>115</v>
      </c>
    </row>
    <row r="2" spans="1:15" ht="12" customHeight="1" x14ac:dyDescent="0.2">
      <c r="L2" s="431" t="s">
        <v>463</v>
      </c>
    </row>
    <row r="3" spans="1:15" ht="12" customHeight="1" x14ac:dyDescent="0.2">
      <c r="L3" s="431" t="s">
        <v>1</v>
      </c>
    </row>
    <row r="4" spans="1:15" ht="12" customHeight="1" x14ac:dyDescent="0.2">
      <c r="L4" s="431" t="s">
        <v>464</v>
      </c>
    </row>
    <row r="5" spans="1:15" ht="24.75" customHeight="1" x14ac:dyDescent="0.2">
      <c r="A5" s="432" t="s">
        <v>369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3"/>
      <c r="N5" s="434"/>
      <c r="O5" s="434"/>
    </row>
    <row r="6" spans="1:15" ht="21.75" customHeight="1" x14ac:dyDescent="0.2">
      <c r="D6" s="430"/>
      <c r="E6" s="430"/>
      <c r="F6" s="430"/>
      <c r="L6" s="428" t="s">
        <v>3</v>
      </c>
    </row>
    <row r="7" spans="1:15" s="426" customFormat="1" ht="12" customHeight="1" x14ac:dyDescent="0.25">
      <c r="A7" s="435"/>
      <c r="B7" s="435"/>
      <c r="C7" s="436"/>
      <c r="D7" s="437"/>
      <c r="E7" s="437"/>
      <c r="F7" s="437"/>
      <c r="G7" s="435"/>
      <c r="H7" s="438" t="s">
        <v>370</v>
      </c>
      <c r="I7" s="439"/>
      <c r="J7" s="440"/>
      <c r="K7" s="441"/>
      <c r="L7" s="442" t="s">
        <v>371</v>
      </c>
      <c r="M7" s="443" t="s">
        <v>372</v>
      </c>
    </row>
    <row r="8" spans="1:15" s="426" customFormat="1" ht="12.75" customHeight="1" x14ac:dyDescent="0.25">
      <c r="A8" s="444"/>
      <c r="B8" s="445"/>
      <c r="C8" s="446"/>
      <c r="D8" s="447"/>
      <c r="E8" s="447"/>
      <c r="F8" s="447"/>
      <c r="G8" s="445" t="s">
        <v>373</v>
      </c>
      <c r="H8" s="448" t="s">
        <v>374</v>
      </c>
      <c r="I8" s="449"/>
      <c r="J8" s="449" t="s">
        <v>375</v>
      </c>
      <c r="K8" s="450"/>
      <c r="L8" s="451" t="s">
        <v>376</v>
      </c>
      <c r="M8" s="452" t="s">
        <v>377</v>
      </c>
    </row>
    <row r="9" spans="1:15" s="426" customFormat="1" x14ac:dyDescent="0.25">
      <c r="A9" s="444" t="s">
        <v>116</v>
      </c>
      <c r="B9" s="445" t="s">
        <v>6</v>
      </c>
      <c r="C9" s="445" t="s">
        <v>7</v>
      </c>
      <c r="D9" s="447" t="s">
        <v>378</v>
      </c>
      <c r="E9" s="447" t="s">
        <v>10</v>
      </c>
      <c r="F9" s="447" t="s">
        <v>11</v>
      </c>
      <c r="G9" s="445" t="s">
        <v>379</v>
      </c>
      <c r="H9" s="448" t="s">
        <v>380</v>
      </c>
      <c r="I9" s="444"/>
      <c r="J9" s="453" t="s">
        <v>381</v>
      </c>
      <c r="K9" s="445" t="s">
        <v>381</v>
      </c>
      <c r="L9" s="454" t="s">
        <v>382</v>
      </c>
      <c r="M9" s="452" t="s">
        <v>383</v>
      </c>
    </row>
    <row r="10" spans="1:15" s="426" customFormat="1" x14ac:dyDescent="0.25">
      <c r="A10" s="444"/>
      <c r="B10" s="445"/>
      <c r="C10" s="446"/>
      <c r="D10" s="447"/>
      <c r="E10" s="447"/>
      <c r="F10" s="447"/>
      <c r="G10" s="445" t="s">
        <v>384</v>
      </c>
      <c r="H10" s="448">
        <v>2023</v>
      </c>
      <c r="I10" s="444" t="s">
        <v>381</v>
      </c>
      <c r="J10" s="445" t="s">
        <v>385</v>
      </c>
      <c r="K10" s="445" t="s">
        <v>386</v>
      </c>
      <c r="L10" s="451" t="s">
        <v>387</v>
      </c>
      <c r="M10" s="452" t="s">
        <v>388</v>
      </c>
    </row>
    <row r="11" spans="1:15" s="426" customFormat="1" x14ac:dyDescent="0.25">
      <c r="A11" s="444"/>
      <c r="B11" s="445"/>
      <c r="C11" s="446"/>
      <c r="D11" s="447"/>
      <c r="E11" s="447"/>
      <c r="F11" s="447"/>
      <c r="G11" s="445"/>
      <c r="H11" s="448" t="s">
        <v>389</v>
      </c>
      <c r="I11" s="444" t="s">
        <v>390</v>
      </c>
      <c r="J11" s="445" t="s">
        <v>391</v>
      </c>
      <c r="K11" s="445" t="s">
        <v>392</v>
      </c>
      <c r="L11" s="451" t="s">
        <v>393</v>
      </c>
      <c r="M11" s="452" t="s">
        <v>394</v>
      </c>
    </row>
    <row r="12" spans="1:15" s="426" customFormat="1" ht="9.75" customHeight="1" x14ac:dyDescent="0.25">
      <c r="A12" s="444"/>
      <c r="B12" s="445"/>
      <c r="C12" s="446"/>
      <c r="D12" s="447"/>
      <c r="E12" s="447"/>
      <c r="F12" s="447"/>
      <c r="G12" s="445"/>
      <c r="H12" s="448"/>
      <c r="I12" s="444"/>
      <c r="J12" s="445" t="s">
        <v>395</v>
      </c>
      <c r="K12" s="444" t="s">
        <v>396</v>
      </c>
      <c r="L12" s="451" t="s">
        <v>397</v>
      </c>
      <c r="M12" s="452" t="s">
        <v>398</v>
      </c>
    </row>
    <row r="13" spans="1:15" s="426" customFormat="1" ht="9.75" customHeight="1" x14ac:dyDescent="0.25">
      <c r="A13" s="455"/>
      <c r="B13" s="456"/>
      <c r="C13" s="457"/>
      <c r="D13" s="458"/>
      <c r="E13" s="458"/>
      <c r="F13" s="458"/>
      <c r="G13" s="456"/>
      <c r="H13" s="448"/>
      <c r="I13" s="455"/>
      <c r="J13" s="456"/>
      <c r="K13" s="456"/>
      <c r="L13" s="451"/>
      <c r="M13" s="452" t="s">
        <v>399</v>
      </c>
    </row>
    <row r="14" spans="1:15" s="466" customFormat="1" ht="10.5" customHeight="1" x14ac:dyDescent="0.2">
      <c r="A14" s="459">
        <v>1</v>
      </c>
      <c r="B14" s="459">
        <v>2</v>
      </c>
      <c r="C14" s="460">
        <v>3</v>
      </c>
      <c r="D14" s="461">
        <v>3</v>
      </c>
      <c r="E14" s="461">
        <v>4</v>
      </c>
      <c r="F14" s="461">
        <v>5</v>
      </c>
      <c r="G14" s="460">
        <v>6</v>
      </c>
      <c r="H14" s="462">
        <v>7</v>
      </c>
      <c r="I14" s="460">
        <v>8</v>
      </c>
      <c r="J14" s="463">
        <v>9</v>
      </c>
      <c r="K14" s="464">
        <v>10</v>
      </c>
      <c r="L14" s="465">
        <v>11</v>
      </c>
      <c r="M14" s="460">
        <v>12</v>
      </c>
    </row>
    <row r="15" spans="1:15" s="472" customFormat="1" ht="27" customHeight="1" x14ac:dyDescent="0.2">
      <c r="A15" s="467"/>
      <c r="B15" s="467"/>
      <c r="C15" s="468"/>
      <c r="D15" s="467" t="s">
        <v>400</v>
      </c>
      <c r="E15" s="296">
        <v>34000</v>
      </c>
      <c r="F15" s="296">
        <v>34000</v>
      </c>
      <c r="G15" s="469">
        <v>416691595.44000006</v>
      </c>
      <c r="H15" s="469">
        <v>217883231.86999997</v>
      </c>
      <c r="I15" s="469">
        <v>128301671.00000001</v>
      </c>
      <c r="J15" s="469">
        <v>55336269.259999998</v>
      </c>
      <c r="K15" s="469">
        <v>34245291.609999999</v>
      </c>
      <c r="L15" s="470">
        <v>0</v>
      </c>
      <c r="M15" s="471" t="s">
        <v>117</v>
      </c>
      <c r="O15" s="473"/>
    </row>
    <row r="16" spans="1:15" ht="22.5" customHeight="1" x14ac:dyDescent="0.2">
      <c r="A16" s="474">
        <v>600</v>
      </c>
      <c r="B16" s="474"/>
      <c r="C16" s="475"/>
      <c r="D16" s="476" t="s">
        <v>401</v>
      </c>
      <c r="E16" s="297">
        <v>34000</v>
      </c>
      <c r="F16" s="297">
        <v>34000</v>
      </c>
      <c r="G16" s="477">
        <v>133090063.43999998</v>
      </c>
      <c r="H16" s="477">
        <v>78311476.420000002</v>
      </c>
      <c r="I16" s="477">
        <v>47600056.420000002</v>
      </c>
      <c r="J16" s="477">
        <v>30654963</v>
      </c>
      <c r="K16" s="477">
        <v>56457</v>
      </c>
      <c r="L16" s="478">
        <v>0</v>
      </c>
      <c r="M16" s="479" t="s">
        <v>117</v>
      </c>
    </row>
    <row r="17" spans="1:15" ht="22.5" customHeight="1" x14ac:dyDescent="0.2">
      <c r="A17" s="480"/>
      <c r="B17" s="481">
        <v>60015</v>
      </c>
      <c r="C17" s="482"/>
      <c r="D17" s="483" t="s">
        <v>42</v>
      </c>
      <c r="E17" s="298">
        <v>34000</v>
      </c>
      <c r="F17" s="299">
        <v>0</v>
      </c>
      <c r="G17" s="484">
        <v>39169727.709999993</v>
      </c>
      <c r="H17" s="484">
        <v>26283189.66</v>
      </c>
      <c r="I17" s="484">
        <v>8071769.6600000011</v>
      </c>
      <c r="J17" s="484">
        <v>18154963</v>
      </c>
      <c r="K17" s="484">
        <v>56457</v>
      </c>
      <c r="L17" s="485">
        <v>0</v>
      </c>
      <c r="M17" s="471" t="s">
        <v>117</v>
      </c>
    </row>
    <row r="18" spans="1:15" ht="22.5" customHeight="1" x14ac:dyDescent="0.2">
      <c r="A18" s="480"/>
      <c r="B18" s="481"/>
      <c r="C18" s="486">
        <v>6050</v>
      </c>
      <c r="D18" s="487" t="s">
        <v>465</v>
      </c>
      <c r="E18" s="488">
        <v>34000</v>
      </c>
      <c r="F18" s="488"/>
      <c r="G18" s="489">
        <v>1034000</v>
      </c>
      <c r="H18" s="489">
        <v>1034000</v>
      </c>
      <c r="I18" s="490">
        <v>1034000</v>
      </c>
      <c r="J18" s="491" t="s">
        <v>402</v>
      </c>
      <c r="K18" s="491" t="s">
        <v>402</v>
      </c>
      <c r="L18" s="492">
        <v>0</v>
      </c>
      <c r="M18" s="493" t="s">
        <v>466</v>
      </c>
      <c r="N18" s="494"/>
    </row>
    <row r="19" spans="1:15" ht="28.5" customHeight="1" x14ac:dyDescent="0.2">
      <c r="A19" s="480"/>
      <c r="B19" s="481">
        <v>60017</v>
      </c>
      <c r="C19" s="495"/>
      <c r="D19" s="483" t="s">
        <v>420</v>
      </c>
      <c r="E19" s="496">
        <v>0</v>
      </c>
      <c r="F19" s="300">
        <v>34000</v>
      </c>
      <c r="G19" s="497">
        <v>466000</v>
      </c>
      <c r="H19" s="497">
        <v>466000</v>
      </c>
      <c r="I19" s="497">
        <v>466000</v>
      </c>
      <c r="J19" s="498" t="s">
        <v>402</v>
      </c>
      <c r="K19" s="498" t="s">
        <v>402</v>
      </c>
      <c r="L19" s="496">
        <v>0</v>
      </c>
      <c r="M19" s="471" t="s">
        <v>117</v>
      </c>
      <c r="N19" s="494"/>
    </row>
    <row r="20" spans="1:15" ht="28.5" customHeight="1" x14ac:dyDescent="0.2">
      <c r="A20" s="480"/>
      <c r="B20" s="481"/>
      <c r="C20" s="495">
        <v>6050</v>
      </c>
      <c r="D20" s="487" t="s">
        <v>467</v>
      </c>
      <c r="E20" s="488"/>
      <c r="F20" s="488">
        <v>34000</v>
      </c>
      <c r="G20" s="490">
        <v>466000</v>
      </c>
      <c r="H20" s="490">
        <v>466000</v>
      </c>
      <c r="I20" s="490">
        <v>466000</v>
      </c>
      <c r="J20" s="499" t="s">
        <v>402</v>
      </c>
      <c r="K20" s="499" t="s">
        <v>402</v>
      </c>
      <c r="L20" s="500">
        <v>0</v>
      </c>
      <c r="M20" s="493" t="s">
        <v>403</v>
      </c>
      <c r="N20" s="494"/>
    </row>
    <row r="21" spans="1:15" ht="24" customHeight="1" x14ac:dyDescent="0.2">
      <c r="A21" s="501"/>
      <c r="B21" s="427"/>
      <c r="C21" s="427"/>
      <c r="D21" s="427" t="s">
        <v>404</v>
      </c>
      <c r="G21" s="427"/>
      <c r="H21" s="427"/>
      <c r="I21" s="427"/>
      <c r="J21" s="427"/>
      <c r="K21" s="427"/>
      <c r="L21" s="427"/>
      <c r="M21" s="427"/>
    </row>
    <row r="22" spans="1:15" ht="24" customHeight="1" x14ac:dyDescent="0.2">
      <c r="A22" s="426"/>
      <c r="D22" s="502"/>
      <c r="E22" s="502"/>
      <c r="F22" s="502"/>
      <c r="G22" s="503"/>
      <c r="H22" s="503"/>
      <c r="I22" s="503"/>
      <c r="J22" s="503"/>
      <c r="K22" s="503"/>
      <c r="L22" s="503"/>
      <c r="M22" s="504"/>
    </row>
    <row r="23" spans="1:15" s="430" customFormat="1" x14ac:dyDescent="0.2">
      <c r="A23" s="425"/>
      <c r="B23" s="425"/>
      <c r="C23" s="426"/>
      <c r="D23" s="427"/>
      <c r="E23" s="427"/>
      <c r="F23" s="427"/>
      <c r="G23" s="503"/>
      <c r="H23" s="503"/>
      <c r="I23" s="503"/>
      <c r="J23" s="503"/>
      <c r="K23" s="503"/>
      <c r="L23" s="503"/>
      <c r="N23" s="427"/>
      <c r="O23" s="427"/>
    </row>
    <row r="24" spans="1:15" s="430" customFormat="1" x14ac:dyDescent="0.2">
      <c r="A24" s="425"/>
      <c r="B24" s="425"/>
      <c r="C24" s="426"/>
      <c r="D24" s="427"/>
      <c r="E24" s="427"/>
      <c r="F24" s="427"/>
      <c r="G24" s="503"/>
      <c r="H24" s="503"/>
      <c r="I24" s="503"/>
      <c r="J24" s="503"/>
      <c r="K24" s="503"/>
      <c r="L24" s="503"/>
      <c r="N24" s="427"/>
      <c r="O24" s="427"/>
    </row>
    <row r="25" spans="1:15" s="430" customFormat="1" x14ac:dyDescent="0.2">
      <c r="A25" s="425"/>
      <c r="B25" s="425"/>
      <c r="C25" s="426"/>
      <c r="D25" s="427"/>
      <c r="E25" s="427"/>
      <c r="F25" s="427"/>
      <c r="G25" s="503"/>
      <c r="H25" s="503"/>
      <c r="I25" s="503"/>
      <c r="J25" s="503"/>
      <c r="K25" s="503"/>
      <c r="L25" s="503"/>
      <c r="N25" s="427"/>
      <c r="O25" s="427"/>
    </row>
    <row r="26" spans="1:15" s="430" customFormat="1" x14ac:dyDescent="0.2">
      <c r="A26" s="425"/>
      <c r="B26" s="425"/>
      <c r="C26" s="426"/>
      <c r="D26" s="427"/>
      <c r="E26" s="427"/>
      <c r="F26" s="427"/>
      <c r="G26" s="503"/>
      <c r="H26" s="503"/>
      <c r="I26" s="503"/>
      <c r="J26" s="503"/>
      <c r="K26" s="503"/>
      <c r="L26" s="503"/>
      <c r="N26" s="427"/>
      <c r="O26" s="427"/>
    </row>
    <row r="27" spans="1:15" s="430" customFormat="1" x14ac:dyDescent="0.2">
      <c r="A27" s="425"/>
      <c r="B27" s="425"/>
      <c r="C27" s="426"/>
      <c r="D27" s="427"/>
      <c r="E27" s="427"/>
      <c r="F27" s="427"/>
      <c r="G27" s="503"/>
      <c r="H27" s="503"/>
      <c r="I27" s="503"/>
      <c r="J27" s="503"/>
      <c r="K27" s="503"/>
      <c r="L27" s="503"/>
      <c r="N27" s="427"/>
      <c r="O27" s="427"/>
    </row>
    <row r="28" spans="1:15" s="430" customFormat="1" x14ac:dyDescent="0.2">
      <c r="A28" s="425"/>
      <c r="B28" s="425"/>
      <c r="C28" s="426"/>
      <c r="D28" s="427"/>
      <c r="E28" s="427"/>
      <c r="F28" s="427"/>
      <c r="G28" s="503"/>
      <c r="H28" s="503"/>
      <c r="I28" s="503"/>
      <c r="J28" s="503"/>
      <c r="K28" s="503"/>
      <c r="L28" s="503"/>
      <c r="N28" s="427"/>
      <c r="O28" s="427"/>
    </row>
    <row r="29" spans="1:15" s="430" customFormat="1" x14ac:dyDescent="0.2">
      <c r="A29" s="425"/>
      <c r="B29" s="425"/>
      <c r="C29" s="426"/>
      <c r="D29" s="427"/>
      <c r="E29" s="427"/>
      <c r="F29" s="427"/>
      <c r="G29" s="503"/>
      <c r="H29" s="503"/>
      <c r="I29" s="503"/>
      <c r="J29" s="503"/>
      <c r="K29" s="503"/>
      <c r="L29" s="503"/>
      <c r="N29" s="427"/>
      <c r="O29" s="427"/>
    </row>
    <row r="30" spans="1:15" s="430" customFormat="1" x14ac:dyDescent="0.2">
      <c r="A30" s="425"/>
      <c r="B30" s="425"/>
      <c r="C30" s="426"/>
      <c r="D30" s="427"/>
      <c r="E30" s="427"/>
      <c r="F30" s="427"/>
      <c r="G30" s="503"/>
      <c r="H30" s="503"/>
      <c r="I30" s="503"/>
      <c r="J30" s="503"/>
      <c r="K30" s="503"/>
      <c r="L30" s="503"/>
      <c r="N30" s="427"/>
      <c r="O30" s="427"/>
    </row>
    <row r="31" spans="1:15" s="430" customFormat="1" x14ac:dyDescent="0.2">
      <c r="A31" s="425"/>
      <c r="B31" s="425"/>
      <c r="C31" s="426"/>
      <c r="D31" s="427"/>
      <c r="E31" s="427"/>
      <c r="F31" s="427"/>
      <c r="G31" s="503"/>
      <c r="H31" s="503"/>
      <c r="I31" s="503"/>
      <c r="J31" s="503"/>
      <c r="K31" s="503"/>
      <c r="L31" s="503"/>
      <c r="N31" s="427"/>
      <c r="O31" s="427"/>
    </row>
    <row r="32" spans="1:15" s="430" customFormat="1" x14ac:dyDescent="0.2">
      <c r="A32" s="425"/>
      <c r="B32" s="425"/>
      <c r="C32" s="426"/>
      <c r="D32" s="427"/>
      <c r="E32" s="427"/>
      <c r="F32" s="427"/>
      <c r="G32" s="503"/>
      <c r="H32" s="503"/>
      <c r="I32" s="503"/>
      <c r="J32" s="503"/>
      <c r="K32" s="503"/>
      <c r="L32" s="503"/>
      <c r="N32" s="427"/>
      <c r="O32" s="427"/>
    </row>
    <row r="33" spans="1:15" s="430" customFormat="1" x14ac:dyDescent="0.2">
      <c r="A33" s="425"/>
      <c r="B33" s="425"/>
      <c r="C33" s="426"/>
      <c r="D33" s="427"/>
      <c r="E33" s="427"/>
      <c r="F33" s="427"/>
      <c r="G33" s="503"/>
      <c r="H33" s="503"/>
      <c r="I33" s="503"/>
      <c r="J33" s="503"/>
      <c r="K33" s="503"/>
      <c r="L33" s="503"/>
      <c r="N33" s="427"/>
      <c r="O33" s="427"/>
    </row>
    <row r="34" spans="1:15" s="430" customFormat="1" x14ac:dyDescent="0.2">
      <c r="A34" s="425"/>
      <c r="B34" s="425"/>
      <c r="C34" s="426"/>
      <c r="D34" s="427"/>
      <c r="E34" s="427"/>
      <c r="F34" s="427"/>
      <c r="G34" s="503"/>
      <c r="H34" s="503"/>
      <c r="I34" s="503"/>
      <c r="J34" s="503"/>
      <c r="K34" s="503"/>
      <c r="L34" s="503"/>
      <c r="N34" s="427"/>
      <c r="O34" s="427"/>
    </row>
    <row r="35" spans="1:15" s="430" customFormat="1" x14ac:dyDescent="0.2">
      <c r="A35" s="425"/>
      <c r="B35" s="425"/>
      <c r="C35" s="426"/>
      <c r="D35" s="427"/>
      <c r="E35" s="427"/>
      <c r="F35" s="427"/>
      <c r="G35" s="503"/>
      <c r="H35" s="503"/>
      <c r="I35" s="503"/>
      <c r="J35" s="503"/>
      <c r="K35" s="503"/>
      <c r="L35" s="503"/>
      <c r="N35" s="427"/>
      <c r="O35" s="427"/>
    </row>
    <row r="36" spans="1:15" s="430" customFormat="1" x14ac:dyDescent="0.2">
      <c r="A36" s="425"/>
      <c r="B36" s="425"/>
      <c r="C36" s="426"/>
      <c r="D36" s="427"/>
      <c r="E36" s="427"/>
      <c r="F36" s="427"/>
      <c r="G36" s="503"/>
      <c r="H36" s="503"/>
      <c r="I36" s="503"/>
      <c r="J36" s="503"/>
      <c r="K36" s="503"/>
      <c r="L36" s="503"/>
      <c r="N36" s="427"/>
      <c r="O36" s="427"/>
    </row>
    <row r="37" spans="1:15" s="430" customFormat="1" x14ac:dyDescent="0.2">
      <c r="A37" s="425"/>
      <c r="B37" s="425"/>
      <c r="C37" s="426"/>
      <c r="D37" s="427"/>
      <c r="E37" s="427"/>
      <c r="F37" s="427"/>
      <c r="G37" s="503"/>
      <c r="H37" s="503"/>
      <c r="I37" s="503"/>
      <c r="J37" s="503"/>
      <c r="K37" s="503"/>
      <c r="L37" s="503"/>
      <c r="N37" s="427"/>
      <c r="O37" s="427"/>
    </row>
    <row r="38" spans="1:15" s="430" customFormat="1" x14ac:dyDescent="0.2">
      <c r="A38" s="425"/>
      <c r="B38" s="425"/>
      <c r="C38" s="426"/>
      <c r="D38" s="427"/>
      <c r="E38" s="427"/>
      <c r="F38" s="427"/>
      <c r="G38" s="503"/>
      <c r="H38" s="503"/>
      <c r="I38" s="503"/>
      <c r="J38" s="503"/>
      <c r="K38" s="503"/>
      <c r="L38" s="503"/>
      <c r="N38" s="427"/>
      <c r="O38" s="427"/>
    </row>
    <row r="39" spans="1:15" s="430" customFormat="1" x14ac:dyDescent="0.2">
      <c r="A39" s="425"/>
      <c r="B39" s="425"/>
      <c r="C39" s="426"/>
      <c r="D39" s="427"/>
      <c r="E39" s="427"/>
      <c r="F39" s="427"/>
      <c r="G39" s="503"/>
      <c r="H39" s="503"/>
      <c r="I39" s="503"/>
      <c r="J39" s="503"/>
      <c r="K39" s="503"/>
      <c r="L39" s="503"/>
      <c r="N39" s="427"/>
      <c r="O39" s="427"/>
    </row>
    <row r="40" spans="1:15" s="430" customFormat="1" x14ac:dyDescent="0.2">
      <c r="A40" s="425"/>
      <c r="B40" s="425"/>
      <c r="C40" s="426"/>
      <c r="D40" s="427"/>
      <c r="E40" s="427"/>
      <c r="F40" s="427"/>
      <c r="G40" s="503"/>
      <c r="H40" s="503"/>
      <c r="I40" s="503"/>
      <c r="J40" s="503"/>
      <c r="K40" s="503"/>
      <c r="L40" s="503"/>
      <c r="N40" s="427"/>
      <c r="O40" s="427"/>
    </row>
    <row r="41" spans="1:15" s="430" customFormat="1" x14ac:dyDescent="0.2">
      <c r="A41" s="425"/>
      <c r="B41" s="425"/>
      <c r="C41" s="426"/>
      <c r="D41" s="427"/>
      <c r="E41" s="427"/>
      <c r="F41" s="427"/>
      <c r="G41" s="503"/>
      <c r="H41" s="503"/>
      <c r="I41" s="503"/>
      <c r="J41" s="503"/>
      <c r="K41" s="503"/>
      <c r="L41" s="503"/>
      <c r="N41" s="427"/>
      <c r="O41" s="427"/>
    </row>
    <row r="42" spans="1:15" s="430" customFormat="1" x14ac:dyDescent="0.2">
      <c r="A42" s="425"/>
      <c r="B42" s="425"/>
      <c r="C42" s="426"/>
      <c r="D42" s="427"/>
      <c r="E42" s="427"/>
      <c r="F42" s="427"/>
      <c r="G42" s="503"/>
      <c r="H42" s="503"/>
      <c r="I42" s="503"/>
      <c r="J42" s="503"/>
      <c r="K42" s="503"/>
      <c r="L42" s="503"/>
      <c r="N42" s="427"/>
      <c r="O42" s="427"/>
    </row>
  </sheetData>
  <printOptions horizontalCentered="1"/>
  <pageMargins left="0.31496062992125984" right="0.31496062992125984" top="0.55118110236220474" bottom="0.55118110236220474" header="0.51181102362204722" footer="0.31496062992125984"/>
  <pageSetup paperSize="9" scale="7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4191-4C21-43E7-8E81-2EEFCF6F26D1}">
  <sheetPr>
    <tabColor rgb="FF66CCFF"/>
  </sheetPr>
  <dimension ref="A1:H49"/>
  <sheetViews>
    <sheetView zoomScale="130" zoomScaleNormal="130" workbookViewId="0">
      <selection activeCell="B4" sqref="B4"/>
    </sheetView>
  </sheetViews>
  <sheetFormatPr defaultRowHeight="12" x14ac:dyDescent="0.2"/>
  <cols>
    <col min="1" max="1" width="3.7109375" style="100" customWidth="1"/>
    <col min="2" max="2" width="5.28515625" style="100" customWidth="1"/>
    <col min="3" max="3" width="8.42578125" style="100" customWidth="1"/>
    <col min="4" max="4" width="6.85546875" style="101" customWidth="1"/>
    <col min="5" max="5" width="51.28515625" style="100" customWidth="1"/>
    <col min="6" max="6" width="21" style="100" customWidth="1"/>
    <col min="7" max="7" width="13" style="100" customWidth="1"/>
    <col min="8" max="8" width="10.7109375" style="100" customWidth="1"/>
    <col min="9" max="256" width="9.140625" style="100"/>
    <col min="257" max="257" width="4" style="100" customWidth="1"/>
    <col min="258" max="258" width="5.28515625" style="100" customWidth="1"/>
    <col min="259" max="259" width="8.42578125" style="100" customWidth="1"/>
    <col min="260" max="260" width="8" style="100" customWidth="1"/>
    <col min="261" max="261" width="51.28515625" style="100" customWidth="1"/>
    <col min="262" max="262" width="21" style="100" customWidth="1"/>
    <col min="263" max="263" width="13" style="100" customWidth="1"/>
    <col min="264" max="264" width="10.7109375" style="100" customWidth="1"/>
    <col min="265" max="512" width="9.140625" style="100"/>
    <col min="513" max="513" width="4" style="100" customWidth="1"/>
    <col min="514" max="514" width="5.28515625" style="100" customWidth="1"/>
    <col min="515" max="515" width="8.42578125" style="100" customWidth="1"/>
    <col min="516" max="516" width="8" style="100" customWidth="1"/>
    <col min="517" max="517" width="51.28515625" style="100" customWidth="1"/>
    <col min="518" max="518" width="21" style="100" customWidth="1"/>
    <col min="519" max="519" width="13" style="100" customWidth="1"/>
    <col min="520" max="520" width="10.7109375" style="100" customWidth="1"/>
    <col min="521" max="768" width="9.140625" style="100"/>
    <col min="769" max="769" width="4" style="100" customWidth="1"/>
    <col min="770" max="770" width="5.28515625" style="100" customWidth="1"/>
    <col min="771" max="771" width="8.42578125" style="100" customWidth="1"/>
    <col min="772" max="772" width="8" style="100" customWidth="1"/>
    <col min="773" max="773" width="51.28515625" style="100" customWidth="1"/>
    <col min="774" max="774" width="21" style="100" customWidth="1"/>
    <col min="775" max="775" width="13" style="100" customWidth="1"/>
    <col min="776" max="776" width="10.7109375" style="100" customWidth="1"/>
    <col min="777" max="1024" width="9.140625" style="100"/>
    <col min="1025" max="1025" width="4" style="100" customWidth="1"/>
    <col min="1026" max="1026" width="5.28515625" style="100" customWidth="1"/>
    <col min="1027" max="1027" width="8.42578125" style="100" customWidth="1"/>
    <col min="1028" max="1028" width="8" style="100" customWidth="1"/>
    <col min="1029" max="1029" width="51.28515625" style="100" customWidth="1"/>
    <col min="1030" max="1030" width="21" style="100" customWidth="1"/>
    <col min="1031" max="1031" width="13" style="100" customWidth="1"/>
    <col min="1032" max="1032" width="10.7109375" style="100" customWidth="1"/>
    <col min="1033" max="1280" width="9.140625" style="100"/>
    <col min="1281" max="1281" width="4" style="100" customWidth="1"/>
    <col min="1282" max="1282" width="5.28515625" style="100" customWidth="1"/>
    <col min="1283" max="1283" width="8.42578125" style="100" customWidth="1"/>
    <col min="1284" max="1284" width="8" style="100" customWidth="1"/>
    <col min="1285" max="1285" width="51.28515625" style="100" customWidth="1"/>
    <col min="1286" max="1286" width="21" style="100" customWidth="1"/>
    <col min="1287" max="1287" width="13" style="100" customWidth="1"/>
    <col min="1288" max="1288" width="10.7109375" style="100" customWidth="1"/>
    <col min="1289" max="1536" width="9.140625" style="100"/>
    <col min="1537" max="1537" width="4" style="100" customWidth="1"/>
    <col min="1538" max="1538" width="5.28515625" style="100" customWidth="1"/>
    <col min="1539" max="1539" width="8.42578125" style="100" customWidth="1"/>
    <col min="1540" max="1540" width="8" style="100" customWidth="1"/>
    <col min="1541" max="1541" width="51.28515625" style="100" customWidth="1"/>
    <col min="1542" max="1542" width="21" style="100" customWidth="1"/>
    <col min="1543" max="1543" width="13" style="100" customWidth="1"/>
    <col min="1544" max="1544" width="10.7109375" style="100" customWidth="1"/>
    <col min="1545" max="1792" width="9.140625" style="100"/>
    <col min="1793" max="1793" width="4" style="100" customWidth="1"/>
    <col min="1794" max="1794" width="5.28515625" style="100" customWidth="1"/>
    <col min="1795" max="1795" width="8.42578125" style="100" customWidth="1"/>
    <col min="1796" max="1796" width="8" style="100" customWidth="1"/>
    <col min="1797" max="1797" width="51.28515625" style="100" customWidth="1"/>
    <col min="1798" max="1798" width="21" style="100" customWidth="1"/>
    <col min="1799" max="1799" width="13" style="100" customWidth="1"/>
    <col min="1800" max="1800" width="10.7109375" style="100" customWidth="1"/>
    <col min="1801" max="2048" width="9.140625" style="100"/>
    <col min="2049" max="2049" width="4" style="100" customWidth="1"/>
    <col min="2050" max="2050" width="5.28515625" style="100" customWidth="1"/>
    <col min="2051" max="2051" width="8.42578125" style="100" customWidth="1"/>
    <col min="2052" max="2052" width="8" style="100" customWidth="1"/>
    <col min="2053" max="2053" width="51.28515625" style="100" customWidth="1"/>
    <col min="2054" max="2054" width="21" style="100" customWidth="1"/>
    <col min="2055" max="2055" width="13" style="100" customWidth="1"/>
    <col min="2056" max="2056" width="10.7109375" style="100" customWidth="1"/>
    <col min="2057" max="2304" width="9.140625" style="100"/>
    <col min="2305" max="2305" width="4" style="100" customWidth="1"/>
    <col min="2306" max="2306" width="5.28515625" style="100" customWidth="1"/>
    <col min="2307" max="2307" width="8.42578125" style="100" customWidth="1"/>
    <col min="2308" max="2308" width="8" style="100" customWidth="1"/>
    <col min="2309" max="2309" width="51.28515625" style="100" customWidth="1"/>
    <col min="2310" max="2310" width="21" style="100" customWidth="1"/>
    <col min="2311" max="2311" width="13" style="100" customWidth="1"/>
    <col min="2312" max="2312" width="10.7109375" style="100" customWidth="1"/>
    <col min="2313" max="2560" width="9.140625" style="100"/>
    <col min="2561" max="2561" width="4" style="100" customWidth="1"/>
    <col min="2562" max="2562" width="5.28515625" style="100" customWidth="1"/>
    <col min="2563" max="2563" width="8.42578125" style="100" customWidth="1"/>
    <col min="2564" max="2564" width="8" style="100" customWidth="1"/>
    <col min="2565" max="2565" width="51.28515625" style="100" customWidth="1"/>
    <col min="2566" max="2566" width="21" style="100" customWidth="1"/>
    <col min="2567" max="2567" width="13" style="100" customWidth="1"/>
    <col min="2568" max="2568" width="10.7109375" style="100" customWidth="1"/>
    <col min="2569" max="2816" width="9.140625" style="100"/>
    <col min="2817" max="2817" width="4" style="100" customWidth="1"/>
    <col min="2818" max="2818" width="5.28515625" style="100" customWidth="1"/>
    <col min="2819" max="2819" width="8.42578125" style="100" customWidth="1"/>
    <col min="2820" max="2820" width="8" style="100" customWidth="1"/>
    <col min="2821" max="2821" width="51.28515625" style="100" customWidth="1"/>
    <col min="2822" max="2822" width="21" style="100" customWidth="1"/>
    <col min="2823" max="2823" width="13" style="100" customWidth="1"/>
    <col min="2824" max="2824" width="10.7109375" style="100" customWidth="1"/>
    <col min="2825" max="3072" width="9.140625" style="100"/>
    <col min="3073" max="3073" width="4" style="100" customWidth="1"/>
    <col min="3074" max="3074" width="5.28515625" style="100" customWidth="1"/>
    <col min="3075" max="3075" width="8.42578125" style="100" customWidth="1"/>
    <col min="3076" max="3076" width="8" style="100" customWidth="1"/>
    <col min="3077" max="3077" width="51.28515625" style="100" customWidth="1"/>
    <col min="3078" max="3078" width="21" style="100" customWidth="1"/>
    <col min="3079" max="3079" width="13" style="100" customWidth="1"/>
    <col min="3080" max="3080" width="10.7109375" style="100" customWidth="1"/>
    <col min="3081" max="3328" width="9.140625" style="100"/>
    <col min="3329" max="3329" width="4" style="100" customWidth="1"/>
    <col min="3330" max="3330" width="5.28515625" style="100" customWidth="1"/>
    <col min="3331" max="3331" width="8.42578125" style="100" customWidth="1"/>
    <col min="3332" max="3332" width="8" style="100" customWidth="1"/>
    <col min="3333" max="3333" width="51.28515625" style="100" customWidth="1"/>
    <col min="3334" max="3334" width="21" style="100" customWidth="1"/>
    <col min="3335" max="3335" width="13" style="100" customWidth="1"/>
    <col min="3336" max="3336" width="10.7109375" style="100" customWidth="1"/>
    <col min="3337" max="3584" width="9.140625" style="100"/>
    <col min="3585" max="3585" width="4" style="100" customWidth="1"/>
    <col min="3586" max="3586" width="5.28515625" style="100" customWidth="1"/>
    <col min="3587" max="3587" width="8.42578125" style="100" customWidth="1"/>
    <col min="3588" max="3588" width="8" style="100" customWidth="1"/>
    <col min="3589" max="3589" width="51.28515625" style="100" customWidth="1"/>
    <col min="3590" max="3590" width="21" style="100" customWidth="1"/>
    <col min="3591" max="3591" width="13" style="100" customWidth="1"/>
    <col min="3592" max="3592" width="10.7109375" style="100" customWidth="1"/>
    <col min="3593" max="3840" width="9.140625" style="100"/>
    <col min="3841" max="3841" width="4" style="100" customWidth="1"/>
    <col min="3842" max="3842" width="5.28515625" style="100" customWidth="1"/>
    <col min="3843" max="3843" width="8.42578125" style="100" customWidth="1"/>
    <col min="3844" max="3844" width="8" style="100" customWidth="1"/>
    <col min="3845" max="3845" width="51.28515625" style="100" customWidth="1"/>
    <col min="3846" max="3846" width="21" style="100" customWidth="1"/>
    <col min="3847" max="3847" width="13" style="100" customWidth="1"/>
    <col min="3848" max="3848" width="10.7109375" style="100" customWidth="1"/>
    <col min="3849" max="4096" width="9.140625" style="100"/>
    <col min="4097" max="4097" width="4" style="100" customWidth="1"/>
    <col min="4098" max="4098" width="5.28515625" style="100" customWidth="1"/>
    <col min="4099" max="4099" width="8.42578125" style="100" customWidth="1"/>
    <col min="4100" max="4100" width="8" style="100" customWidth="1"/>
    <col min="4101" max="4101" width="51.28515625" style="100" customWidth="1"/>
    <col min="4102" max="4102" width="21" style="100" customWidth="1"/>
    <col min="4103" max="4103" width="13" style="100" customWidth="1"/>
    <col min="4104" max="4104" width="10.7109375" style="100" customWidth="1"/>
    <col min="4105" max="4352" width="9.140625" style="100"/>
    <col min="4353" max="4353" width="4" style="100" customWidth="1"/>
    <col min="4354" max="4354" width="5.28515625" style="100" customWidth="1"/>
    <col min="4355" max="4355" width="8.42578125" style="100" customWidth="1"/>
    <col min="4356" max="4356" width="8" style="100" customWidth="1"/>
    <col min="4357" max="4357" width="51.28515625" style="100" customWidth="1"/>
    <col min="4358" max="4358" width="21" style="100" customWidth="1"/>
    <col min="4359" max="4359" width="13" style="100" customWidth="1"/>
    <col min="4360" max="4360" width="10.7109375" style="100" customWidth="1"/>
    <col min="4361" max="4608" width="9.140625" style="100"/>
    <col min="4609" max="4609" width="4" style="100" customWidth="1"/>
    <col min="4610" max="4610" width="5.28515625" style="100" customWidth="1"/>
    <col min="4611" max="4611" width="8.42578125" style="100" customWidth="1"/>
    <col min="4612" max="4612" width="8" style="100" customWidth="1"/>
    <col min="4613" max="4613" width="51.28515625" style="100" customWidth="1"/>
    <col min="4614" max="4614" width="21" style="100" customWidth="1"/>
    <col min="4615" max="4615" width="13" style="100" customWidth="1"/>
    <col min="4616" max="4616" width="10.7109375" style="100" customWidth="1"/>
    <col min="4617" max="4864" width="9.140625" style="100"/>
    <col min="4865" max="4865" width="4" style="100" customWidth="1"/>
    <col min="4866" max="4866" width="5.28515625" style="100" customWidth="1"/>
    <col min="4867" max="4867" width="8.42578125" style="100" customWidth="1"/>
    <col min="4868" max="4868" width="8" style="100" customWidth="1"/>
    <col min="4869" max="4869" width="51.28515625" style="100" customWidth="1"/>
    <col min="4870" max="4870" width="21" style="100" customWidth="1"/>
    <col min="4871" max="4871" width="13" style="100" customWidth="1"/>
    <col min="4872" max="4872" width="10.7109375" style="100" customWidth="1"/>
    <col min="4873" max="5120" width="9.140625" style="100"/>
    <col min="5121" max="5121" width="4" style="100" customWidth="1"/>
    <col min="5122" max="5122" width="5.28515625" style="100" customWidth="1"/>
    <col min="5123" max="5123" width="8.42578125" style="100" customWidth="1"/>
    <col min="5124" max="5124" width="8" style="100" customWidth="1"/>
    <col min="5125" max="5125" width="51.28515625" style="100" customWidth="1"/>
    <col min="5126" max="5126" width="21" style="100" customWidth="1"/>
    <col min="5127" max="5127" width="13" style="100" customWidth="1"/>
    <col min="5128" max="5128" width="10.7109375" style="100" customWidth="1"/>
    <col min="5129" max="5376" width="9.140625" style="100"/>
    <col min="5377" max="5377" width="4" style="100" customWidth="1"/>
    <col min="5378" max="5378" width="5.28515625" style="100" customWidth="1"/>
    <col min="5379" max="5379" width="8.42578125" style="100" customWidth="1"/>
    <col min="5380" max="5380" width="8" style="100" customWidth="1"/>
    <col min="5381" max="5381" width="51.28515625" style="100" customWidth="1"/>
    <col min="5382" max="5382" width="21" style="100" customWidth="1"/>
    <col min="5383" max="5383" width="13" style="100" customWidth="1"/>
    <col min="5384" max="5384" width="10.7109375" style="100" customWidth="1"/>
    <col min="5385" max="5632" width="9.140625" style="100"/>
    <col min="5633" max="5633" width="4" style="100" customWidth="1"/>
    <col min="5634" max="5634" width="5.28515625" style="100" customWidth="1"/>
    <col min="5635" max="5635" width="8.42578125" style="100" customWidth="1"/>
    <col min="5636" max="5636" width="8" style="100" customWidth="1"/>
    <col min="5637" max="5637" width="51.28515625" style="100" customWidth="1"/>
    <col min="5638" max="5638" width="21" style="100" customWidth="1"/>
    <col min="5639" max="5639" width="13" style="100" customWidth="1"/>
    <col min="5640" max="5640" width="10.7109375" style="100" customWidth="1"/>
    <col min="5641" max="5888" width="9.140625" style="100"/>
    <col min="5889" max="5889" width="4" style="100" customWidth="1"/>
    <col min="5890" max="5890" width="5.28515625" style="100" customWidth="1"/>
    <col min="5891" max="5891" width="8.42578125" style="100" customWidth="1"/>
    <col min="5892" max="5892" width="8" style="100" customWidth="1"/>
    <col min="5893" max="5893" width="51.28515625" style="100" customWidth="1"/>
    <col min="5894" max="5894" width="21" style="100" customWidth="1"/>
    <col min="5895" max="5895" width="13" style="100" customWidth="1"/>
    <col min="5896" max="5896" width="10.7109375" style="100" customWidth="1"/>
    <col min="5897" max="6144" width="9.140625" style="100"/>
    <col min="6145" max="6145" width="4" style="100" customWidth="1"/>
    <col min="6146" max="6146" width="5.28515625" style="100" customWidth="1"/>
    <col min="6147" max="6147" width="8.42578125" style="100" customWidth="1"/>
    <col min="6148" max="6148" width="8" style="100" customWidth="1"/>
    <col min="6149" max="6149" width="51.28515625" style="100" customWidth="1"/>
    <col min="6150" max="6150" width="21" style="100" customWidth="1"/>
    <col min="6151" max="6151" width="13" style="100" customWidth="1"/>
    <col min="6152" max="6152" width="10.7109375" style="100" customWidth="1"/>
    <col min="6153" max="6400" width="9.140625" style="100"/>
    <col min="6401" max="6401" width="4" style="100" customWidth="1"/>
    <col min="6402" max="6402" width="5.28515625" style="100" customWidth="1"/>
    <col min="6403" max="6403" width="8.42578125" style="100" customWidth="1"/>
    <col min="6404" max="6404" width="8" style="100" customWidth="1"/>
    <col min="6405" max="6405" width="51.28515625" style="100" customWidth="1"/>
    <col min="6406" max="6406" width="21" style="100" customWidth="1"/>
    <col min="6407" max="6407" width="13" style="100" customWidth="1"/>
    <col min="6408" max="6408" width="10.7109375" style="100" customWidth="1"/>
    <col min="6409" max="6656" width="9.140625" style="100"/>
    <col min="6657" max="6657" width="4" style="100" customWidth="1"/>
    <col min="6658" max="6658" width="5.28515625" style="100" customWidth="1"/>
    <col min="6659" max="6659" width="8.42578125" style="100" customWidth="1"/>
    <col min="6660" max="6660" width="8" style="100" customWidth="1"/>
    <col min="6661" max="6661" width="51.28515625" style="100" customWidth="1"/>
    <col min="6662" max="6662" width="21" style="100" customWidth="1"/>
    <col min="6663" max="6663" width="13" style="100" customWidth="1"/>
    <col min="6664" max="6664" width="10.7109375" style="100" customWidth="1"/>
    <col min="6665" max="6912" width="9.140625" style="100"/>
    <col min="6913" max="6913" width="4" style="100" customWidth="1"/>
    <col min="6914" max="6914" width="5.28515625" style="100" customWidth="1"/>
    <col min="6915" max="6915" width="8.42578125" style="100" customWidth="1"/>
    <col min="6916" max="6916" width="8" style="100" customWidth="1"/>
    <col min="6917" max="6917" width="51.28515625" style="100" customWidth="1"/>
    <col min="6918" max="6918" width="21" style="100" customWidth="1"/>
    <col min="6919" max="6919" width="13" style="100" customWidth="1"/>
    <col min="6920" max="6920" width="10.7109375" style="100" customWidth="1"/>
    <col min="6921" max="7168" width="9.140625" style="100"/>
    <col min="7169" max="7169" width="4" style="100" customWidth="1"/>
    <col min="7170" max="7170" width="5.28515625" style="100" customWidth="1"/>
    <col min="7171" max="7171" width="8.42578125" style="100" customWidth="1"/>
    <col min="7172" max="7172" width="8" style="100" customWidth="1"/>
    <col min="7173" max="7173" width="51.28515625" style="100" customWidth="1"/>
    <col min="7174" max="7174" width="21" style="100" customWidth="1"/>
    <col min="7175" max="7175" width="13" style="100" customWidth="1"/>
    <col min="7176" max="7176" width="10.7109375" style="100" customWidth="1"/>
    <col min="7177" max="7424" width="9.140625" style="100"/>
    <col min="7425" max="7425" width="4" style="100" customWidth="1"/>
    <col min="7426" max="7426" width="5.28515625" style="100" customWidth="1"/>
    <col min="7427" max="7427" width="8.42578125" style="100" customWidth="1"/>
    <col min="7428" max="7428" width="8" style="100" customWidth="1"/>
    <col min="7429" max="7429" width="51.28515625" style="100" customWidth="1"/>
    <col min="7430" max="7430" width="21" style="100" customWidth="1"/>
    <col min="7431" max="7431" width="13" style="100" customWidth="1"/>
    <col min="7432" max="7432" width="10.7109375" style="100" customWidth="1"/>
    <col min="7433" max="7680" width="9.140625" style="100"/>
    <col min="7681" max="7681" width="4" style="100" customWidth="1"/>
    <col min="7682" max="7682" width="5.28515625" style="100" customWidth="1"/>
    <col min="7683" max="7683" width="8.42578125" style="100" customWidth="1"/>
    <col min="7684" max="7684" width="8" style="100" customWidth="1"/>
    <col min="7685" max="7685" width="51.28515625" style="100" customWidth="1"/>
    <col min="7686" max="7686" width="21" style="100" customWidth="1"/>
    <col min="7687" max="7687" width="13" style="100" customWidth="1"/>
    <col min="7688" max="7688" width="10.7109375" style="100" customWidth="1"/>
    <col min="7689" max="7936" width="9.140625" style="100"/>
    <col min="7937" max="7937" width="4" style="100" customWidth="1"/>
    <col min="7938" max="7938" width="5.28515625" style="100" customWidth="1"/>
    <col min="7939" max="7939" width="8.42578125" style="100" customWidth="1"/>
    <col min="7940" max="7940" width="8" style="100" customWidth="1"/>
    <col min="7941" max="7941" width="51.28515625" style="100" customWidth="1"/>
    <col min="7942" max="7942" width="21" style="100" customWidth="1"/>
    <col min="7943" max="7943" width="13" style="100" customWidth="1"/>
    <col min="7944" max="7944" width="10.7109375" style="100" customWidth="1"/>
    <col min="7945" max="8192" width="9.140625" style="100"/>
    <col min="8193" max="8193" width="4" style="100" customWidth="1"/>
    <col min="8194" max="8194" width="5.28515625" style="100" customWidth="1"/>
    <col min="8195" max="8195" width="8.42578125" style="100" customWidth="1"/>
    <col min="8196" max="8196" width="8" style="100" customWidth="1"/>
    <col min="8197" max="8197" width="51.28515625" style="100" customWidth="1"/>
    <col min="8198" max="8198" width="21" style="100" customWidth="1"/>
    <col min="8199" max="8199" width="13" style="100" customWidth="1"/>
    <col min="8200" max="8200" width="10.7109375" style="100" customWidth="1"/>
    <col min="8201" max="8448" width="9.140625" style="100"/>
    <col min="8449" max="8449" width="4" style="100" customWidth="1"/>
    <col min="8450" max="8450" width="5.28515625" style="100" customWidth="1"/>
    <col min="8451" max="8451" width="8.42578125" style="100" customWidth="1"/>
    <col min="8452" max="8452" width="8" style="100" customWidth="1"/>
    <col min="8453" max="8453" width="51.28515625" style="100" customWidth="1"/>
    <col min="8454" max="8454" width="21" style="100" customWidth="1"/>
    <col min="8455" max="8455" width="13" style="100" customWidth="1"/>
    <col min="8456" max="8456" width="10.7109375" style="100" customWidth="1"/>
    <col min="8457" max="8704" width="9.140625" style="100"/>
    <col min="8705" max="8705" width="4" style="100" customWidth="1"/>
    <col min="8706" max="8706" width="5.28515625" style="100" customWidth="1"/>
    <col min="8707" max="8707" width="8.42578125" style="100" customWidth="1"/>
    <col min="8708" max="8708" width="8" style="100" customWidth="1"/>
    <col min="8709" max="8709" width="51.28515625" style="100" customWidth="1"/>
    <col min="8710" max="8710" width="21" style="100" customWidth="1"/>
    <col min="8711" max="8711" width="13" style="100" customWidth="1"/>
    <col min="8712" max="8712" width="10.7109375" style="100" customWidth="1"/>
    <col min="8713" max="8960" width="9.140625" style="100"/>
    <col min="8961" max="8961" width="4" style="100" customWidth="1"/>
    <col min="8962" max="8962" width="5.28515625" style="100" customWidth="1"/>
    <col min="8963" max="8963" width="8.42578125" style="100" customWidth="1"/>
    <col min="8964" max="8964" width="8" style="100" customWidth="1"/>
    <col min="8965" max="8965" width="51.28515625" style="100" customWidth="1"/>
    <col min="8966" max="8966" width="21" style="100" customWidth="1"/>
    <col min="8967" max="8967" width="13" style="100" customWidth="1"/>
    <col min="8968" max="8968" width="10.7109375" style="100" customWidth="1"/>
    <col min="8969" max="9216" width="9.140625" style="100"/>
    <col min="9217" max="9217" width="4" style="100" customWidth="1"/>
    <col min="9218" max="9218" width="5.28515625" style="100" customWidth="1"/>
    <col min="9219" max="9219" width="8.42578125" style="100" customWidth="1"/>
    <col min="9220" max="9220" width="8" style="100" customWidth="1"/>
    <col min="9221" max="9221" width="51.28515625" style="100" customWidth="1"/>
    <col min="9222" max="9222" width="21" style="100" customWidth="1"/>
    <col min="9223" max="9223" width="13" style="100" customWidth="1"/>
    <col min="9224" max="9224" width="10.7109375" style="100" customWidth="1"/>
    <col min="9225" max="9472" width="9.140625" style="100"/>
    <col min="9473" max="9473" width="4" style="100" customWidth="1"/>
    <col min="9474" max="9474" width="5.28515625" style="100" customWidth="1"/>
    <col min="9475" max="9475" width="8.42578125" style="100" customWidth="1"/>
    <col min="9476" max="9476" width="8" style="100" customWidth="1"/>
    <col min="9477" max="9477" width="51.28515625" style="100" customWidth="1"/>
    <col min="9478" max="9478" width="21" style="100" customWidth="1"/>
    <col min="9479" max="9479" width="13" style="100" customWidth="1"/>
    <col min="9480" max="9480" width="10.7109375" style="100" customWidth="1"/>
    <col min="9481" max="9728" width="9.140625" style="100"/>
    <col min="9729" max="9729" width="4" style="100" customWidth="1"/>
    <col min="9730" max="9730" width="5.28515625" style="100" customWidth="1"/>
    <col min="9731" max="9731" width="8.42578125" style="100" customWidth="1"/>
    <col min="9732" max="9732" width="8" style="100" customWidth="1"/>
    <col min="9733" max="9733" width="51.28515625" style="100" customWidth="1"/>
    <col min="9734" max="9734" width="21" style="100" customWidth="1"/>
    <col min="9735" max="9735" width="13" style="100" customWidth="1"/>
    <col min="9736" max="9736" width="10.7109375" style="100" customWidth="1"/>
    <col min="9737" max="9984" width="9.140625" style="100"/>
    <col min="9985" max="9985" width="4" style="100" customWidth="1"/>
    <col min="9986" max="9986" width="5.28515625" style="100" customWidth="1"/>
    <col min="9987" max="9987" width="8.42578125" style="100" customWidth="1"/>
    <col min="9988" max="9988" width="8" style="100" customWidth="1"/>
    <col min="9989" max="9989" width="51.28515625" style="100" customWidth="1"/>
    <col min="9990" max="9990" width="21" style="100" customWidth="1"/>
    <col min="9991" max="9991" width="13" style="100" customWidth="1"/>
    <col min="9992" max="9992" width="10.7109375" style="100" customWidth="1"/>
    <col min="9993" max="10240" width="9.140625" style="100"/>
    <col min="10241" max="10241" width="4" style="100" customWidth="1"/>
    <col min="10242" max="10242" width="5.28515625" style="100" customWidth="1"/>
    <col min="10243" max="10243" width="8.42578125" style="100" customWidth="1"/>
    <col min="10244" max="10244" width="8" style="100" customWidth="1"/>
    <col min="10245" max="10245" width="51.28515625" style="100" customWidth="1"/>
    <col min="10246" max="10246" width="21" style="100" customWidth="1"/>
    <col min="10247" max="10247" width="13" style="100" customWidth="1"/>
    <col min="10248" max="10248" width="10.7109375" style="100" customWidth="1"/>
    <col min="10249" max="10496" width="9.140625" style="100"/>
    <col min="10497" max="10497" width="4" style="100" customWidth="1"/>
    <col min="10498" max="10498" width="5.28515625" style="100" customWidth="1"/>
    <col min="10499" max="10499" width="8.42578125" style="100" customWidth="1"/>
    <col min="10500" max="10500" width="8" style="100" customWidth="1"/>
    <col min="10501" max="10501" width="51.28515625" style="100" customWidth="1"/>
    <col min="10502" max="10502" width="21" style="100" customWidth="1"/>
    <col min="10503" max="10503" width="13" style="100" customWidth="1"/>
    <col min="10504" max="10504" width="10.7109375" style="100" customWidth="1"/>
    <col min="10505" max="10752" width="9.140625" style="100"/>
    <col min="10753" max="10753" width="4" style="100" customWidth="1"/>
    <col min="10754" max="10754" width="5.28515625" style="100" customWidth="1"/>
    <col min="10755" max="10755" width="8.42578125" style="100" customWidth="1"/>
    <col min="10756" max="10756" width="8" style="100" customWidth="1"/>
    <col min="10757" max="10757" width="51.28515625" style="100" customWidth="1"/>
    <col min="10758" max="10758" width="21" style="100" customWidth="1"/>
    <col min="10759" max="10759" width="13" style="100" customWidth="1"/>
    <col min="10760" max="10760" width="10.7109375" style="100" customWidth="1"/>
    <col min="10761" max="11008" width="9.140625" style="100"/>
    <col min="11009" max="11009" width="4" style="100" customWidth="1"/>
    <col min="11010" max="11010" width="5.28515625" style="100" customWidth="1"/>
    <col min="11011" max="11011" width="8.42578125" style="100" customWidth="1"/>
    <col min="11012" max="11012" width="8" style="100" customWidth="1"/>
    <col min="11013" max="11013" width="51.28515625" style="100" customWidth="1"/>
    <col min="11014" max="11014" width="21" style="100" customWidth="1"/>
    <col min="11015" max="11015" width="13" style="100" customWidth="1"/>
    <col min="11016" max="11016" width="10.7109375" style="100" customWidth="1"/>
    <col min="11017" max="11264" width="9.140625" style="100"/>
    <col min="11265" max="11265" width="4" style="100" customWidth="1"/>
    <col min="11266" max="11266" width="5.28515625" style="100" customWidth="1"/>
    <col min="11267" max="11267" width="8.42578125" style="100" customWidth="1"/>
    <col min="11268" max="11268" width="8" style="100" customWidth="1"/>
    <col min="11269" max="11269" width="51.28515625" style="100" customWidth="1"/>
    <col min="11270" max="11270" width="21" style="100" customWidth="1"/>
    <col min="11271" max="11271" width="13" style="100" customWidth="1"/>
    <col min="11272" max="11272" width="10.7109375" style="100" customWidth="1"/>
    <col min="11273" max="11520" width="9.140625" style="100"/>
    <col min="11521" max="11521" width="4" style="100" customWidth="1"/>
    <col min="11522" max="11522" width="5.28515625" style="100" customWidth="1"/>
    <col min="11523" max="11523" width="8.42578125" style="100" customWidth="1"/>
    <col min="11524" max="11524" width="8" style="100" customWidth="1"/>
    <col min="11525" max="11525" width="51.28515625" style="100" customWidth="1"/>
    <col min="11526" max="11526" width="21" style="100" customWidth="1"/>
    <col min="11527" max="11527" width="13" style="100" customWidth="1"/>
    <col min="11528" max="11528" width="10.7109375" style="100" customWidth="1"/>
    <col min="11529" max="11776" width="9.140625" style="100"/>
    <col min="11777" max="11777" width="4" style="100" customWidth="1"/>
    <col min="11778" max="11778" width="5.28515625" style="100" customWidth="1"/>
    <col min="11779" max="11779" width="8.42578125" style="100" customWidth="1"/>
    <col min="11780" max="11780" width="8" style="100" customWidth="1"/>
    <col min="11781" max="11781" width="51.28515625" style="100" customWidth="1"/>
    <col min="11782" max="11782" width="21" style="100" customWidth="1"/>
    <col min="11783" max="11783" width="13" style="100" customWidth="1"/>
    <col min="11784" max="11784" width="10.7109375" style="100" customWidth="1"/>
    <col min="11785" max="12032" width="9.140625" style="100"/>
    <col min="12033" max="12033" width="4" style="100" customWidth="1"/>
    <col min="12034" max="12034" width="5.28515625" style="100" customWidth="1"/>
    <col min="12035" max="12035" width="8.42578125" style="100" customWidth="1"/>
    <col min="12036" max="12036" width="8" style="100" customWidth="1"/>
    <col min="12037" max="12037" width="51.28515625" style="100" customWidth="1"/>
    <col min="12038" max="12038" width="21" style="100" customWidth="1"/>
    <col min="12039" max="12039" width="13" style="100" customWidth="1"/>
    <col min="12040" max="12040" width="10.7109375" style="100" customWidth="1"/>
    <col min="12041" max="12288" width="9.140625" style="100"/>
    <col min="12289" max="12289" width="4" style="100" customWidth="1"/>
    <col min="12290" max="12290" width="5.28515625" style="100" customWidth="1"/>
    <col min="12291" max="12291" width="8.42578125" style="100" customWidth="1"/>
    <col min="12292" max="12292" width="8" style="100" customWidth="1"/>
    <col min="12293" max="12293" width="51.28515625" style="100" customWidth="1"/>
    <col min="12294" max="12294" width="21" style="100" customWidth="1"/>
    <col min="12295" max="12295" width="13" style="100" customWidth="1"/>
    <col min="12296" max="12296" width="10.7109375" style="100" customWidth="1"/>
    <col min="12297" max="12544" width="9.140625" style="100"/>
    <col min="12545" max="12545" width="4" style="100" customWidth="1"/>
    <col min="12546" max="12546" width="5.28515625" style="100" customWidth="1"/>
    <col min="12547" max="12547" width="8.42578125" style="100" customWidth="1"/>
    <col min="12548" max="12548" width="8" style="100" customWidth="1"/>
    <col min="12549" max="12549" width="51.28515625" style="100" customWidth="1"/>
    <col min="12550" max="12550" width="21" style="100" customWidth="1"/>
    <col min="12551" max="12551" width="13" style="100" customWidth="1"/>
    <col min="12552" max="12552" width="10.7109375" style="100" customWidth="1"/>
    <col min="12553" max="12800" width="9.140625" style="100"/>
    <col min="12801" max="12801" width="4" style="100" customWidth="1"/>
    <col min="12802" max="12802" width="5.28515625" style="100" customWidth="1"/>
    <col min="12803" max="12803" width="8.42578125" style="100" customWidth="1"/>
    <col min="12804" max="12804" width="8" style="100" customWidth="1"/>
    <col min="12805" max="12805" width="51.28515625" style="100" customWidth="1"/>
    <col min="12806" max="12806" width="21" style="100" customWidth="1"/>
    <col min="12807" max="12807" width="13" style="100" customWidth="1"/>
    <col min="12808" max="12808" width="10.7109375" style="100" customWidth="1"/>
    <col min="12809" max="13056" width="9.140625" style="100"/>
    <col min="13057" max="13057" width="4" style="100" customWidth="1"/>
    <col min="13058" max="13058" width="5.28515625" style="100" customWidth="1"/>
    <col min="13059" max="13059" width="8.42578125" style="100" customWidth="1"/>
    <col min="13060" max="13060" width="8" style="100" customWidth="1"/>
    <col min="13061" max="13061" width="51.28515625" style="100" customWidth="1"/>
    <col min="13062" max="13062" width="21" style="100" customWidth="1"/>
    <col min="13063" max="13063" width="13" style="100" customWidth="1"/>
    <col min="13064" max="13064" width="10.7109375" style="100" customWidth="1"/>
    <col min="13065" max="13312" width="9.140625" style="100"/>
    <col min="13313" max="13313" width="4" style="100" customWidth="1"/>
    <col min="13314" max="13314" width="5.28515625" style="100" customWidth="1"/>
    <col min="13315" max="13315" width="8.42578125" style="100" customWidth="1"/>
    <col min="13316" max="13316" width="8" style="100" customWidth="1"/>
    <col min="13317" max="13317" width="51.28515625" style="100" customWidth="1"/>
    <col min="13318" max="13318" width="21" style="100" customWidth="1"/>
    <col min="13319" max="13319" width="13" style="100" customWidth="1"/>
    <col min="13320" max="13320" width="10.7109375" style="100" customWidth="1"/>
    <col min="13321" max="13568" width="9.140625" style="100"/>
    <col min="13569" max="13569" width="4" style="100" customWidth="1"/>
    <col min="13570" max="13570" width="5.28515625" style="100" customWidth="1"/>
    <col min="13571" max="13571" width="8.42578125" style="100" customWidth="1"/>
    <col min="13572" max="13572" width="8" style="100" customWidth="1"/>
    <col min="13573" max="13573" width="51.28515625" style="100" customWidth="1"/>
    <col min="13574" max="13574" width="21" style="100" customWidth="1"/>
    <col min="13575" max="13575" width="13" style="100" customWidth="1"/>
    <col min="13576" max="13576" width="10.7109375" style="100" customWidth="1"/>
    <col min="13577" max="13824" width="9.140625" style="100"/>
    <col min="13825" max="13825" width="4" style="100" customWidth="1"/>
    <col min="13826" max="13826" width="5.28515625" style="100" customWidth="1"/>
    <col min="13827" max="13827" width="8.42578125" style="100" customWidth="1"/>
    <col min="13828" max="13828" width="8" style="100" customWidth="1"/>
    <col min="13829" max="13829" width="51.28515625" style="100" customWidth="1"/>
    <col min="13830" max="13830" width="21" style="100" customWidth="1"/>
    <col min="13831" max="13831" width="13" style="100" customWidth="1"/>
    <col min="13832" max="13832" width="10.7109375" style="100" customWidth="1"/>
    <col min="13833" max="14080" width="9.140625" style="100"/>
    <col min="14081" max="14081" width="4" style="100" customWidth="1"/>
    <col min="14082" max="14082" width="5.28515625" style="100" customWidth="1"/>
    <col min="14083" max="14083" width="8.42578125" style="100" customWidth="1"/>
    <col min="14084" max="14084" width="8" style="100" customWidth="1"/>
    <col min="14085" max="14085" width="51.28515625" style="100" customWidth="1"/>
    <col min="14086" max="14086" width="21" style="100" customWidth="1"/>
    <col min="14087" max="14087" width="13" style="100" customWidth="1"/>
    <col min="14088" max="14088" width="10.7109375" style="100" customWidth="1"/>
    <col min="14089" max="14336" width="9.140625" style="100"/>
    <col min="14337" max="14337" width="4" style="100" customWidth="1"/>
    <col min="14338" max="14338" width="5.28515625" style="100" customWidth="1"/>
    <col min="14339" max="14339" width="8.42578125" style="100" customWidth="1"/>
    <col min="14340" max="14340" width="8" style="100" customWidth="1"/>
    <col min="14341" max="14341" width="51.28515625" style="100" customWidth="1"/>
    <col min="14342" max="14342" width="21" style="100" customWidth="1"/>
    <col min="14343" max="14343" width="13" style="100" customWidth="1"/>
    <col min="14344" max="14344" width="10.7109375" style="100" customWidth="1"/>
    <col min="14345" max="14592" width="9.140625" style="100"/>
    <col min="14593" max="14593" width="4" style="100" customWidth="1"/>
    <col min="14594" max="14594" width="5.28515625" style="100" customWidth="1"/>
    <col min="14595" max="14595" width="8.42578125" style="100" customWidth="1"/>
    <col min="14596" max="14596" width="8" style="100" customWidth="1"/>
    <col min="14597" max="14597" width="51.28515625" style="100" customWidth="1"/>
    <col min="14598" max="14598" width="21" style="100" customWidth="1"/>
    <col min="14599" max="14599" width="13" style="100" customWidth="1"/>
    <col min="14600" max="14600" width="10.7109375" style="100" customWidth="1"/>
    <col min="14601" max="14848" width="9.140625" style="100"/>
    <col min="14849" max="14849" width="4" style="100" customWidth="1"/>
    <col min="14850" max="14850" width="5.28515625" style="100" customWidth="1"/>
    <col min="14851" max="14851" width="8.42578125" style="100" customWidth="1"/>
    <col min="14852" max="14852" width="8" style="100" customWidth="1"/>
    <col min="14853" max="14853" width="51.28515625" style="100" customWidth="1"/>
    <col min="14854" max="14854" width="21" style="100" customWidth="1"/>
    <col min="14855" max="14855" width="13" style="100" customWidth="1"/>
    <col min="14856" max="14856" width="10.7109375" style="100" customWidth="1"/>
    <col min="14857" max="15104" width="9.140625" style="100"/>
    <col min="15105" max="15105" width="4" style="100" customWidth="1"/>
    <col min="15106" max="15106" width="5.28515625" style="100" customWidth="1"/>
    <col min="15107" max="15107" width="8.42578125" style="100" customWidth="1"/>
    <col min="15108" max="15108" width="8" style="100" customWidth="1"/>
    <col min="15109" max="15109" width="51.28515625" style="100" customWidth="1"/>
    <col min="15110" max="15110" width="21" style="100" customWidth="1"/>
    <col min="15111" max="15111" width="13" style="100" customWidth="1"/>
    <col min="15112" max="15112" width="10.7109375" style="100" customWidth="1"/>
    <col min="15113" max="15360" width="9.140625" style="100"/>
    <col min="15361" max="15361" width="4" style="100" customWidth="1"/>
    <col min="15362" max="15362" width="5.28515625" style="100" customWidth="1"/>
    <col min="15363" max="15363" width="8.42578125" style="100" customWidth="1"/>
    <col min="15364" max="15364" width="8" style="100" customWidth="1"/>
    <col min="15365" max="15365" width="51.28515625" style="100" customWidth="1"/>
    <col min="15366" max="15366" width="21" style="100" customWidth="1"/>
    <col min="15367" max="15367" width="13" style="100" customWidth="1"/>
    <col min="15368" max="15368" width="10.7109375" style="100" customWidth="1"/>
    <col min="15369" max="15616" width="9.140625" style="100"/>
    <col min="15617" max="15617" width="4" style="100" customWidth="1"/>
    <col min="15618" max="15618" width="5.28515625" style="100" customWidth="1"/>
    <col min="15619" max="15619" width="8.42578125" style="100" customWidth="1"/>
    <col min="15620" max="15620" width="8" style="100" customWidth="1"/>
    <col min="15621" max="15621" width="51.28515625" style="100" customWidth="1"/>
    <col min="15622" max="15622" width="21" style="100" customWidth="1"/>
    <col min="15623" max="15623" width="13" style="100" customWidth="1"/>
    <col min="15624" max="15624" width="10.7109375" style="100" customWidth="1"/>
    <col min="15625" max="15872" width="9.140625" style="100"/>
    <col min="15873" max="15873" width="4" style="100" customWidth="1"/>
    <col min="15874" max="15874" width="5.28515625" style="100" customWidth="1"/>
    <col min="15875" max="15875" width="8.42578125" style="100" customWidth="1"/>
    <col min="15876" max="15876" width="8" style="100" customWidth="1"/>
    <col min="15877" max="15877" width="51.28515625" style="100" customWidth="1"/>
    <col min="15878" max="15878" width="21" style="100" customWidth="1"/>
    <col min="15879" max="15879" width="13" style="100" customWidth="1"/>
    <col min="15880" max="15880" width="10.7109375" style="100" customWidth="1"/>
    <col min="15881" max="16128" width="9.140625" style="100"/>
    <col min="16129" max="16129" width="4" style="100" customWidth="1"/>
    <col min="16130" max="16130" width="5.28515625" style="100" customWidth="1"/>
    <col min="16131" max="16131" width="8.42578125" style="100" customWidth="1"/>
    <col min="16132" max="16132" width="8" style="100" customWidth="1"/>
    <col min="16133" max="16133" width="51.28515625" style="100" customWidth="1"/>
    <col min="16134" max="16134" width="21" style="100" customWidth="1"/>
    <col min="16135" max="16135" width="13" style="100" customWidth="1"/>
    <col min="16136" max="16136" width="10.7109375" style="100" customWidth="1"/>
    <col min="16137" max="16384" width="9.140625" style="100"/>
  </cols>
  <sheetData>
    <row r="1" spans="1:8" ht="12" customHeight="1" x14ac:dyDescent="0.2">
      <c r="F1" s="301" t="s">
        <v>118</v>
      </c>
    </row>
    <row r="2" spans="1:8" ht="12" customHeight="1" x14ac:dyDescent="0.2">
      <c r="E2" s="102"/>
      <c r="F2" s="3" t="s">
        <v>463</v>
      </c>
    </row>
    <row r="3" spans="1:8" ht="12" customHeight="1" x14ac:dyDescent="0.2">
      <c r="E3" s="102"/>
      <c r="F3" s="3" t="s">
        <v>1</v>
      </c>
    </row>
    <row r="4" spans="1:8" ht="12" customHeight="1" x14ac:dyDescent="0.2">
      <c r="E4" s="102"/>
      <c r="F4" s="3" t="s">
        <v>464</v>
      </c>
    </row>
    <row r="5" spans="1:8" x14ac:dyDescent="0.2">
      <c r="E5" s="102"/>
      <c r="F5" s="102"/>
    </row>
    <row r="6" spans="1:8" ht="15" customHeight="1" x14ac:dyDescent="0.2">
      <c r="A6" s="541" t="s">
        <v>124</v>
      </c>
      <c r="B6" s="541"/>
      <c r="C6" s="541"/>
      <c r="D6" s="541"/>
      <c r="E6" s="541"/>
      <c r="F6" s="541"/>
    </row>
    <row r="7" spans="1:8" ht="15" customHeight="1" x14ac:dyDescent="0.2">
      <c r="A7" s="541" t="s">
        <v>125</v>
      </c>
      <c r="B7" s="541"/>
      <c r="C7" s="541"/>
      <c r="D7" s="541"/>
      <c r="E7" s="541"/>
      <c r="F7" s="541"/>
    </row>
    <row r="8" spans="1:8" ht="18" customHeight="1" x14ac:dyDescent="0.2">
      <c r="E8" s="103"/>
      <c r="F8" s="103"/>
    </row>
    <row r="9" spans="1:8" ht="12" customHeight="1" x14ac:dyDescent="0.2">
      <c r="E9" s="104"/>
      <c r="F9" s="105" t="s">
        <v>3</v>
      </c>
    </row>
    <row r="10" spans="1:8" ht="19.5" customHeight="1" x14ac:dyDescent="0.2">
      <c r="A10" s="106" t="s">
        <v>119</v>
      </c>
      <c r="B10" s="106" t="s">
        <v>116</v>
      </c>
      <c r="C10" s="106" t="s">
        <v>126</v>
      </c>
      <c r="D10" s="107" t="s">
        <v>127</v>
      </c>
      <c r="E10" s="106" t="s">
        <v>128</v>
      </c>
      <c r="F10" s="106" t="s">
        <v>129</v>
      </c>
    </row>
    <row r="11" spans="1:8" s="276" customFormat="1" ht="9.75" customHeight="1" x14ac:dyDescent="0.15">
      <c r="A11" s="274">
        <v>1</v>
      </c>
      <c r="B11" s="274">
        <v>2</v>
      </c>
      <c r="C11" s="274">
        <v>3</v>
      </c>
      <c r="D11" s="275">
        <v>4</v>
      </c>
      <c r="E11" s="274">
        <v>5</v>
      </c>
      <c r="F11" s="274">
        <v>6</v>
      </c>
    </row>
    <row r="12" spans="1:8" ht="18" customHeight="1" x14ac:dyDescent="0.2">
      <c r="A12" s="108" t="s">
        <v>130</v>
      </c>
      <c r="B12" s="109"/>
      <c r="C12" s="109"/>
      <c r="D12" s="110"/>
      <c r="E12" s="109"/>
      <c r="F12" s="111"/>
    </row>
    <row r="13" spans="1:8" ht="24" customHeight="1" x14ac:dyDescent="0.2">
      <c r="A13" s="112">
        <v>1</v>
      </c>
      <c r="B13" s="112">
        <v>750</v>
      </c>
      <c r="C13" s="112">
        <v>75023</v>
      </c>
      <c r="D13" s="112">
        <v>2059</v>
      </c>
      <c r="E13" s="113" t="s">
        <v>131</v>
      </c>
      <c r="F13" s="114">
        <v>16565</v>
      </c>
    </row>
    <row r="14" spans="1:8" ht="46.5" customHeight="1" x14ac:dyDescent="0.2">
      <c r="A14" s="112">
        <v>2</v>
      </c>
      <c r="B14" s="112">
        <v>750</v>
      </c>
      <c r="C14" s="112">
        <v>75023</v>
      </c>
      <c r="D14" s="112">
        <v>2339</v>
      </c>
      <c r="E14" s="113" t="s">
        <v>132</v>
      </c>
      <c r="F14" s="114">
        <f>40000+40000</f>
        <v>80000</v>
      </c>
    </row>
    <row r="15" spans="1:8" ht="15" customHeight="1" x14ac:dyDescent="0.2">
      <c r="A15" s="115">
        <v>3</v>
      </c>
      <c r="B15" s="115">
        <v>801</v>
      </c>
      <c r="C15" s="115">
        <v>80104</v>
      </c>
      <c r="D15" s="115">
        <v>2310</v>
      </c>
      <c r="E15" s="116" t="s">
        <v>67</v>
      </c>
      <c r="F15" s="114">
        <v>250000</v>
      </c>
      <c r="H15" s="117"/>
    </row>
    <row r="16" spans="1:8" ht="16.5" customHeight="1" x14ac:dyDescent="0.2">
      <c r="A16" s="115">
        <v>4</v>
      </c>
      <c r="B16" s="118">
        <v>851</v>
      </c>
      <c r="C16" s="118">
        <v>85149</v>
      </c>
      <c r="D16" s="119">
        <v>2780</v>
      </c>
      <c r="E16" s="116" t="s">
        <v>133</v>
      </c>
      <c r="F16" s="114">
        <v>16000</v>
      </c>
      <c r="H16" s="117"/>
    </row>
    <row r="17" spans="1:6" ht="17.25" customHeight="1" x14ac:dyDescent="0.2">
      <c r="A17" s="115">
        <v>5</v>
      </c>
      <c r="B17" s="120">
        <v>851</v>
      </c>
      <c r="C17" s="120">
        <v>85154</v>
      </c>
      <c r="D17" s="120">
        <v>2330</v>
      </c>
      <c r="E17" s="116" t="s">
        <v>134</v>
      </c>
      <c r="F17" s="114">
        <v>6000</v>
      </c>
    </row>
    <row r="18" spans="1:6" ht="14.25" customHeight="1" x14ac:dyDescent="0.2">
      <c r="A18" s="121">
        <v>6</v>
      </c>
      <c r="B18" s="122">
        <v>853</v>
      </c>
      <c r="C18" s="122">
        <v>85333</v>
      </c>
      <c r="D18" s="122">
        <v>2320</v>
      </c>
      <c r="E18" s="123" t="s">
        <v>135</v>
      </c>
      <c r="F18" s="124">
        <v>3890076</v>
      </c>
    </row>
    <row r="19" spans="1:6" ht="16.5" customHeight="1" x14ac:dyDescent="0.2">
      <c r="A19" s="125">
        <v>7</v>
      </c>
      <c r="B19" s="302">
        <v>853</v>
      </c>
      <c r="C19" s="302">
        <v>85395</v>
      </c>
      <c r="D19" s="153">
        <v>2800</v>
      </c>
      <c r="E19" s="303" t="s">
        <v>176</v>
      </c>
      <c r="F19" s="304">
        <v>50000</v>
      </c>
    </row>
    <row r="20" spans="1:6" ht="15" customHeight="1" x14ac:dyDescent="0.2">
      <c r="A20" s="112">
        <v>8</v>
      </c>
      <c r="B20" s="127">
        <v>921</v>
      </c>
      <c r="C20" s="127">
        <v>92110</v>
      </c>
      <c r="D20" s="127">
        <v>2800</v>
      </c>
      <c r="E20" s="142" t="s">
        <v>147</v>
      </c>
      <c r="F20" s="144">
        <f>SUM(F21)</f>
        <v>21000</v>
      </c>
    </row>
    <row r="21" spans="1:6" ht="12" customHeight="1" x14ac:dyDescent="0.2">
      <c r="A21" s="112"/>
      <c r="B21" s="127"/>
      <c r="C21" s="127"/>
      <c r="D21" s="127"/>
      <c r="E21" s="146" t="s">
        <v>148</v>
      </c>
      <c r="F21" s="139">
        <f>11000+10000</f>
        <v>21000</v>
      </c>
    </row>
    <row r="22" spans="1:6" ht="24" customHeight="1" x14ac:dyDescent="0.2">
      <c r="A22" s="112">
        <v>9</v>
      </c>
      <c r="B22" s="127">
        <v>921</v>
      </c>
      <c r="C22" s="127">
        <v>92113</v>
      </c>
      <c r="D22" s="128" t="s">
        <v>136</v>
      </c>
      <c r="E22" s="129" t="s">
        <v>137</v>
      </c>
      <c r="F22" s="130">
        <f>F23</f>
        <v>480804.39</v>
      </c>
    </row>
    <row r="23" spans="1:6" ht="36" customHeight="1" x14ac:dyDescent="0.2">
      <c r="A23" s="131"/>
      <c r="B23" s="132"/>
      <c r="C23" s="133"/>
      <c r="D23" s="134"/>
      <c r="E23" s="126" t="s">
        <v>138</v>
      </c>
      <c r="F23" s="135">
        <v>480804.39</v>
      </c>
    </row>
    <row r="24" spans="1:6" ht="14.1" customHeight="1" x14ac:dyDescent="0.2">
      <c r="A24" s="136">
        <v>10</v>
      </c>
      <c r="B24" s="137">
        <v>921</v>
      </c>
      <c r="C24" s="137">
        <v>92113</v>
      </c>
      <c r="D24" s="134">
        <v>2800</v>
      </c>
      <c r="E24" s="142" t="s">
        <v>98</v>
      </c>
      <c r="F24" s="124">
        <f>F25</f>
        <v>30000</v>
      </c>
    </row>
    <row r="25" spans="1:6" ht="14.1" customHeight="1" x14ac:dyDescent="0.2">
      <c r="A25" s="131"/>
      <c r="B25" s="132"/>
      <c r="C25" s="133"/>
      <c r="D25" s="134"/>
      <c r="E25" s="123" t="s">
        <v>149</v>
      </c>
      <c r="F25" s="139">
        <v>30000</v>
      </c>
    </row>
    <row r="26" spans="1:6" ht="15.75" customHeight="1" x14ac:dyDescent="0.2">
      <c r="A26" s="136">
        <v>10</v>
      </c>
      <c r="B26" s="137">
        <v>921</v>
      </c>
      <c r="C26" s="137">
        <v>92114</v>
      </c>
      <c r="D26" s="137">
        <v>6220</v>
      </c>
      <c r="E26" s="123" t="s">
        <v>139</v>
      </c>
      <c r="F26" s="124">
        <f>F27</f>
        <v>60000</v>
      </c>
    </row>
    <row r="27" spans="1:6" ht="13.5" customHeight="1" x14ac:dyDescent="0.2">
      <c r="A27" s="131"/>
      <c r="B27" s="132"/>
      <c r="C27" s="132"/>
      <c r="D27" s="138"/>
      <c r="E27" s="123" t="s">
        <v>140</v>
      </c>
      <c r="F27" s="139">
        <v>60000</v>
      </c>
    </row>
    <row r="28" spans="1:6" ht="13.5" customHeight="1" x14ac:dyDescent="0.2">
      <c r="A28" s="136">
        <v>11</v>
      </c>
      <c r="B28" s="137">
        <v>921</v>
      </c>
      <c r="C28" s="137">
        <v>92116</v>
      </c>
      <c r="D28" s="120">
        <v>2800</v>
      </c>
      <c r="E28" s="123" t="s">
        <v>141</v>
      </c>
      <c r="F28" s="124">
        <f>F29</f>
        <v>20000</v>
      </c>
    </row>
    <row r="29" spans="1:6" ht="13.5" customHeight="1" x14ac:dyDescent="0.2">
      <c r="A29" s="131"/>
      <c r="B29" s="132"/>
      <c r="C29" s="132"/>
      <c r="D29" s="138"/>
      <c r="E29" s="123" t="s">
        <v>142</v>
      </c>
      <c r="F29" s="139">
        <v>20000</v>
      </c>
    </row>
    <row r="30" spans="1:6" ht="14.25" customHeight="1" x14ac:dyDescent="0.2">
      <c r="A30" s="136">
        <v>12</v>
      </c>
      <c r="B30" s="137">
        <v>921</v>
      </c>
      <c r="C30" s="137">
        <v>92116</v>
      </c>
      <c r="D30" s="137">
        <v>6220</v>
      </c>
      <c r="E30" s="123" t="s">
        <v>143</v>
      </c>
      <c r="F30" s="124">
        <f>F31</f>
        <v>101500</v>
      </c>
    </row>
    <row r="31" spans="1:6" ht="12" customHeight="1" x14ac:dyDescent="0.2">
      <c r="A31" s="131"/>
      <c r="B31" s="132"/>
      <c r="C31" s="132"/>
      <c r="D31" s="138"/>
      <c r="E31" s="123" t="s">
        <v>142</v>
      </c>
      <c r="F31" s="139">
        <v>101500</v>
      </c>
    </row>
    <row r="32" spans="1:6" ht="13.5" customHeight="1" x14ac:dyDescent="0.2">
      <c r="A32" s="115">
        <v>13</v>
      </c>
      <c r="B32" s="120">
        <v>921</v>
      </c>
      <c r="C32" s="120">
        <v>92195</v>
      </c>
      <c r="D32" s="140">
        <v>2800</v>
      </c>
      <c r="E32" s="141" t="s">
        <v>27</v>
      </c>
      <c r="F32" s="114">
        <f>52068-15000-30000</f>
        <v>7068</v>
      </c>
    </row>
    <row r="33" spans="1:6" ht="17.25" customHeight="1" x14ac:dyDescent="0.2">
      <c r="A33" s="505"/>
      <c r="B33" s="506"/>
      <c r="C33" s="506"/>
      <c r="D33" s="507"/>
      <c r="E33" s="508" t="s">
        <v>144</v>
      </c>
      <c r="F33" s="509">
        <f>F32+F30+F28+F26+F24+F22+F20+F18+F19+F17+F16+F15+F14+F13</f>
        <v>5029013.3899999997</v>
      </c>
    </row>
    <row r="34" spans="1:6" ht="15.75" customHeight="1" x14ac:dyDescent="0.2">
      <c r="A34" s="108" t="s">
        <v>145</v>
      </c>
      <c r="B34" s="109"/>
      <c r="C34" s="109"/>
      <c r="D34" s="110"/>
      <c r="E34" s="109"/>
      <c r="F34" s="111"/>
    </row>
    <row r="35" spans="1:6" ht="18.75" customHeight="1" x14ac:dyDescent="0.2">
      <c r="A35" s="112">
        <v>1</v>
      </c>
      <c r="B35" s="127">
        <v>853</v>
      </c>
      <c r="C35" s="127">
        <v>85395</v>
      </c>
      <c r="D35" s="127">
        <v>2510</v>
      </c>
      <c r="E35" s="142" t="s">
        <v>27</v>
      </c>
      <c r="F35" s="114">
        <f>F36</f>
        <v>668000</v>
      </c>
    </row>
    <row r="36" spans="1:6" ht="12.75" customHeight="1" x14ac:dyDescent="0.2">
      <c r="A36" s="131"/>
      <c r="B36" s="132"/>
      <c r="C36" s="133"/>
      <c r="D36" s="134"/>
      <c r="E36" s="143" t="s">
        <v>146</v>
      </c>
      <c r="F36" s="139">
        <f>580000+88000</f>
        <v>668000</v>
      </c>
    </row>
    <row r="37" spans="1:6" ht="18.75" customHeight="1" x14ac:dyDescent="0.2">
      <c r="A37" s="112">
        <v>2</v>
      </c>
      <c r="B37" s="127">
        <v>921</v>
      </c>
      <c r="C37" s="127">
        <v>92110</v>
      </c>
      <c r="D37" s="127">
        <v>2480</v>
      </c>
      <c r="E37" s="142" t="s">
        <v>147</v>
      </c>
      <c r="F37" s="144">
        <f>F38</f>
        <v>750506</v>
      </c>
    </row>
    <row r="38" spans="1:6" ht="12.75" customHeight="1" x14ac:dyDescent="0.2">
      <c r="A38" s="131"/>
      <c r="B38" s="132"/>
      <c r="C38" s="133"/>
      <c r="D38" s="145"/>
      <c r="E38" s="146" t="s">
        <v>148</v>
      </c>
      <c r="F38" s="139">
        <f>713465+37041</f>
        <v>750506</v>
      </c>
    </row>
    <row r="39" spans="1:6" ht="18.75" customHeight="1" x14ac:dyDescent="0.2">
      <c r="A39" s="112">
        <v>3</v>
      </c>
      <c r="B39" s="127">
        <v>921</v>
      </c>
      <c r="C39" s="127">
        <v>92113</v>
      </c>
      <c r="D39" s="127">
        <v>2480</v>
      </c>
      <c r="E39" s="142" t="s">
        <v>98</v>
      </c>
      <c r="F39" s="144">
        <f>F40</f>
        <v>5332730</v>
      </c>
    </row>
    <row r="40" spans="1:6" ht="12" customHeight="1" x14ac:dyDescent="0.2">
      <c r="A40" s="147"/>
      <c r="B40" s="133"/>
      <c r="C40" s="133"/>
      <c r="D40" s="133"/>
      <c r="E40" s="123" t="s">
        <v>149</v>
      </c>
      <c r="F40" s="148">
        <f>3800000+237000+20000+15000+1160730+100000</f>
        <v>5332730</v>
      </c>
    </row>
    <row r="41" spans="1:6" ht="18.75" customHeight="1" x14ac:dyDescent="0.2">
      <c r="A41" s="112">
        <v>4</v>
      </c>
      <c r="B41" s="127">
        <v>921</v>
      </c>
      <c r="C41" s="127">
        <v>92114</v>
      </c>
      <c r="D41" s="127">
        <v>2480</v>
      </c>
      <c r="E41" s="142" t="s">
        <v>150</v>
      </c>
      <c r="F41" s="144">
        <f>F42</f>
        <v>1579948.68</v>
      </c>
    </row>
    <row r="42" spans="1:6" ht="12.75" customHeight="1" x14ac:dyDescent="0.2">
      <c r="A42" s="131"/>
      <c r="B42" s="132"/>
      <c r="C42" s="132"/>
      <c r="D42" s="132"/>
      <c r="E42" s="123" t="s">
        <v>140</v>
      </c>
      <c r="F42" s="139">
        <f>1499220+80728.68</f>
        <v>1579948.68</v>
      </c>
    </row>
    <row r="43" spans="1:6" ht="18.75" customHeight="1" x14ac:dyDescent="0.2">
      <c r="A43" s="112">
        <v>5</v>
      </c>
      <c r="B43" s="127">
        <v>921</v>
      </c>
      <c r="C43" s="127">
        <v>92116</v>
      </c>
      <c r="D43" s="127">
        <v>2480</v>
      </c>
      <c r="E43" s="142" t="s">
        <v>141</v>
      </c>
      <c r="F43" s="114">
        <f>F44</f>
        <v>4710808.04</v>
      </c>
    </row>
    <row r="44" spans="1:6" ht="12.75" customHeight="1" x14ac:dyDescent="0.2">
      <c r="A44" s="131"/>
      <c r="B44" s="149"/>
      <c r="C44" s="149"/>
      <c r="D44" s="138"/>
      <c r="E44" s="123" t="s">
        <v>142</v>
      </c>
      <c r="F44" s="139">
        <f>4362137+348671.04</f>
        <v>4710808.04</v>
      </c>
    </row>
    <row r="45" spans="1:6" ht="18" customHeight="1" x14ac:dyDescent="0.2">
      <c r="A45" s="505"/>
      <c r="B45" s="506"/>
      <c r="C45" s="506"/>
      <c r="D45" s="507"/>
      <c r="E45" s="508" t="s">
        <v>144</v>
      </c>
      <c r="F45" s="509">
        <f>F43+F41+F39+F37+F35</f>
        <v>13041992.719999999</v>
      </c>
    </row>
    <row r="46" spans="1:6" ht="16.5" customHeight="1" x14ac:dyDescent="0.2">
      <c r="A46" s="108"/>
      <c r="B46" s="510"/>
      <c r="C46" s="510"/>
      <c r="D46" s="511"/>
      <c r="E46" s="512" t="s">
        <v>122</v>
      </c>
      <c r="F46" s="513">
        <f>F45+F33</f>
        <v>18071006.109999999</v>
      </c>
    </row>
    <row r="48" spans="1:6" x14ac:dyDescent="0.2">
      <c r="A48" s="514"/>
      <c r="F48" s="117"/>
    </row>
    <row r="49" spans="6:6" x14ac:dyDescent="0.2">
      <c r="F49" s="117"/>
    </row>
  </sheetData>
  <mergeCells count="2">
    <mergeCell ref="A6:F6"/>
    <mergeCell ref="A7:F7"/>
  </mergeCells>
  <printOptions horizontalCentered="1"/>
  <pageMargins left="0.55118110236220474" right="0.55118110236220474" top="0.74803149606299213" bottom="0.62992125984251968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67D7C-9CCD-4361-A43B-26FB7FE89742}">
  <sheetPr>
    <tabColor rgb="FFCC00FF"/>
  </sheetPr>
  <dimension ref="A1:H162"/>
  <sheetViews>
    <sheetView zoomScale="140" zoomScaleNormal="140" workbookViewId="0"/>
  </sheetViews>
  <sheetFormatPr defaultRowHeight="12" x14ac:dyDescent="0.2"/>
  <cols>
    <col min="1" max="1" width="4.42578125" style="305" customWidth="1"/>
    <col min="2" max="2" width="5.7109375" style="305" customWidth="1"/>
    <col min="3" max="3" width="8.42578125" style="305" customWidth="1"/>
    <col min="4" max="4" width="5.5703125" style="306" customWidth="1"/>
    <col min="5" max="5" width="47.42578125" style="305" customWidth="1"/>
    <col min="6" max="6" width="21.42578125" style="305" customWidth="1"/>
    <col min="7" max="7" width="9.140625" style="305"/>
    <col min="8" max="8" width="12.28515625" style="305" customWidth="1"/>
    <col min="9" max="256" width="9.140625" style="305"/>
    <col min="257" max="257" width="4.42578125" style="305" customWidth="1"/>
    <col min="258" max="258" width="5.7109375" style="305" customWidth="1"/>
    <col min="259" max="259" width="8.42578125" style="305" customWidth="1"/>
    <col min="260" max="260" width="6.5703125" style="305" customWidth="1"/>
    <col min="261" max="261" width="47.42578125" style="305" customWidth="1"/>
    <col min="262" max="262" width="21.42578125" style="305" customWidth="1"/>
    <col min="263" max="263" width="9.140625" style="305"/>
    <col min="264" max="264" width="12.28515625" style="305" customWidth="1"/>
    <col min="265" max="512" width="9.140625" style="305"/>
    <col min="513" max="513" width="4.42578125" style="305" customWidth="1"/>
    <col min="514" max="514" width="5.7109375" style="305" customWidth="1"/>
    <col min="515" max="515" width="8.42578125" style="305" customWidth="1"/>
    <col min="516" max="516" width="6.5703125" style="305" customWidth="1"/>
    <col min="517" max="517" width="47.42578125" style="305" customWidth="1"/>
    <col min="518" max="518" width="21.42578125" style="305" customWidth="1"/>
    <col min="519" max="519" width="9.140625" style="305"/>
    <col min="520" max="520" width="12.28515625" style="305" customWidth="1"/>
    <col min="521" max="768" width="9.140625" style="305"/>
    <col min="769" max="769" width="4.42578125" style="305" customWidth="1"/>
    <col min="770" max="770" width="5.7109375" style="305" customWidth="1"/>
    <col min="771" max="771" width="8.42578125" style="305" customWidth="1"/>
    <col min="772" max="772" width="6.5703125" style="305" customWidth="1"/>
    <col min="773" max="773" width="47.42578125" style="305" customWidth="1"/>
    <col min="774" max="774" width="21.42578125" style="305" customWidth="1"/>
    <col min="775" max="775" width="9.140625" style="305"/>
    <col min="776" max="776" width="12.28515625" style="305" customWidth="1"/>
    <col min="777" max="1024" width="9.140625" style="305"/>
    <col min="1025" max="1025" width="4.42578125" style="305" customWidth="1"/>
    <col min="1026" max="1026" width="5.7109375" style="305" customWidth="1"/>
    <col min="1027" max="1027" width="8.42578125" style="305" customWidth="1"/>
    <col min="1028" max="1028" width="6.5703125" style="305" customWidth="1"/>
    <col min="1029" max="1029" width="47.42578125" style="305" customWidth="1"/>
    <col min="1030" max="1030" width="21.42578125" style="305" customWidth="1"/>
    <col min="1031" max="1031" width="9.140625" style="305"/>
    <col min="1032" max="1032" width="12.28515625" style="305" customWidth="1"/>
    <col min="1033" max="1280" width="9.140625" style="305"/>
    <col min="1281" max="1281" width="4.42578125" style="305" customWidth="1"/>
    <col min="1282" max="1282" width="5.7109375" style="305" customWidth="1"/>
    <col min="1283" max="1283" width="8.42578125" style="305" customWidth="1"/>
    <col min="1284" max="1284" width="6.5703125" style="305" customWidth="1"/>
    <col min="1285" max="1285" width="47.42578125" style="305" customWidth="1"/>
    <col min="1286" max="1286" width="21.42578125" style="305" customWidth="1"/>
    <col min="1287" max="1287" width="9.140625" style="305"/>
    <col min="1288" max="1288" width="12.28515625" style="305" customWidth="1"/>
    <col min="1289" max="1536" width="9.140625" style="305"/>
    <col min="1537" max="1537" width="4.42578125" style="305" customWidth="1"/>
    <col min="1538" max="1538" width="5.7109375" style="305" customWidth="1"/>
    <col min="1539" max="1539" width="8.42578125" style="305" customWidth="1"/>
    <col min="1540" max="1540" width="6.5703125" style="305" customWidth="1"/>
    <col min="1541" max="1541" width="47.42578125" style="305" customWidth="1"/>
    <col min="1542" max="1542" width="21.42578125" style="305" customWidth="1"/>
    <col min="1543" max="1543" width="9.140625" style="305"/>
    <col min="1544" max="1544" width="12.28515625" style="305" customWidth="1"/>
    <col min="1545" max="1792" width="9.140625" style="305"/>
    <col min="1793" max="1793" width="4.42578125" style="305" customWidth="1"/>
    <col min="1794" max="1794" width="5.7109375" style="305" customWidth="1"/>
    <col min="1795" max="1795" width="8.42578125" style="305" customWidth="1"/>
    <col min="1796" max="1796" width="6.5703125" style="305" customWidth="1"/>
    <col min="1797" max="1797" width="47.42578125" style="305" customWidth="1"/>
    <col min="1798" max="1798" width="21.42578125" style="305" customWidth="1"/>
    <col min="1799" max="1799" width="9.140625" style="305"/>
    <col min="1800" max="1800" width="12.28515625" style="305" customWidth="1"/>
    <col min="1801" max="2048" width="9.140625" style="305"/>
    <col min="2049" max="2049" width="4.42578125" style="305" customWidth="1"/>
    <col min="2050" max="2050" width="5.7109375" style="305" customWidth="1"/>
    <col min="2051" max="2051" width="8.42578125" style="305" customWidth="1"/>
    <col min="2052" max="2052" width="6.5703125" style="305" customWidth="1"/>
    <col min="2053" max="2053" width="47.42578125" style="305" customWidth="1"/>
    <col min="2054" max="2054" width="21.42578125" style="305" customWidth="1"/>
    <col min="2055" max="2055" width="9.140625" style="305"/>
    <col min="2056" max="2056" width="12.28515625" style="305" customWidth="1"/>
    <col min="2057" max="2304" width="9.140625" style="305"/>
    <col min="2305" max="2305" width="4.42578125" style="305" customWidth="1"/>
    <col min="2306" max="2306" width="5.7109375" style="305" customWidth="1"/>
    <col min="2307" max="2307" width="8.42578125" style="305" customWidth="1"/>
    <col min="2308" max="2308" width="6.5703125" style="305" customWidth="1"/>
    <col min="2309" max="2309" width="47.42578125" style="305" customWidth="1"/>
    <col min="2310" max="2310" width="21.42578125" style="305" customWidth="1"/>
    <col min="2311" max="2311" width="9.140625" style="305"/>
    <col min="2312" max="2312" width="12.28515625" style="305" customWidth="1"/>
    <col min="2313" max="2560" width="9.140625" style="305"/>
    <col min="2561" max="2561" width="4.42578125" style="305" customWidth="1"/>
    <col min="2562" max="2562" width="5.7109375" style="305" customWidth="1"/>
    <col min="2563" max="2563" width="8.42578125" style="305" customWidth="1"/>
    <col min="2564" max="2564" width="6.5703125" style="305" customWidth="1"/>
    <col min="2565" max="2565" width="47.42578125" style="305" customWidth="1"/>
    <col min="2566" max="2566" width="21.42578125" style="305" customWidth="1"/>
    <col min="2567" max="2567" width="9.140625" style="305"/>
    <col min="2568" max="2568" width="12.28515625" style="305" customWidth="1"/>
    <col min="2569" max="2816" width="9.140625" style="305"/>
    <col min="2817" max="2817" width="4.42578125" style="305" customWidth="1"/>
    <col min="2818" max="2818" width="5.7109375" style="305" customWidth="1"/>
    <col min="2819" max="2819" width="8.42578125" style="305" customWidth="1"/>
    <col min="2820" max="2820" width="6.5703125" style="305" customWidth="1"/>
    <col min="2821" max="2821" width="47.42578125" style="305" customWidth="1"/>
    <col min="2822" max="2822" width="21.42578125" style="305" customWidth="1"/>
    <col min="2823" max="2823" width="9.140625" style="305"/>
    <col min="2824" max="2824" width="12.28515625" style="305" customWidth="1"/>
    <col min="2825" max="3072" width="9.140625" style="305"/>
    <col min="3073" max="3073" width="4.42578125" style="305" customWidth="1"/>
    <col min="3074" max="3074" width="5.7109375" style="305" customWidth="1"/>
    <col min="3075" max="3075" width="8.42578125" style="305" customWidth="1"/>
    <col min="3076" max="3076" width="6.5703125" style="305" customWidth="1"/>
    <col min="3077" max="3077" width="47.42578125" style="305" customWidth="1"/>
    <col min="3078" max="3078" width="21.42578125" style="305" customWidth="1"/>
    <col min="3079" max="3079" width="9.140625" style="305"/>
    <col min="3080" max="3080" width="12.28515625" style="305" customWidth="1"/>
    <col min="3081" max="3328" width="9.140625" style="305"/>
    <col min="3329" max="3329" width="4.42578125" style="305" customWidth="1"/>
    <col min="3330" max="3330" width="5.7109375" style="305" customWidth="1"/>
    <col min="3331" max="3331" width="8.42578125" style="305" customWidth="1"/>
    <col min="3332" max="3332" width="6.5703125" style="305" customWidth="1"/>
    <col min="3333" max="3333" width="47.42578125" style="305" customWidth="1"/>
    <col min="3334" max="3334" width="21.42578125" style="305" customWidth="1"/>
    <col min="3335" max="3335" width="9.140625" style="305"/>
    <col min="3336" max="3336" width="12.28515625" style="305" customWidth="1"/>
    <col min="3337" max="3584" width="9.140625" style="305"/>
    <col min="3585" max="3585" width="4.42578125" style="305" customWidth="1"/>
    <col min="3586" max="3586" width="5.7109375" style="305" customWidth="1"/>
    <col min="3587" max="3587" width="8.42578125" style="305" customWidth="1"/>
    <col min="3588" max="3588" width="6.5703125" style="305" customWidth="1"/>
    <col min="3589" max="3589" width="47.42578125" style="305" customWidth="1"/>
    <col min="3590" max="3590" width="21.42578125" style="305" customWidth="1"/>
    <col min="3591" max="3591" width="9.140625" style="305"/>
    <col min="3592" max="3592" width="12.28515625" style="305" customWidth="1"/>
    <col min="3593" max="3840" width="9.140625" style="305"/>
    <col min="3841" max="3841" width="4.42578125" style="305" customWidth="1"/>
    <col min="3842" max="3842" width="5.7109375" style="305" customWidth="1"/>
    <col min="3843" max="3843" width="8.42578125" style="305" customWidth="1"/>
    <col min="3844" max="3844" width="6.5703125" style="305" customWidth="1"/>
    <col min="3845" max="3845" width="47.42578125" style="305" customWidth="1"/>
    <col min="3846" max="3846" width="21.42578125" style="305" customWidth="1"/>
    <col min="3847" max="3847" width="9.140625" style="305"/>
    <col min="3848" max="3848" width="12.28515625" style="305" customWidth="1"/>
    <col min="3849" max="4096" width="9.140625" style="305"/>
    <col min="4097" max="4097" width="4.42578125" style="305" customWidth="1"/>
    <col min="4098" max="4098" width="5.7109375" style="305" customWidth="1"/>
    <col min="4099" max="4099" width="8.42578125" style="305" customWidth="1"/>
    <col min="4100" max="4100" width="6.5703125" style="305" customWidth="1"/>
    <col min="4101" max="4101" width="47.42578125" style="305" customWidth="1"/>
    <col min="4102" max="4102" width="21.42578125" style="305" customWidth="1"/>
    <col min="4103" max="4103" width="9.140625" style="305"/>
    <col min="4104" max="4104" width="12.28515625" style="305" customWidth="1"/>
    <col min="4105" max="4352" width="9.140625" style="305"/>
    <col min="4353" max="4353" width="4.42578125" style="305" customWidth="1"/>
    <col min="4354" max="4354" width="5.7109375" style="305" customWidth="1"/>
    <col min="4355" max="4355" width="8.42578125" style="305" customWidth="1"/>
    <col min="4356" max="4356" width="6.5703125" style="305" customWidth="1"/>
    <col min="4357" max="4357" width="47.42578125" style="305" customWidth="1"/>
    <col min="4358" max="4358" width="21.42578125" style="305" customWidth="1"/>
    <col min="4359" max="4359" width="9.140625" style="305"/>
    <col min="4360" max="4360" width="12.28515625" style="305" customWidth="1"/>
    <col min="4361" max="4608" width="9.140625" style="305"/>
    <col min="4609" max="4609" width="4.42578125" style="305" customWidth="1"/>
    <col min="4610" max="4610" width="5.7109375" style="305" customWidth="1"/>
    <col min="4611" max="4611" width="8.42578125" style="305" customWidth="1"/>
    <col min="4612" max="4612" width="6.5703125" style="305" customWidth="1"/>
    <col min="4613" max="4613" width="47.42578125" style="305" customWidth="1"/>
    <col min="4614" max="4614" width="21.42578125" style="305" customWidth="1"/>
    <col min="4615" max="4615" width="9.140625" style="305"/>
    <col min="4616" max="4616" width="12.28515625" style="305" customWidth="1"/>
    <col min="4617" max="4864" width="9.140625" style="305"/>
    <col min="4865" max="4865" width="4.42578125" style="305" customWidth="1"/>
    <col min="4866" max="4866" width="5.7109375" style="305" customWidth="1"/>
    <col min="4867" max="4867" width="8.42578125" style="305" customWidth="1"/>
    <col min="4868" max="4868" width="6.5703125" style="305" customWidth="1"/>
    <col min="4869" max="4869" width="47.42578125" style="305" customWidth="1"/>
    <col min="4870" max="4870" width="21.42578125" style="305" customWidth="1"/>
    <col min="4871" max="4871" width="9.140625" style="305"/>
    <col min="4872" max="4872" width="12.28515625" style="305" customWidth="1"/>
    <col min="4873" max="5120" width="9.140625" style="305"/>
    <col min="5121" max="5121" width="4.42578125" style="305" customWidth="1"/>
    <col min="5122" max="5122" width="5.7109375" style="305" customWidth="1"/>
    <col min="5123" max="5123" width="8.42578125" style="305" customWidth="1"/>
    <col min="5124" max="5124" width="6.5703125" style="305" customWidth="1"/>
    <col min="5125" max="5125" width="47.42578125" style="305" customWidth="1"/>
    <col min="5126" max="5126" width="21.42578125" style="305" customWidth="1"/>
    <col min="5127" max="5127" width="9.140625" style="305"/>
    <col min="5128" max="5128" width="12.28515625" style="305" customWidth="1"/>
    <col min="5129" max="5376" width="9.140625" style="305"/>
    <col min="5377" max="5377" width="4.42578125" style="305" customWidth="1"/>
    <col min="5378" max="5378" width="5.7109375" style="305" customWidth="1"/>
    <col min="5379" max="5379" width="8.42578125" style="305" customWidth="1"/>
    <col min="5380" max="5380" width="6.5703125" style="305" customWidth="1"/>
    <col min="5381" max="5381" width="47.42578125" style="305" customWidth="1"/>
    <col min="5382" max="5382" width="21.42578125" style="305" customWidth="1"/>
    <col min="5383" max="5383" width="9.140625" style="305"/>
    <col min="5384" max="5384" width="12.28515625" style="305" customWidth="1"/>
    <col min="5385" max="5632" width="9.140625" style="305"/>
    <col min="5633" max="5633" width="4.42578125" style="305" customWidth="1"/>
    <col min="5634" max="5634" width="5.7109375" style="305" customWidth="1"/>
    <col min="5635" max="5635" width="8.42578125" style="305" customWidth="1"/>
    <col min="5636" max="5636" width="6.5703125" style="305" customWidth="1"/>
    <col min="5637" max="5637" width="47.42578125" style="305" customWidth="1"/>
    <col min="5638" max="5638" width="21.42578125" style="305" customWidth="1"/>
    <col min="5639" max="5639" width="9.140625" style="305"/>
    <col min="5640" max="5640" width="12.28515625" style="305" customWidth="1"/>
    <col min="5641" max="5888" width="9.140625" style="305"/>
    <col min="5889" max="5889" width="4.42578125" style="305" customWidth="1"/>
    <col min="5890" max="5890" width="5.7109375" style="305" customWidth="1"/>
    <col min="5891" max="5891" width="8.42578125" style="305" customWidth="1"/>
    <col min="5892" max="5892" width="6.5703125" style="305" customWidth="1"/>
    <col min="5893" max="5893" width="47.42578125" style="305" customWidth="1"/>
    <col min="5894" max="5894" width="21.42578125" style="305" customWidth="1"/>
    <col min="5895" max="5895" width="9.140625" style="305"/>
    <col min="5896" max="5896" width="12.28515625" style="305" customWidth="1"/>
    <col min="5897" max="6144" width="9.140625" style="305"/>
    <col min="6145" max="6145" width="4.42578125" style="305" customWidth="1"/>
    <col min="6146" max="6146" width="5.7109375" style="305" customWidth="1"/>
    <col min="6147" max="6147" width="8.42578125" style="305" customWidth="1"/>
    <col min="6148" max="6148" width="6.5703125" style="305" customWidth="1"/>
    <col min="6149" max="6149" width="47.42578125" style="305" customWidth="1"/>
    <col min="6150" max="6150" width="21.42578125" style="305" customWidth="1"/>
    <col min="6151" max="6151" width="9.140625" style="305"/>
    <col min="6152" max="6152" width="12.28515625" style="305" customWidth="1"/>
    <col min="6153" max="6400" width="9.140625" style="305"/>
    <col min="6401" max="6401" width="4.42578125" style="305" customWidth="1"/>
    <col min="6402" max="6402" width="5.7109375" style="305" customWidth="1"/>
    <col min="6403" max="6403" width="8.42578125" style="305" customWidth="1"/>
    <col min="6404" max="6404" width="6.5703125" style="305" customWidth="1"/>
    <col min="6405" max="6405" width="47.42578125" style="305" customWidth="1"/>
    <col min="6406" max="6406" width="21.42578125" style="305" customWidth="1"/>
    <col min="6407" max="6407" width="9.140625" style="305"/>
    <col min="6408" max="6408" width="12.28515625" style="305" customWidth="1"/>
    <col min="6409" max="6656" width="9.140625" style="305"/>
    <col min="6657" max="6657" width="4.42578125" style="305" customWidth="1"/>
    <col min="6658" max="6658" width="5.7109375" style="305" customWidth="1"/>
    <col min="6659" max="6659" width="8.42578125" style="305" customWidth="1"/>
    <col min="6660" max="6660" width="6.5703125" style="305" customWidth="1"/>
    <col min="6661" max="6661" width="47.42578125" style="305" customWidth="1"/>
    <col min="6662" max="6662" width="21.42578125" style="305" customWidth="1"/>
    <col min="6663" max="6663" width="9.140625" style="305"/>
    <col min="6664" max="6664" width="12.28515625" style="305" customWidth="1"/>
    <col min="6665" max="6912" width="9.140625" style="305"/>
    <col min="6913" max="6913" width="4.42578125" style="305" customWidth="1"/>
    <col min="6914" max="6914" width="5.7109375" style="305" customWidth="1"/>
    <col min="6915" max="6915" width="8.42578125" style="305" customWidth="1"/>
    <col min="6916" max="6916" width="6.5703125" style="305" customWidth="1"/>
    <col min="6917" max="6917" width="47.42578125" style="305" customWidth="1"/>
    <col min="6918" max="6918" width="21.42578125" style="305" customWidth="1"/>
    <col min="6919" max="6919" width="9.140625" style="305"/>
    <col min="6920" max="6920" width="12.28515625" style="305" customWidth="1"/>
    <col min="6921" max="7168" width="9.140625" style="305"/>
    <col min="7169" max="7169" width="4.42578125" style="305" customWidth="1"/>
    <col min="7170" max="7170" width="5.7109375" style="305" customWidth="1"/>
    <col min="7171" max="7171" width="8.42578125" style="305" customWidth="1"/>
    <col min="7172" max="7172" width="6.5703125" style="305" customWidth="1"/>
    <col min="7173" max="7173" width="47.42578125" style="305" customWidth="1"/>
    <col min="7174" max="7174" width="21.42578125" style="305" customWidth="1"/>
    <col min="7175" max="7175" width="9.140625" style="305"/>
    <col min="7176" max="7176" width="12.28515625" style="305" customWidth="1"/>
    <col min="7177" max="7424" width="9.140625" style="305"/>
    <col min="7425" max="7425" width="4.42578125" style="305" customWidth="1"/>
    <col min="7426" max="7426" width="5.7109375" style="305" customWidth="1"/>
    <col min="7427" max="7427" width="8.42578125" style="305" customWidth="1"/>
    <col min="7428" max="7428" width="6.5703125" style="305" customWidth="1"/>
    <col min="7429" max="7429" width="47.42578125" style="305" customWidth="1"/>
    <col min="7430" max="7430" width="21.42578125" style="305" customWidth="1"/>
    <col min="7431" max="7431" width="9.140625" style="305"/>
    <col min="7432" max="7432" width="12.28515625" style="305" customWidth="1"/>
    <col min="7433" max="7680" width="9.140625" style="305"/>
    <col min="7681" max="7681" width="4.42578125" style="305" customWidth="1"/>
    <col min="7682" max="7682" width="5.7109375" style="305" customWidth="1"/>
    <col min="7683" max="7683" width="8.42578125" style="305" customWidth="1"/>
    <col min="7684" max="7684" width="6.5703125" style="305" customWidth="1"/>
    <col min="7685" max="7685" width="47.42578125" style="305" customWidth="1"/>
    <col min="7686" max="7686" width="21.42578125" style="305" customWidth="1"/>
    <col min="7687" max="7687" width="9.140625" style="305"/>
    <col min="7688" max="7688" width="12.28515625" style="305" customWidth="1"/>
    <col min="7689" max="7936" width="9.140625" style="305"/>
    <col min="7937" max="7937" width="4.42578125" style="305" customWidth="1"/>
    <col min="7938" max="7938" width="5.7109375" style="305" customWidth="1"/>
    <col min="7939" max="7939" width="8.42578125" style="305" customWidth="1"/>
    <col min="7940" max="7940" width="6.5703125" style="305" customWidth="1"/>
    <col min="7941" max="7941" width="47.42578125" style="305" customWidth="1"/>
    <col min="7942" max="7942" width="21.42578125" style="305" customWidth="1"/>
    <col min="7943" max="7943" width="9.140625" style="305"/>
    <col min="7944" max="7944" width="12.28515625" style="305" customWidth="1"/>
    <col min="7945" max="8192" width="9.140625" style="305"/>
    <col min="8193" max="8193" width="4.42578125" style="305" customWidth="1"/>
    <col min="8194" max="8194" width="5.7109375" style="305" customWidth="1"/>
    <col min="8195" max="8195" width="8.42578125" style="305" customWidth="1"/>
    <col min="8196" max="8196" width="6.5703125" style="305" customWidth="1"/>
    <col min="8197" max="8197" width="47.42578125" style="305" customWidth="1"/>
    <col min="8198" max="8198" width="21.42578125" style="305" customWidth="1"/>
    <col min="8199" max="8199" width="9.140625" style="305"/>
    <col min="8200" max="8200" width="12.28515625" style="305" customWidth="1"/>
    <col min="8201" max="8448" width="9.140625" style="305"/>
    <col min="8449" max="8449" width="4.42578125" style="305" customWidth="1"/>
    <col min="8450" max="8450" width="5.7109375" style="305" customWidth="1"/>
    <col min="8451" max="8451" width="8.42578125" style="305" customWidth="1"/>
    <col min="8452" max="8452" width="6.5703125" style="305" customWidth="1"/>
    <col min="8453" max="8453" width="47.42578125" style="305" customWidth="1"/>
    <col min="8454" max="8454" width="21.42578125" style="305" customWidth="1"/>
    <col min="8455" max="8455" width="9.140625" style="305"/>
    <col min="8456" max="8456" width="12.28515625" style="305" customWidth="1"/>
    <col min="8457" max="8704" width="9.140625" style="305"/>
    <col min="8705" max="8705" width="4.42578125" style="305" customWidth="1"/>
    <col min="8706" max="8706" width="5.7109375" style="305" customWidth="1"/>
    <col min="8707" max="8707" width="8.42578125" style="305" customWidth="1"/>
    <col min="8708" max="8708" width="6.5703125" style="305" customWidth="1"/>
    <col min="8709" max="8709" width="47.42578125" style="305" customWidth="1"/>
    <col min="8710" max="8710" width="21.42578125" style="305" customWidth="1"/>
    <col min="8711" max="8711" width="9.140625" style="305"/>
    <col min="8712" max="8712" width="12.28515625" style="305" customWidth="1"/>
    <col min="8713" max="8960" width="9.140625" style="305"/>
    <col min="8961" max="8961" width="4.42578125" style="305" customWidth="1"/>
    <col min="8962" max="8962" width="5.7109375" style="305" customWidth="1"/>
    <col min="8963" max="8963" width="8.42578125" style="305" customWidth="1"/>
    <col min="8964" max="8964" width="6.5703125" style="305" customWidth="1"/>
    <col min="8965" max="8965" width="47.42578125" style="305" customWidth="1"/>
    <col min="8966" max="8966" width="21.42578125" style="305" customWidth="1"/>
    <col min="8967" max="8967" width="9.140625" style="305"/>
    <col min="8968" max="8968" width="12.28515625" style="305" customWidth="1"/>
    <col min="8969" max="9216" width="9.140625" style="305"/>
    <col min="9217" max="9217" width="4.42578125" style="305" customWidth="1"/>
    <col min="9218" max="9218" width="5.7109375" style="305" customWidth="1"/>
    <col min="9219" max="9219" width="8.42578125" style="305" customWidth="1"/>
    <col min="9220" max="9220" width="6.5703125" style="305" customWidth="1"/>
    <col min="9221" max="9221" width="47.42578125" style="305" customWidth="1"/>
    <col min="9222" max="9222" width="21.42578125" style="305" customWidth="1"/>
    <col min="9223" max="9223" width="9.140625" style="305"/>
    <col min="9224" max="9224" width="12.28515625" style="305" customWidth="1"/>
    <col min="9225" max="9472" width="9.140625" style="305"/>
    <col min="9473" max="9473" width="4.42578125" style="305" customWidth="1"/>
    <col min="9474" max="9474" width="5.7109375" style="305" customWidth="1"/>
    <col min="9475" max="9475" width="8.42578125" style="305" customWidth="1"/>
    <col min="9476" max="9476" width="6.5703125" style="305" customWidth="1"/>
    <col min="9477" max="9477" width="47.42578125" style="305" customWidth="1"/>
    <col min="9478" max="9478" width="21.42578125" style="305" customWidth="1"/>
    <col min="9479" max="9479" width="9.140625" style="305"/>
    <col min="9480" max="9480" width="12.28515625" style="305" customWidth="1"/>
    <col min="9481" max="9728" width="9.140625" style="305"/>
    <col min="9729" max="9729" width="4.42578125" style="305" customWidth="1"/>
    <col min="9730" max="9730" width="5.7109375" style="305" customWidth="1"/>
    <col min="9731" max="9731" width="8.42578125" style="305" customWidth="1"/>
    <col min="9732" max="9732" width="6.5703125" style="305" customWidth="1"/>
    <col min="9733" max="9733" width="47.42578125" style="305" customWidth="1"/>
    <col min="9734" max="9734" width="21.42578125" style="305" customWidth="1"/>
    <col min="9735" max="9735" width="9.140625" style="305"/>
    <col min="9736" max="9736" width="12.28515625" style="305" customWidth="1"/>
    <col min="9737" max="9984" width="9.140625" style="305"/>
    <col min="9985" max="9985" width="4.42578125" style="305" customWidth="1"/>
    <col min="9986" max="9986" width="5.7109375" style="305" customWidth="1"/>
    <col min="9987" max="9987" width="8.42578125" style="305" customWidth="1"/>
    <col min="9988" max="9988" width="6.5703125" style="305" customWidth="1"/>
    <col min="9989" max="9989" width="47.42578125" style="305" customWidth="1"/>
    <col min="9990" max="9990" width="21.42578125" style="305" customWidth="1"/>
    <col min="9991" max="9991" width="9.140625" style="305"/>
    <col min="9992" max="9992" width="12.28515625" style="305" customWidth="1"/>
    <col min="9993" max="10240" width="9.140625" style="305"/>
    <col min="10241" max="10241" width="4.42578125" style="305" customWidth="1"/>
    <col min="10242" max="10242" width="5.7109375" style="305" customWidth="1"/>
    <col min="10243" max="10243" width="8.42578125" style="305" customWidth="1"/>
    <col min="10244" max="10244" width="6.5703125" style="305" customWidth="1"/>
    <col min="10245" max="10245" width="47.42578125" style="305" customWidth="1"/>
    <col min="10246" max="10246" width="21.42578125" style="305" customWidth="1"/>
    <col min="10247" max="10247" width="9.140625" style="305"/>
    <col min="10248" max="10248" width="12.28515625" style="305" customWidth="1"/>
    <col min="10249" max="10496" width="9.140625" style="305"/>
    <col min="10497" max="10497" width="4.42578125" style="305" customWidth="1"/>
    <col min="10498" max="10498" width="5.7109375" style="305" customWidth="1"/>
    <col min="10499" max="10499" width="8.42578125" style="305" customWidth="1"/>
    <col min="10500" max="10500" width="6.5703125" style="305" customWidth="1"/>
    <col min="10501" max="10501" width="47.42578125" style="305" customWidth="1"/>
    <col min="10502" max="10502" width="21.42578125" style="305" customWidth="1"/>
    <col min="10503" max="10503" width="9.140625" style="305"/>
    <col min="10504" max="10504" width="12.28515625" style="305" customWidth="1"/>
    <col min="10505" max="10752" width="9.140625" style="305"/>
    <col min="10753" max="10753" width="4.42578125" style="305" customWidth="1"/>
    <col min="10754" max="10754" width="5.7109375" style="305" customWidth="1"/>
    <col min="10755" max="10755" width="8.42578125" style="305" customWidth="1"/>
    <col min="10756" max="10756" width="6.5703125" style="305" customWidth="1"/>
    <col min="10757" max="10757" width="47.42578125" style="305" customWidth="1"/>
    <col min="10758" max="10758" width="21.42578125" style="305" customWidth="1"/>
    <col min="10759" max="10759" width="9.140625" style="305"/>
    <col min="10760" max="10760" width="12.28515625" style="305" customWidth="1"/>
    <col min="10761" max="11008" width="9.140625" style="305"/>
    <col min="11009" max="11009" width="4.42578125" style="305" customWidth="1"/>
    <col min="11010" max="11010" width="5.7109375" style="305" customWidth="1"/>
    <col min="11011" max="11011" width="8.42578125" style="305" customWidth="1"/>
    <col min="11012" max="11012" width="6.5703125" style="305" customWidth="1"/>
    <col min="11013" max="11013" width="47.42578125" style="305" customWidth="1"/>
    <col min="11014" max="11014" width="21.42578125" style="305" customWidth="1"/>
    <col min="11015" max="11015" width="9.140625" style="305"/>
    <col min="11016" max="11016" width="12.28515625" style="305" customWidth="1"/>
    <col min="11017" max="11264" width="9.140625" style="305"/>
    <col min="11265" max="11265" width="4.42578125" style="305" customWidth="1"/>
    <col min="11266" max="11266" width="5.7109375" style="305" customWidth="1"/>
    <col min="11267" max="11267" width="8.42578125" style="305" customWidth="1"/>
    <col min="11268" max="11268" width="6.5703125" style="305" customWidth="1"/>
    <col min="11269" max="11269" width="47.42578125" style="305" customWidth="1"/>
    <col min="11270" max="11270" width="21.42578125" style="305" customWidth="1"/>
    <col min="11271" max="11271" width="9.140625" style="305"/>
    <col min="11272" max="11272" width="12.28515625" style="305" customWidth="1"/>
    <col min="11273" max="11520" width="9.140625" style="305"/>
    <col min="11521" max="11521" width="4.42578125" style="305" customWidth="1"/>
    <col min="11522" max="11522" width="5.7109375" style="305" customWidth="1"/>
    <col min="11523" max="11523" width="8.42578125" style="305" customWidth="1"/>
    <col min="11524" max="11524" width="6.5703125" style="305" customWidth="1"/>
    <col min="11525" max="11525" width="47.42578125" style="305" customWidth="1"/>
    <col min="11526" max="11526" width="21.42578125" style="305" customWidth="1"/>
    <col min="11527" max="11527" width="9.140625" style="305"/>
    <col min="11528" max="11528" width="12.28515625" style="305" customWidth="1"/>
    <col min="11529" max="11776" width="9.140625" style="305"/>
    <col min="11777" max="11777" width="4.42578125" style="305" customWidth="1"/>
    <col min="11778" max="11778" width="5.7109375" style="305" customWidth="1"/>
    <col min="11779" max="11779" width="8.42578125" style="305" customWidth="1"/>
    <col min="11780" max="11780" width="6.5703125" style="305" customWidth="1"/>
    <col min="11781" max="11781" width="47.42578125" style="305" customWidth="1"/>
    <col min="11782" max="11782" width="21.42578125" style="305" customWidth="1"/>
    <col min="11783" max="11783" width="9.140625" style="305"/>
    <col min="11784" max="11784" width="12.28515625" style="305" customWidth="1"/>
    <col min="11785" max="12032" width="9.140625" style="305"/>
    <col min="12033" max="12033" width="4.42578125" style="305" customWidth="1"/>
    <col min="12034" max="12034" width="5.7109375" style="305" customWidth="1"/>
    <col min="12035" max="12035" width="8.42578125" style="305" customWidth="1"/>
    <col min="12036" max="12036" width="6.5703125" style="305" customWidth="1"/>
    <col min="12037" max="12037" width="47.42578125" style="305" customWidth="1"/>
    <col min="12038" max="12038" width="21.42578125" style="305" customWidth="1"/>
    <col min="12039" max="12039" width="9.140625" style="305"/>
    <col min="12040" max="12040" width="12.28515625" style="305" customWidth="1"/>
    <col min="12041" max="12288" width="9.140625" style="305"/>
    <col min="12289" max="12289" width="4.42578125" style="305" customWidth="1"/>
    <col min="12290" max="12290" width="5.7109375" style="305" customWidth="1"/>
    <col min="12291" max="12291" width="8.42578125" style="305" customWidth="1"/>
    <col min="12292" max="12292" width="6.5703125" style="305" customWidth="1"/>
    <col min="12293" max="12293" width="47.42578125" style="305" customWidth="1"/>
    <col min="12294" max="12294" width="21.42578125" style="305" customWidth="1"/>
    <col min="12295" max="12295" width="9.140625" style="305"/>
    <col min="12296" max="12296" width="12.28515625" style="305" customWidth="1"/>
    <col min="12297" max="12544" width="9.140625" style="305"/>
    <col min="12545" max="12545" width="4.42578125" style="305" customWidth="1"/>
    <col min="12546" max="12546" width="5.7109375" style="305" customWidth="1"/>
    <col min="12547" max="12547" width="8.42578125" style="305" customWidth="1"/>
    <col min="12548" max="12548" width="6.5703125" style="305" customWidth="1"/>
    <col min="12549" max="12549" width="47.42578125" style="305" customWidth="1"/>
    <col min="12550" max="12550" width="21.42578125" style="305" customWidth="1"/>
    <col min="12551" max="12551" width="9.140625" style="305"/>
    <col min="12552" max="12552" width="12.28515625" style="305" customWidth="1"/>
    <col min="12553" max="12800" width="9.140625" style="305"/>
    <col min="12801" max="12801" width="4.42578125" style="305" customWidth="1"/>
    <col min="12802" max="12802" width="5.7109375" style="305" customWidth="1"/>
    <col min="12803" max="12803" width="8.42578125" style="305" customWidth="1"/>
    <col min="12804" max="12804" width="6.5703125" style="305" customWidth="1"/>
    <col min="12805" max="12805" width="47.42578125" style="305" customWidth="1"/>
    <col min="12806" max="12806" width="21.42578125" style="305" customWidth="1"/>
    <col min="12807" max="12807" width="9.140625" style="305"/>
    <col min="12808" max="12808" width="12.28515625" style="305" customWidth="1"/>
    <col min="12809" max="13056" width="9.140625" style="305"/>
    <col min="13057" max="13057" width="4.42578125" style="305" customWidth="1"/>
    <col min="13058" max="13058" width="5.7109375" style="305" customWidth="1"/>
    <col min="13059" max="13059" width="8.42578125" style="305" customWidth="1"/>
    <col min="13060" max="13060" width="6.5703125" style="305" customWidth="1"/>
    <col min="13061" max="13061" width="47.42578125" style="305" customWidth="1"/>
    <col min="13062" max="13062" width="21.42578125" style="305" customWidth="1"/>
    <col min="13063" max="13063" width="9.140625" style="305"/>
    <col min="13064" max="13064" width="12.28515625" style="305" customWidth="1"/>
    <col min="13065" max="13312" width="9.140625" style="305"/>
    <col min="13313" max="13313" width="4.42578125" style="305" customWidth="1"/>
    <col min="13314" max="13314" width="5.7109375" style="305" customWidth="1"/>
    <col min="13315" max="13315" width="8.42578125" style="305" customWidth="1"/>
    <col min="13316" max="13316" width="6.5703125" style="305" customWidth="1"/>
    <col min="13317" max="13317" width="47.42578125" style="305" customWidth="1"/>
    <col min="13318" max="13318" width="21.42578125" style="305" customWidth="1"/>
    <col min="13319" max="13319" width="9.140625" style="305"/>
    <col min="13320" max="13320" width="12.28515625" style="305" customWidth="1"/>
    <col min="13321" max="13568" width="9.140625" style="305"/>
    <col min="13569" max="13569" width="4.42578125" style="305" customWidth="1"/>
    <col min="13570" max="13570" width="5.7109375" style="305" customWidth="1"/>
    <col min="13571" max="13571" width="8.42578125" style="305" customWidth="1"/>
    <col min="13572" max="13572" width="6.5703125" style="305" customWidth="1"/>
    <col min="13573" max="13573" width="47.42578125" style="305" customWidth="1"/>
    <col min="13574" max="13574" width="21.42578125" style="305" customWidth="1"/>
    <col min="13575" max="13575" width="9.140625" style="305"/>
    <col min="13576" max="13576" width="12.28515625" style="305" customWidth="1"/>
    <col min="13577" max="13824" width="9.140625" style="305"/>
    <col min="13825" max="13825" width="4.42578125" style="305" customWidth="1"/>
    <col min="13826" max="13826" width="5.7109375" style="305" customWidth="1"/>
    <col min="13827" max="13827" width="8.42578125" style="305" customWidth="1"/>
    <col min="13828" max="13828" width="6.5703125" style="305" customWidth="1"/>
    <col min="13829" max="13829" width="47.42578125" style="305" customWidth="1"/>
    <col min="13830" max="13830" width="21.42578125" style="305" customWidth="1"/>
    <col min="13831" max="13831" width="9.140625" style="305"/>
    <col min="13832" max="13832" width="12.28515625" style="305" customWidth="1"/>
    <col min="13833" max="14080" width="9.140625" style="305"/>
    <col min="14081" max="14081" width="4.42578125" style="305" customWidth="1"/>
    <col min="14082" max="14082" width="5.7109375" style="305" customWidth="1"/>
    <col min="14083" max="14083" width="8.42578125" style="305" customWidth="1"/>
    <col min="14084" max="14084" width="6.5703125" style="305" customWidth="1"/>
    <col min="14085" max="14085" width="47.42578125" style="305" customWidth="1"/>
    <col min="14086" max="14086" width="21.42578125" style="305" customWidth="1"/>
    <col min="14087" max="14087" width="9.140625" style="305"/>
    <col min="14088" max="14088" width="12.28515625" style="305" customWidth="1"/>
    <col min="14089" max="14336" width="9.140625" style="305"/>
    <col min="14337" max="14337" width="4.42578125" style="305" customWidth="1"/>
    <col min="14338" max="14338" width="5.7109375" style="305" customWidth="1"/>
    <col min="14339" max="14339" width="8.42578125" style="305" customWidth="1"/>
    <col min="14340" max="14340" width="6.5703125" style="305" customWidth="1"/>
    <col min="14341" max="14341" width="47.42578125" style="305" customWidth="1"/>
    <col min="14342" max="14342" width="21.42578125" style="305" customWidth="1"/>
    <col min="14343" max="14343" width="9.140625" style="305"/>
    <col min="14344" max="14344" width="12.28515625" style="305" customWidth="1"/>
    <col min="14345" max="14592" width="9.140625" style="305"/>
    <col min="14593" max="14593" width="4.42578125" style="305" customWidth="1"/>
    <col min="14594" max="14594" width="5.7109375" style="305" customWidth="1"/>
    <col min="14595" max="14595" width="8.42578125" style="305" customWidth="1"/>
    <col min="14596" max="14596" width="6.5703125" style="305" customWidth="1"/>
    <col min="14597" max="14597" width="47.42578125" style="305" customWidth="1"/>
    <col min="14598" max="14598" width="21.42578125" style="305" customWidth="1"/>
    <col min="14599" max="14599" width="9.140625" style="305"/>
    <col min="14600" max="14600" width="12.28515625" style="305" customWidth="1"/>
    <col min="14601" max="14848" width="9.140625" style="305"/>
    <col min="14849" max="14849" width="4.42578125" style="305" customWidth="1"/>
    <col min="14850" max="14850" width="5.7109375" style="305" customWidth="1"/>
    <col min="14851" max="14851" width="8.42578125" style="305" customWidth="1"/>
    <col min="14852" max="14852" width="6.5703125" style="305" customWidth="1"/>
    <col min="14853" max="14853" width="47.42578125" style="305" customWidth="1"/>
    <col min="14854" max="14854" width="21.42578125" style="305" customWidth="1"/>
    <col min="14855" max="14855" width="9.140625" style="305"/>
    <col min="14856" max="14856" width="12.28515625" style="305" customWidth="1"/>
    <col min="14857" max="15104" width="9.140625" style="305"/>
    <col min="15105" max="15105" width="4.42578125" style="305" customWidth="1"/>
    <col min="15106" max="15106" width="5.7109375" style="305" customWidth="1"/>
    <col min="15107" max="15107" width="8.42578125" style="305" customWidth="1"/>
    <col min="15108" max="15108" width="6.5703125" style="305" customWidth="1"/>
    <col min="15109" max="15109" width="47.42578125" style="305" customWidth="1"/>
    <col min="15110" max="15110" width="21.42578125" style="305" customWidth="1"/>
    <col min="15111" max="15111" width="9.140625" style="305"/>
    <col min="15112" max="15112" width="12.28515625" style="305" customWidth="1"/>
    <col min="15113" max="15360" width="9.140625" style="305"/>
    <col min="15361" max="15361" width="4.42578125" style="305" customWidth="1"/>
    <col min="15362" max="15362" width="5.7109375" style="305" customWidth="1"/>
    <col min="15363" max="15363" width="8.42578125" style="305" customWidth="1"/>
    <col min="15364" max="15364" width="6.5703125" style="305" customWidth="1"/>
    <col min="15365" max="15365" width="47.42578125" style="305" customWidth="1"/>
    <col min="15366" max="15366" width="21.42578125" style="305" customWidth="1"/>
    <col min="15367" max="15367" width="9.140625" style="305"/>
    <col min="15368" max="15368" width="12.28515625" style="305" customWidth="1"/>
    <col min="15369" max="15616" width="9.140625" style="305"/>
    <col min="15617" max="15617" width="4.42578125" style="305" customWidth="1"/>
    <col min="15618" max="15618" width="5.7109375" style="305" customWidth="1"/>
    <col min="15619" max="15619" width="8.42578125" style="305" customWidth="1"/>
    <col min="15620" max="15620" width="6.5703125" style="305" customWidth="1"/>
    <col min="15621" max="15621" width="47.42578125" style="305" customWidth="1"/>
    <col min="15622" max="15622" width="21.42578125" style="305" customWidth="1"/>
    <col min="15623" max="15623" width="9.140625" style="305"/>
    <col min="15624" max="15624" width="12.28515625" style="305" customWidth="1"/>
    <col min="15625" max="15872" width="9.140625" style="305"/>
    <col min="15873" max="15873" width="4.42578125" style="305" customWidth="1"/>
    <col min="15874" max="15874" width="5.7109375" style="305" customWidth="1"/>
    <col min="15875" max="15875" width="8.42578125" style="305" customWidth="1"/>
    <col min="15876" max="15876" width="6.5703125" style="305" customWidth="1"/>
    <col min="15877" max="15877" width="47.42578125" style="305" customWidth="1"/>
    <col min="15878" max="15878" width="21.42578125" style="305" customWidth="1"/>
    <col min="15879" max="15879" width="9.140625" style="305"/>
    <col min="15880" max="15880" width="12.28515625" style="305" customWidth="1"/>
    <col min="15881" max="16128" width="9.140625" style="305"/>
    <col min="16129" max="16129" width="4.42578125" style="305" customWidth="1"/>
    <col min="16130" max="16130" width="5.7109375" style="305" customWidth="1"/>
    <col min="16131" max="16131" width="8.42578125" style="305" customWidth="1"/>
    <col min="16132" max="16132" width="6.5703125" style="305" customWidth="1"/>
    <col min="16133" max="16133" width="47.42578125" style="305" customWidth="1"/>
    <col min="16134" max="16134" width="21.42578125" style="305" customWidth="1"/>
    <col min="16135" max="16135" width="9.140625" style="305"/>
    <col min="16136" max="16136" width="12.28515625" style="305" customWidth="1"/>
    <col min="16137" max="16384" width="9.140625" style="305"/>
  </cols>
  <sheetData>
    <row r="1" spans="1:8" ht="13.5" customHeight="1" x14ac:dyDescent="0.2">
      <c r="E1" s="307"/>
      <c r="F1" s="308" t="s">
        <v>120</v>
      </c>
    </row>
    <row r="2" spans="1:8" x14ac:dyDescent="0.2">
      <c r="E2" s="307"/>
      <c r="F2" s="301" t="s">
        <v>463</v>
      </c>
    </row>
    <row r="3" spans="1:8" x14ac:dyDescent="0.2">
      <c r="E3" s="307"/>
      <c r="F3" s="301" t="s">
        <v>1</v>
      </c>
    </row>
    <row r="4" spans="1:8" x14ac:dyDescent="0.2">
      <c r="E4" s="307"/>
      <c r="F4" s="301" t="s">
        <v>464</v>
      </c>
    </row>
    <row r="5" spans="1:8" ht="18.75" customHeight="1" x14ac:dyDescent="0.2">
      <c r="E5" s="309"/>
    </row>
    <row r="6" spans="1:8" ht="13.5" customHeight="1" x14ac:dyDescent="0.2">
      <c r="A6" s="310" t="s">
        <v>124</v>
      </c>
      <c r="B6" s="310"/>
      <c r="C6" s="310"/>
      <c r="D6" s="311"/>
      <c r="E6" s="310"/>
      <c r="F6" s="310"/>
    </row>
    <row r="7" spans="1:8" ht="14.25" customHeight="1" x14ac:dyDescent="0.2">
      <c r="A7" s="310" t="s">
        <v>152</v>
      </c>
      <c r="B7" s="310"/>
      <c r="C7" s="310"/>
      <c r="D7" s="311"/>
      <c r="E7" s="310"/>
      <c r="F7" s="310"/>
    </row>
    <row r="8" spans="1:8" ht="17.25" customHeight="1" x14ac:dyDescent="0.2">
      <c r="A8" s="312"/>
      <c r="B8" s="312"/>
      <c r="C8" s="312"/>
      <c r="D8" s="313"/>
      <c r="E8" s="312"/>
      <c r="F8" s="314" t="s">
        <v>3</v>
      </c>
    </row>
    <row r="9" spans="1:8" ht="20.25" customHeight="1" x14ac:dyDescent="0.2">
      <c r="A9" s="315" t="s">
        <v>119</v>
      </c>
      <c r="B9" s="315" t="s">
        <v>116</v>
      </c>
      <c r="C9" s="315" t="s">
        <v>126</v>
      </c>
      <c r="D9" s="150" t="s">
        <v>127</v>
      </c>
      <c r="E9" s="316" t="s">
        <v>128</v>
      </c>
      <c r="F9" s="315" t="s">
        <v>129</v>
      </c>
    </row>
    <row r="10" spans="1:8" s="319" customFormat="1" ht="9.75" customHeight="1" x14ac:dyDescent="0.2">
      <c r="A10" s="317">
        <v>1</v>
      </c>
      <c r="B10" s="317">
        <v>2</v>
      </c>
      <c r="C10" s="317">
        <v>3</v>
      </c>
      <c r="D10" s="151">
        <v>4</v>
      </c>
      <c r="E10" s="318">
        <v>5</v>
      </c>
      <c r="F10" s="317">
        <v>6</v>
      </c>
    </row>
    <row r="11" spans="1:8" ht="17.25" customHeight="1" x14ac:dyDescent="0.2">
      <c r="A11" s="515" t="s">
        <v>130</v>
      </c>
      <c r="B11" s="516"/>
      <c r="C11" s="516"/>
      <c r="D11" s="152"/>
      <c r="E11" s="516"/>
      <c r="F11" s="517"/>
    </row>
    <row r="12" spans="1:8" ht="24" customHeight="1" x14ac:dyDescent="0.2">
      <c r="A12" s="320">
        <v>1</v>
      </c>
      <c r="B12" s="320">
        <v>600</v>
      </c>
      <c r="C12" s="320">
        <v>60095</v>
      </c>
      <c r="D12" s="153">
        <v>2830</v>
      </c>
      <c r="E12" s="321" t="s">
        <v>405</v>
      </c>
      <c r="F12" s="322">
        <v>200000</v>
      </c>
    </row>
    <row r="13" spans="1:8" ht="17.25" customHeight="1" x14ac:dyDescent="0.2">
      <c r="A13" s="320">
        <v>2</v>
      </c>
      <c r="B13" s="320">
        <v>700</v>
      </c>
      <c r="C13" s="320">
        <v>70095</v>
      </c>
      <c r="D13" s="153">
        <v>6230</v>
      </c>
      <c r="E13" s="323" t="s">
        <v>153</v>
      </c>
      <c r="F13" s="322">
        <v>1500000</v>
      </c>
      <c r="G13" s="324"/>
    </row>
    <row r="14" spans="1:8" ht="26.25" customHeight="1" x14ac:dyDescent="0.2">
      <c r="A14" s="325">
        <v>3</v>
      </c>
      <c r="B14" s="325">
        <v>750</v>
      </c>
      <c r="C14" s="325">
        <v>75095</v>
      </c>
      <c r="D14" s="158">
        <v>2820</v>
      </c>
      <c r="E14" s="326" t="s">
        <v>154</v>
      </c>
      <c r="F14" s="304">
        <v>90000</v>
      </c>
      <c r="H14" s="327"/>
    </row>
    <row r="15" spans="1:8" ht="26.25" customHeight="1" x14ac:dyDescent="0.2">
      <c r="A15" s="325">
        <v>4</v>
      </c>
      <c r="B15" s="325">
        <v>750</v>
      </c>
      <c r="C15" s="325">
        <v>75095</v>
      </c>
      <c r="D15" s="260" t="s">
        <v>177</v>
      </c>
      <c r="E15" s="175" t="s">
        <v>178</v>
      </c>
      <c r="F15" s="304">
        <f>20033.52+113523.25</f>
        <v>133556.76999999999</v>
      </c>
      <c r="H15" s="327"/>
    </row>
    <row r="16" spans="1:8" ht="15.75" customHeight="1" x14ac:dyDescent="0.2">
      <c r="A16" s="325">
        <v>5</v>
      </c>
      <c r="B16" s="325">
        <v>755</v>
      </c>
      <c r="C16" s="325">
        <v>75515</v>
      </c>
      <c r="D16" s="158">
        <v>2820</v>
      </c>
      <c r="E16" s="326" t="s">
        <v>155</v>
      </c>
      <c r="F16" s="322">
        <v>128040</v>
      </c>
      <c r="H16" s="327"/>
    </row>
    <row r="17" spans="1:8" ht="15.75" customHeight="1" x14ac:dyDescent="0.2">
      <c r="A17" s="123">
        <v>6</v>
      </c>
      <c r="B17" s="123">
        <v>801</v>
      </c>
      <c r="C17" s="142">
        <v>80101</v>
      </c>
      <c r="D17" s="261">
        <v>2340</v>
      </c>
      <c r="E17" s="277" t="s">
        <v>51</v>
      </c>
      <c r="F17" s="124">
        <f>1182.91+1343.84+1213.79+1344+1300</f>
        <v>6384.54</v>
      </c>
      <c r="H17" s="327"/>
    </row>
    <row r="18" spans="1:8" ht="24" customHeight="1" x14ac:dyDescent="0.2">
      <c r="A18" s="155"/>
      <c r="B18" s="156"/>
      <c r="C18" s="157"/>
      <c r="D18" s="158"/>
      <c r="E18" s="328" t="s">
        <v>156</v>
      </c>
      <c r="F18" s="159"/>
      <c r="H18" s="327"/>
    </row>
    <row r="19" spans="1:8" ht="15.75" customHeight="1" x14ac:dyDescent="0.2">
      <c r="A19" s="123">
        <v>7</v>
      </c>
      <c r="B19" s="123">
        <v>801</v>
      </c>
      <c r="C19" s="142">
        <v>80104</v>
      </c>
      <c r="D19" s="261">
        <v>2340</v>
      </c>
      <c r="E19" s="277" t="s">
        <v>67</v>
      </c>
      <c r="F19" s="124">
        <f>10372.44+5081.41+5625+5444</f>
        <v>26522.85</v>
      </c>
      <c r="H19" s="327"/>
    </row>
    <row r="20" spans="1:8" ht="15.75" customHeight="1" x14ac:dyDescent="0.2">
      <c r="A20" s="155"/>
      <c r="B20" s="156"/>
      <c r="C20" s="157"/>
      <c r="D20" s="160"/>
      <c r="E20" s="161" t="s">
        <v>157</v>
      </c>
      <c r="F20" s="159"/>
      <c r="H20" s="327"/>
    </row>
    <row r="21" spans="1:8" ht="15.75" customHeight="1" x14ac:dyDescent="0.2">
      <c r="A21" s="162"/>
      <c r="B21" s="163"/>
      <c r="C21" s="164"/>
      <c r="D21" s="278"/>
      <c r="E21" s="165" t="s">
        <v>158</v>
      </c>
      <c r="F21" s="166"/>
      <c r="H21" s="327"/>
    </row>
    <row r="22" spans="1:8" ht="15.75" customHeight="1" x14ac:dyDescent="0.2">
      <c r="A22" s="162"/>
      <c r="B22" s="163"/>
      <c r="C22" s="164"/>
      <c r="D22" s="278"/>
      <c r="E22" s="329" t="s">
        <v>159</v>
      </c>
      <c r="F22" s="166"/>
      <c r="H22" s="327"/>
    </row>
    <row r="23" spans="1:8" ht="15.75" customHeight="1" x14ac:dyDescent="0.2">
      <c r="A23" s="162"/>
      <c r="B23" s="163"/>
      <c r="C23" s="164"/>
      <c r="D23" s="278"/>
      <c r="E23" s="167" t="s">
        <v>160</v>
      </c>
      <c r="F23" s="166"/>
      <c r="H23" s="327"/>
    </row>
    <row r="24" spans="1:8" ht="15.75" customHeight="1" x14ac:dyDescent="0.2">
      <c r="A24" s="162"/>
      <c r="B24" s="163"/>
      <c r="C24" s="164"/>
      <c r="D24" s="278"/>
      <c r="E24" s="168" t="s">
        <v>161</v>
      </c>
      <c r="F24" s="166"/>
      <c r="H24" s="327"/>
    </row>
    <row r="25" spans="1:8" ht="15.75" customHeight="1" x14ac:dyDescent="0.2">
      <c r="A25" s="169"/>
      <c r="B25" s="149"/>
      <c r="C25" s="146"/>
      <c r="D25" s="176"/>
      <c r="E25" s="170" t="s">
        <v>162</v>
      </c>
      <c r="F25" s="171"/>
      <c r="H25" s="327"/>
    </row>
    <row r="26" spans="1:8" ht="15.75" customHeight="1" x14ac:dyDescent="0.2">
      <c r="A26" s="123">
        <v>8</v>
      </c>
      <c r="B26" s="123">
        <v>801</v>
      </c>
      <c r="C26" s="142">
        <v>80117</v>
      </c>
      <c r="D26" s="261">
        <v>2340</v>
      </c>
      <c r="E26" s="277" t="s">
        <v>70</v>
      </c>
      <c r="F26" s="124">
        <f>741.67+861+776+10353+828</f>
        <v>13559.67</v>
      </c>
      <c r="H26" s="327"/>
    </row>
    <row r="27" spans="1:8" ht="15.75" customHeight="1" x14ac:dyDescent="0.2">
      <c r="A27" s="154"/>
      <c r="B27" s="172"/>
      <c r="C27" s="143"/>
      <c r="D27" s="176"/>
      <c r="E27" s="330" t="s">
        <v>163</v>
      </c>
      <c r="F27" s="124"/>
      <c r="H27" s="327"/>
    </row>
    <row r="28" spans="1:8" ht="15.75" customHeight="1" x14ac:dyDescent="0.2">
      <c r="A28" s="123">
        <v>9</v>
      </c>
      <c r="B28" s="123">
        <v>801</v>
      </c>
      <c r="C28" s="142">
        <v>80120</v>
      </c>
      <c r="D28" s="261">
        <v>2340</v>
      </c>
      <c r="E28" s="277" t="s">
        <v>71</v>
      </c>
      <c r="F28" s="124">
        <f>8442.4+10140+9354+859+9992</f>
        <v>38787.4</v>
      </c>
      <c r="H28" s="327"/>
    </row>
    <row r="29" spans="1:8" ht="23.25" customHeight="1" x14ac:dyDescent="0.2">
      <c r="A29" s="162"/>
      <c r="B29" s="163"/>
      <c r="C29" s="164"/>
      <c r="D29" s="278"/>
      <c r="E29" s="173" t="s">
        <v>164</v>
      </c>
      <c r="F29" s="166"/>
      <c r="H29" s="327"/>
    </row>
    <row r="30" spans="1:8" ht="24.75" customHeight="1" x14ac:dyDescent="0.2">
      <c r="A30" s="169"/>
      <c r="B30" s="149"/>
      <c r="C30" s="146"/>
      <c r="D30" s="176"/>
      <c r="E30" s="174" t="s">
        <v>165</v>
      </c>
      <c r="F30" s="171"/>
      <c r="H30" s="327"/>
    </row>
    <row r="31" spans="1:8" ht="36" customHeight="1" x14ac:dyDescent="0.2">
      <c r="A31" s="331">
        <v>10</v>
      </c>
      <c r="B31" s="331">
        <v>801</v>
      </c>
      <c r="C31" s="331">
        <v>80195</v>
      </c>
      <c r="D31" s="176">
        <v>2827</v>
      </c>
      <c r="E31" s="332" t="s">
        <v>166</v>
      </c>
      <c r="F31" s="304">
        <f>14126-4851.46+30717</f>
        <v>39991.54</v>
      </c>
      <c r="H31" s="327"/>
    </row>
    <row r="32" spans="1:8" ht="15" customHeight="1" x14ac:dyDescent="0.2">
      <c r="A32" s="325">
        <v>11</v>
      </c>
      <c r="B32" s="325">
        <v>851</v>
      </c>
      <c r="C32" s="325">
        <v>85153</v>
      </c>
      <c r="D32" s="176">
        <v>2820</v>
      </c>
      <c r="E32" s="333" t="s">
        <v>167</v>
      </c>
      <c r="F32" s="334">
        <v>60000</v>
      </c>
      <c r="H32" s="327"/>
    </row>
    <row r="33" spans="1:6" ht="36" customHeight="1" x14ac:dyDescent="0.2">
      <c r="A33" s="325">
        <v>12</v>
      </c>
      <c r="B33" s="325">
        <v>851</v>
      </c>
      <c r="C33" s="325">
        <v>85154</v>
      </c>
      <c r="D33" s="158">
        <v>2820</v>
      </c>
      <c r="E33" s="326" t="s">
        <v>168</v>
      </c>
      <c r="F33" s="304">
        <v>500000</v>
      </c>
    </row>
    <row r="34" spans="1:6" ht="24.75" customHeight="1" x14ac:dyDescent="0.2">
      <c r="A34" s="335">
        <v>13</v>
      </c>
      <c r="B34" s="335">
        <v>851</v>
      </c>
      <c r="C34" s="336">
        <v>85195</v>
      </c>
      <c r="D34" s="160">
        <v>2820</v>
      </c>
      <c r="E34" s="326" t="s">
        <v>169</v>
      </c>
      <c r="F34" s="304">
        <v>67500</v>
      </c>
    </row>
    <row r="35" spans="1:6" ht="24.75" customHeight="1" x14ac:dyDescent="0.2">
      <c r="A35" s="335">
        <v>14</v>
      </c>
      <c r="B35" s="337">
        <v>852</v>
      </c>
      <c r="C35" s="338">
        <v>85228</v>
      </c>
      <c r="D35" s="160">
        <v>2820</v>
      </c>
      <c r="E35" s="339" t="s">
        <v>170</v>
      </c>
      <c r="F35" s="304">
        <f>F36+F37</f>
        <v>10480500</v>
      </c>
    </row>
    <row r="36" spans="1:6" ht="13.5" customHeight="1" x14ac:dyDescent="0.2">
      <c r="A36" s="340" t="s">
        <v>406</v>
      </c>
      <c r="B36" s="337"/>
      <c r="C36" s="338"/>
      <c r="D36" s="160"/>
      <c r="E36" s="339" t="s">
        <v>171</v>
      </c>
      <c r="F36" s="341">
        <v>7600000</v>
      </c>
    </row>
    <row r="37" spans="1:6" ht="13.5" customHeight="1" x14ac:dyDescent="0.2">
      <c r="A37" s="340" t="s">
        <v>407</v>
      </c>
      <c r="B37" s="337"/>
      <c r="C37" s="338"/>
      <c r="D37" s="160"/>
      <c r="E37" s="339" t="s">
        <v>172</v>
      </c>
      <c r="F37" s="341">
        <v>2880500</v>
      </c>
    </row>
    <row r="38" spans="1:6" ht="25.5" customHeight="1" x14ac:dyDescent="0.2">
      <c r="A38" s="325">
        <v>15</v>
      </c>
      <c r="B38" s="325">
        <v>852</v>
      </c>
      <c r="C38" s="325">
        <v>85295</v>
      </c>
      <c r="D38" s="158">
        <v>2820</v>
      </c>
      <c r="E38" s="326" t="s">
        <v>173</v>
      </c>
      <c r="F38" s="322">
        <v>1742700</v>
      </c>
    </row>
    <row r="39" spans="1:6" ht="26.25" customHeight="1" x14ac:dyDescent="0.2">
      <c r="A39" s="325">
        <v>16</v>
      </c>
      <c r="B39" s="325">
        <v>852</v>
      </c>
      <c r="C39" s="325">
        <v>85295</v>
      </c>
      <c r="D39" s="158">
        <v>2827</v>
      </c>
      <c r="E39" s="326" t="s">
        <v>174</v>
      </c>
      <c r="F39" s="304">
        <f>115543.68+289564.4</f>
        <v>405108.08</v>
      </c>
    </row>
    <row r="40" spans="1:6" ht="26.25" customHeight="1" x14ac:dyDescent="0.2">
      <c r="A40" s="325">
        <v>17</v>
      </c>
      <c r="B40" s="325">
        <v>853</v>
      </c>
      <c r="C40" s="325">
        <v>85395</v>
      </c>
      <c r="D40" s="158">
        <v>2820</v>
      </c>
      <c r="E40" s="326" t="s">
        <v>175</v>
      </c>
      <c r="F40" s="304">
        <v>20000</v>
      </c>
    </row>
    <row r="41" spans="1:6" ht="34.5" customHeight="1" x14ac:dyDescent="0.2">
      <c r="A41" s="325">
        <v>18</v>
      </c>
      <c r="B41" s="325">
        <v>853</v>
      </c>
      <c r="C41" s="325">
        <v>85395</v>
      </c>
      <c r="D41" s="260" t="s">
        <v>177</v>
      </c>
      <c r="E41" s="175" t="s">
        <v>178</v>
      </c>
      <c r="F41" s="304">
        <f>27806.52+157570.3+35322.49+200160.75</f>
        <v>420860.05999999994</v>
      </c>
    </row>
    <row r="42" spans="1:6" ht="15.75" customHeight="1" x14ac:dyDescent="0.2">
      <c r="A42" s="342">
        <v>19</v>
      </c>
      <c r="B42" s="342">
        <v>855</v>
      </c>
      <c r="C42" s="342">
        <v>85510</v>
      </c>
      <c r="D42" s="177">
        <v>2830</v>
      </c>
      <c r="E42" s="339" t="s">
        <v>94</v>
      </c>
      <c r="F42" s="322">
        <v>2508000</v>
      </c>
    </row>
    <row r="43" spans="1:6" ht="22.5" customHeight="1" x14ac:dyDescent="0.2">
      <c r="A43" s="325">
        <v>20</v>
      </c>
      <c r="B43" s="325">
        <v>900</v>
      </c>
      <c r="C43" s="325">
        <v>90005</v>
      </c>
      <c r="D43" s="158">
        <v>6230</v>
      </c>
      <c r="E43" s="326" t="s">
        <v>179</v>
      </c>
      <c r="F43" s="322">
        <f>F44+F45</f>
        <v>600000</v>
      </c>
    </row>
    <row r="44" spans="1:6" ht="15" customHeight="1" x14ac:dyDescent="0.2">
      <c r="A44" s="343" t="s">
        <v>408</v>
      </c>
      <c r="B44" s="325"/>
      <c r="C44" s="325"/>
      <c r="D44" s="158"/>
      <c r="E44" s="344" t="s">
        <v>180</v>
      </c>
      <c r="F44" s="345">
        <v>300000</v>
      </c>
    </row>
    <row r="45" spans="1:6" ht="13.5" customHeight="1" x14ac:dyDescent="0.2">
      <c r="A45" s="343" t="s">
        <v>409</v>
      </c>
      <c r="B45" s="325"/>
      <c r="C45" s="325"/>
      <c r="D45" s="158"/>
      <c r="E45" s="344" t="s">
        <v>181</v>
      </c>
      <c r="F45" s="345">
        <v>300000</v>
      </c>
    </row>
    <row r="46" spans="1:6" ht="15.75" customHeight="1" x14ac:dyDescent="0.2">
      <c r="A46" s="342">
        <v>21</v>
      </c>
      <c r="B46" s="342">
        <v>921</v>
      </c>
      <c r="C46" s="342">
        <v>92120</v>
      </c>
      <c r="D46" s="177">
        <v>2720</v>
      </c>
      <c r="E46" s="346" t="s">
        <v>182</v>
      </c>
      <c r="F46" s="322">
        <v>600000</v>
      </c>
    </row>
    <row r="47" spans="1:6" ht="36.75" customHeight="1" x14ac:dyDescent="0.2">
      <c r="A47" s="325">
        <v>22</v>
      </c>
      <c r="B47" s="325">
        <v>921</v>
      </c>
      <c r="C47" s="325">
        <v>92195</v>
      </c>
      <c r="D47" s="260" t="s">
        <v>183</v>
      </c>
      <c r="E47" s="326" t="s">
        <v>184</v>
      </c>
      <c r="F47" s="347">
        <v>222000</v>
      </c>
    </row>
    <row r="48" spans="1:6" ht="35.25" customHeight="1" x14ac:dyDescent="0.2">
      <c r="A48" s="325">
        <v>23</v>
      </c>
      <c r="B48" s="325">
        <v>921</v>
      </c>
      <c r="C48" s="325">
        <v>92195</v>
      </c>
      <c r="D48" s="260" t="s">
        <v>177</v>
      </c>
      <c r="E48" s="175" t="s">
        <v>185</v>
      </c>
      <c r="F48" s="304">
        <f>48080.44+272455.82</f>
        <v>320536.26</v>
      </c>
    </row>
    <row r="49" spans="1:8" ht="36.75" customHeight="1" x14ac:dyDescent="0.2">
      <c r="A49" s="325">
        <v>24</v>
      </c>
      <c r="B49" s="325">
        <v>926</v>
      </c>
      <c r="C49" s="325">
        <v>92605</v>
      </c>
      <c r="D49" s="260" t="s">
        <v>186</v>
      </c>
      <c r="E49" s="303" t="s">
        <v>187</v>
      </c>
      <c r="F49" s="304">
        <f>1936300+200000+2200-2200</f>
        <v>2136300</v>
      </c>
    </row>
    <row r="50" spans="1:8" ht="49.5" customHeight="1" x14ac:dyDescent="0.2">
      <c r="A50" s="348">
        <v>25</v>
      </c>
      <c r="B50" s="325">
        <v>926</v>
      </c>
      <c r="C50" s="325">
        <v>92605</v>
      </c>
      <c r="D50" s="260" t="s">
        <v>468</v>
      </c>
      <c r="E50" s="349" t="s">
        <v>188</v>
      </c>
      <c r="F50" s="304">
        <f>16026.81+90818.61+8013.4+45409.31-8013.4-45409.31</f>
        <v>106845.42000000001</v>
      </c>
    </row>
    <row r="51" spans="1:8" ht="15" customHeight="1" x14ac:dyDescent="0.2">
      <c r="A51" s="518"/>
      <c r="B51" s="519"/>
      <c r="C51" s="519"/>
      <c r="D51" s="152"/>
      <c r="E51" s="519" t="s">
        <v>189</v>
      </c>
      <c r="F51" s="520">
        <f>F50+F49+F48+F47+F46+F43+F42+F41+F40+F39+F38+F35+F34+F33+F32++F28+F26+F19+F17+F31+F16+F15+F14+F13+F12</f>
        <v>22367192.59</v>
      </c>
      <c r="H51" s="327"/>
    </row>
    <row r="52" spans="1:8" ht="17.25" customHeight="1" x14ac:dyDescent="0.2">
      <c r="A52" s="515" t="s">
        <v>145</v>
      </c>
      <c r="B52" s="516"/>
      <c r="C52" s="516"/>
      <c r="D52" s="152"/>
      <c r="E52" s="516"/>
      <c r="F52" s="517"/>
    </row>
    <row r="53" spans="1:8" ht="17.25" customHeight="1" x14ac:dyDescent="0.2">
      <c r="A53" s="315" t="s">
        <v>119</v>
      </c>
      <c r="B53" s="315" t="s">
        <v>116</v>
      </c>
      <c r="C53" s="315" t="s">
        <v>126</v>
      </c>
      <c r="D53" s="158"/>
      <c r="E53" s="350" t="s">
        <v>190</v>
      </c>
      <c r="F53" s="315" t="s">
        <v>129</v>
      </c>
    </row>
    <row r="54" spans="1:8" ht="24" customHeight="1" x14ac:dyDescent="0.2">
      <c r="A54" s="325">
        <v>1</v>
      </c>
      <c r="B54" s="325">
        <v>801</v>
      </c>
      <c r="C54" s="325">
        <v>80101</v>
      </c>
      <c r="D54" s="262" t="s">
        <v>191</v>
      </c>
      <c r="E54" s="351" t="s">
        <v>51</v>
      </c>
      <c r="F54" s="322">
        <f>2602394+5833078</f>
        <v>8435472</v>
      </c>
    </row>
    <row r="55" spans="1:8" ht="16.5" customHeight="1" x14ac:dyDescent="0.2">
      <c r="A55" s="352"/>
      <c r="B55" s="353"/>
      <c r="C55" s="354"/>
      <c r="D55" s="160"/>
      <c r="E55" s="355" t="s">
        <v>192</v>
      </c>
      <c r="F55" s="356"/>
    </row>
    <row r="56" spans="1:8" ht="15" customHeight="1" x14ac:dyDescent="0.2">
      <c r="A56" s="357"/>
      <c r="B56" s="358"/>
      <c r="C56" s="359"/>
      <c r="D56" s="278"/>
      <c r="E56" s="360" t="s">
        <v>193</v>
      </c>
      <c r="F56" s="361"/>
      <c r="G56" s="362"/>
    </row>
    <row r="57" spans="1:8" ht="26.25" customHeight="1" x14ac:dyDescent="0.2">
      <c r="A57" s="357"/>
      <c r="B57" s="358"/>
      <c r="C57" s="359"/>
      <c r="D57" s="278"/>
      <c r="E57" s="363" t="s">
        <v>194</v>
      </c>
      <c r="F57" s="361"/>
    </row>
    <row r="58" spans="1:8" ht="27" customHeight="1" x14ac:dyDescent="0.2">
      <c r="A58" s="357"/>
      <c r="B58" s="358"/>
      <c r="C58" s="359"/>
      <c r="D58" s="278"/>
      <c r="E58" s="363" t="s">
        <v>156</v>
      </c>
      <c r="F58" s="361"/>
    </row>
    <row r="59" spans="1:8" ht="14.25" customHeight="1" x14ac:dyDescent="0.2">
      <c r="A59" s="357"/>
      <c r="B59" s="358"/>
      <c r="C59" s="359"/>
      <c r="D59" s="278"/>
      <c r="E59" s="364" t="s">
        <v>195</v>
      </c>
      <c r="F59" s="361"/>
    </row>
    <row r="60" spans="1:8" ht="24" customHeight="1" x14ac:dyDescent="0.2">
      <c r="A60" s="365"/>
      <c r="B60" s="366"/>
      <c r="C60" s="367"/>
      <c r="D60" s="176"/>
      <c r="E60" s="368" t="s">
        <v>196</v>
      </c>
      <c r="F60" s="334"/>
    </row>
    <row r="61" spans="1:8" ht="15" customHeight="1" x14ac:dyDescent="0.2">
      <c r="A61" s="342">
        <v>2</v>
      </c>
      <c r="B61" s="342">
        <v>801</v>
      </c>
      <c r="C61" s="342">
        <v>80103</v>
      </c>
      <c r="D61" s="177">
        <v>2540</v>
      </c>
      <c r="E61" s="369" t="s">
        <v>197</v>
      </c>
      <c r="F61" s="322">
        <f>152496</f>
        <v>152496</v>
      </c>
    </row>
    <row r="62" spans="1:8" ht="27" customHeight="1" x14ac:dyDescent="0.2">
      <c r="A62" s="357"/>
      <c r="B62" s="358"/>
      <c r="C62" s="359"/>
      <c r="D62" s="278"/>
      <c r="E62" s="370" t="s">
        <v>194</v>
      </c>
      <c r="F62" s="356"/>
    </row>
    <row r="63" spans="1:8" ht="15" customHeight="1" x14ac:dyDescent="0.2">
      <c r="A63" s="365"/>
      <c r="B63" s="366"/>
      <c r="C63" s="367"/>
      <c r="D63" s="176"/>
      <c r="E63" s="366" t="s">
        <v>195</v>
      </c>
      <c r="F63" s="334"/>
    </row>
    <row r="64" spans="1:8" ht="26.25" customHeight="1" x14ac:dyDescent="0.2">
      <c r="A64" s="325">
        <v>3</v>
      </c>
      <c r="B64" s="325">
        <v>801</v>
      </c>
      <c r="C64" s="325">
        <v>80104</v>
      </c>
      <c r="D64" s="260" t="s">
        <v>191</v>
      </c>
      <c r="E64" s="351" t="s">
        <v>67</v>
      </c>
      <c r="F64" s="347">
        <f>7360256+2051055-50000</f>
        <v>9361311</v>
      </c>
    </row>
    <row r="65" spans="1:6" ht="15.2" customHeight="1" x14ac:dyDescent="0.2">
      <c r="A65" s="352"/>
      <c r="B65" s="353"/>
      <c r="C65" s="354"/>
      <c r="D65" s="160"/>
      <c r="E65" s="355" t="s">
        <v>159</v>
      </c>
      <c r="F65" s="356"/>
    </row>
    <row r="66" spans="1:6" ht="15.2" customHeight="1" x14ac:dyDescent="0.2">
      <c r="A66" s="357"/>
      <c r="B66" s="358"/>
      <c r="C66" s="359"/>
      <c r="D66" s="278"/>
      <c r="E66" s="371" t="s">
        <v>157</v>
      </c>
      <c r="F66" s="361"/>
    </row>
    <row r="67" spans="1:6" ht="15.2" customHeight="1" x14ac:dyDescent="0.2">
      <c r="A67" s="357"/>
      <c r="B67" s="358"/>
      <c r="C67" s="359"/>
      <c r="D67" s="278"/>
      <c r="E67" s="371" t="s">
        <v>158</v>
      </c>
      <c r="F67" s="361"/>
    </row>
    <row r="68" spans="1:6" ht="23.25" customHeight="1" x14ac:dyDescent="0.2">
      <c r="A68" s="357"/>
      <c r="B68" s="358"/>
      <c r="C68" s="359"/>
      <c r="D68" s="279"/>
      <c r="E68" s="263" t="s">
        <v>198</v>
      </c>
      <c r="F68" s="361"/>
    </row>
    <row r="69" spans="1:6" ht="15.2" customHeight="1" x14ac:dyDescent="0.2">
      <c r="A69" s="357"/>
      <c r="B69" s="358"/>
      <c r="C69" s="359"/>
      <c r="D69" s="278"/>
      <c r="E69" s="371" t="s">
        <v>199</v>
      </c>
      <c r="F69" s="361"/>
    </row>
    <row r="70" spans="1:6" ht="15.2" customHeight="1" x14ac:dyDescent="0.2">
      <c r="A70" s="357"/>
      <c r="B70" s="358"/>
      <c r="C70" s="359"/>
      <c r="D70" s="278"/>
      <c r="E70" s="363" t="s">
        <v>200</v>
      </c>
      <c r="F70" s="361"/>
    </row>
    <row r="71" spans="1:6" ht="15.2" customHeight="1" x14ac:dyDescent="0.2">
      <c r="A71" s="357"/>
      <c r="B71" s="358"/>
      <c r="C71" s="359"/>
      <c r="D71" s="278"/>
      <c r="E71" s="363" t="s">
        <v>201</v>
      </c>
      <c r="F71" s="361"/>
    </row>
    <row r="72" spans="1:6" ht="15.2" customHeight="1" x14ac:dyDescent="0.2">
      <c r="A72" s="357"/>
      <c r="B72" s="358"/>
      <c r="C72" s="359"/>
      <c r="D72" s="278"/>
      <c r="E72" s="371" t="s">
        <v>161</v>
      </c>
      <c r="F72" s="361"/>
    </row>
    <row r="73" spans="1:6" ht="15.2" customHeight="1" x14ac:dyDescent="0.2">
      <c r="A73" s="357"/>
      <c r="B73" s="358"/>
      <c r="C73" s="359"/>
      <c r="D73" s="278"/>
      <c r="E73" s="371" t="s">
        <v>202</v>
      </c>
      <c r="F73" s="361"/>
    </row>
    <row r="74" spans="1:6" ht="15.2" customHeight="1" x14ac:dyDescent="0.2">
      <c r="A74" s="357"/>
      <c r="B74" s="358"/>
      <c r="C74" s="359"/>
      <c r="D74" s="278"/>
      <c r="E74" s="363" t="s">
        <v>203</v>
      </c>
      <c r="F74" s="361"/>
    </row>
    <row r="75" spans="1:6" ht="15.2" customHeight="1" x14ac:dyDescent="0.2">
      <c r="A75" s="365"/>
      <c r="B75" s="366"/>
      <c r="C75" s="367"/>
      <c r="D75" s="176"/>
      <c r="E75" s="372" t="s">
        <v>160</v>
      </c>
      <c r="F75" s="373"/>
    </row>
    <row r="76" spans="1:6" ht="15.2" customHeight="1" x14ac:dyDescent="0.2">
      <c r="A76" s="357"/>
      <c r="B76" s="358"/>
      <c r="C76" s="359"/>
      <c r="D76" s="278"/>
      <c r="E76" s="374" t="s">
        <v>162</v>
      </c>
      <c r="F76" s="375"/>
    </row>
    <row r="77" spans="1:6" ht="15.2" customHeight="1" x14ac:dyDescent="0.2">
      <c r="A77" s="357"/>
      <c r="B77" s="358"/>
      <c r="C77" s="359"/>
      <c r="D77" s="278"/>
      <c r="E77" s="364" t="s">
        <v>204</v>
      </c>
      <c r="F77" s="361"/>
    </row>
    <row r="78" spans="1:6" ht="15.2" customHeight="1" x14ac:dyDescent="0.2">
      <c r="A78" s="357"/>
      <c r="B78" s="358"/>
      <c r="C78" s="359"/>
      <c r="D78" s="278"/>
      <c r="E78" s="364" t="s">
        <v>205</v>
      </c>
      <c r="F78" s="361"/>
    </row>
    <row r="79" spans="1:6" ht="15.2" customHeight="1" x14ac:dyDescent="0.2">
      <c r="A79" s="365"/>
      <c r="B79" s="366"/>
      <c r="C79" s="367"/>
      <c r="D79" s="176"/>
      <c r="E79" s="376" t="s">
        <v>206</v>
      </c>
      <c r="F79" s="334"/>
    </row>
    <row r="80" spans="1:6" ht="17.25" customHeight="1" x14ac:dyDescent="0.2">
      <c r="A80" s="325">
        <v>4</v>
      </c>
      <c r="B80" s="325">
        <v>801</v>
      </c>
      <c r="C80" s="325">
        <v>80106</v>
      </c>
      <c r="D80" s="158">
        <v>2540</v>
      </c>
      <c r="E80" s="377" t="s">
        <v>207</v>
      </c>
      <c r="F80" s="304">
        <v>70572</v>
      </c>
    </row>
    <row r="81" spans="1:6" ht="16.5" customHeight="1" x14ac:dyDescent="0.2">
      <c r="A81" s="357"/>
      <c r="B81" s="358"/>
      <c r="C81" s="359"/>
      <c r="D81" s="160"/>
      <c r="E81" s="378" t="s">
        <v>208</v>
      </c>
      <c r="F81" s="379"/>
    </row>
    <row r="82" spans="1:6" ht="13.5" customHeight="1" x14ac:dyDescent="0.2">
      <c r="A82" s="342">
        <v>5</v>
      </c>
      <c r="B82" s="342">
        <v>801</v>
      </c>
      <c r="C82" s="342">
        <v>80115</v>
      </c>
      <c r="D82" s="158">
        <v>2540</v>
      </c>
      <c r="E82" s="369" t="s">
        <v>69</v>
      </c>
      <c r="F82" s="322">
        <f>2702384</f>
        <v>2702384</v>
      </c>
    </row>
    <row r="83" spans="1:6" ht="28.5" customHeight="1" x14ac:dyDescent="0.2">
      <c r="A83" s="346"/>
      <c r="B83" s="369"/>
      <c r="C83" s="380"/>
      <c r="D83" s="158"/>
      <c r="E83" s="381" t="s">
        <v>209</v>
      </c>
      <c r="F83" s="322"/>
    </row>
    <row r="84" spans="1:6" ht="13.5" customHeight="1" x14ac:dyDescent="0.2">
      <c r="A84" s="342">
        <v>6</v>
      </c>
      <c r="B84" s="342">
        <v>801</v>
      </c>
      <c r="C84" s="342">
        <v>80116</v>
      </c>
      <c r="D84" s="158">
        <v>2540</v>
      </c>
      <c r="E84" s="369" t="s">
        <v>210</v>
      </c>
      <c r="F84" s="322">
        <v>5194583</v>
      </c>
    </row>
    <row r="85" spans="1:6" ht="15" customHeight="1" x14ac:dyDescent="0.2">
      <c r="A85" s="352"/>
      <c r="B85" s="353"/>
      <c r="C85" s="354"/>
      <c r="D85" s="160"/>
      <c r="E85" s="382" t="s">
        <v>211</v>
      </c>
      <c r="F85" s="356"/>
    </row>
    <row r="86" spans="1:6" ht="25.5" customHeight="1" x14ac:dyDescent="0.2">
      <c r="A86" s="357"/>
      <c r="B86" s="358"/>
      <c r="C86" s="359"/>
      <c r="D86" s="278"/>
      <c r="E86" s="360" t="s">
        <v>212</v>
      </c>
      <c r="F86" s="361"/>
    </row>
    <row r="87" spans="1:6" ht="13.5" customHeight="1" x14ac:dyDescent="0.2">
      <c r="A87" s="357"/>
      <c r="B87" s="358"/>
      <c r="C87" s="359"/>
      <c r="D87" s="278"/>
      <c r="E87" s="364" t="s">
        <v>213</v>
      </c>
      <c r="F87" s="361"/>
    </row>
    <row r="88" spans="1:6" ht="25.5" customHeight="1" x14ac:dyDescent="0.2">
      <c r="A88" s="357"/>
      <c r="B88" s="358"/>
      <c r="C88" s="359"/>
      <c r="D88" s="278"/>
      <c r="E88" s="383" t="s">
        <v>214</v>
      </c>
      <c r="F88" s="375"/>
    </row>
    <row r="89" spans="1:6" ht="27.75" customHeight="1" x14ac:dyDescent="0.2">
      <c r="A89" s="357"/>
      <c r="B89" s="358"/>
      <c r="C89" s="359"/>
      <c r="D89" s="278"/>
      <c r="E89" s="360" t="s">
        <v>215</v>
      </c>
      <c r="F89" s="361"/>
    </row>
    <row r="90" spans="1:6" ht="15.75" customHeight="1" x14ac:dyDescent="0.2">
      <c r="A90" s="357"/>
      <c r="B90" s="358"/>
      <c r="C90" s="359"/>
      <c r="D90" s="278"/>
      <c r="E90" s="364" t="s">
        <v>216</v>
      </c>
      <c r="F90" s="361"/>
    </row>
    <row r="91" spans="1:6" ht="15" customHeight="1" x14ac:dyDescent="0.2">
      <c r="A91" s="357"/>
      <c r="B91" s="358"/>
      <c r="C91" s="359"/>
      <c r="D91" s="279"/>
      <c r="E91" s="384" t="s">
        <v>217</v>
      </c>
      <c r="F91" s="361"/>
    </row>
    <row r="92" spans="1:6" ht="15" customHeight="1" x14ac:dyDescent="0.2">
      <c r="A92" s="357"/>
      <c r="B92" s="358"/>
      <c r="C92" s="359"/>
      <c r="D92" s="279"/>
      <c r="E92" s="385" t="s">
        <v>218</v>
      </c>
      <c r="F92" s="375"/>
    </row>
    <row r="93" spans="1:6" ht="15.75" customHeight="1" x14ac:dyDescent="0.2">
      <c r="A93" s="357"/>
      <c r="B93" s="358"/>
      <c r="C93" s="359"/>
      <c r="D93" s="279"/>
      <c r="E93" s="374" t="s">
        <v>219</v>
      </c>
      <c r="F93" s="375"/>
    </row>
    <row r="94" spans="1:6" ht="27" customHeight="1" x14ac:dyDescent="0.2">
      <c r="A94" s="365"/>
      <c r="B94" s="366"/>
      <c r="C94" s="367"/>
      <c r="D94" s="176"/>
      <c r="E94" s="368" t="s">
        <v>220</v>
      </c>
      <c r="F94" s="334"/>
    </row>
    <row r="95" spans="1:6" ht="24.75" customHeight="1" x14ac:dyDescent="0.2">
      <c r="A95" s="325">
        <v>7</v>
      </c>
      <c r="B95" s="325">
        <v>801</v>
      </c>
      <c r="C95" s="325">
        <v>80117</v>
      </c>
      <c r="D95" s="260" t="s">
        <v>191</v>
      </c>
      <c r="E95" s="351" t="s">
        <v>70</v>
      </c>
      <c r="F95" s="322">
        <f>1606616+1004162</f>
        <v>2610778</v>
      </c>
    </row>
    <row r="96" spans="1:6" ht="28.5" customHeight="1" x14ac:dyDescent="0.2">
      <c r="A96" s="357"/>
      <c r="B96" s="358"/>
      <c r="C96" s="359"/>
      <c r="D96" s="278"/>
      <c r="E96" s="383" t="s">
        <v>221</v>
      </c>
      <c r="F96" s="375"/>
    </row>
    <row r="97" spans="1:6" ht="26.25" customHeight="1" x14ac:dyDescent="0.2">
      <c r="A97" s="357"/>
      <c r="B97" s="358"/>
      <c r="C97" s="359"/>
      <c r="D97" s="278"/>
      <c r="E97" s="386" t="s">
        <v>222</v>
      </c>
      <c r="F97" s="361"/>
    </row>
    <row r="98" spans="1:6" ht="25.5" customHeight="1" x14ac:dyDescent="0.2">
      <c r="A98" s="357"/>
      <c r="B98" s="358"/>
      <c r="C98" s="359"/>
      <c r="D98" s="278"/>
      <c r="E98" s="368" t="s">
        <v>223</v>
      </c>
      <c r="F98" s="379"/>
    </row>
    <row r="99" spans="1:6" ht="27" customHeight="1" x14ac:dyDescent="0.2">
      <c r="A99" s="325">
        <v>8</v>
      </c>
      <c r="B99" s="325">
        <v>801</v>
      </c>
      <c r="C99" s="325">
        <v>80120</v>
      </c>
      <c r="D99" s="260" t="s">
        <v>191</v>
      </c>
      <c r="E99" s="351" t="s">
        <v>71</v>
      </c>
      <c r="F99" s="322">
        <f>3353811+3084625</f>
        <v>6438436</v>
      </c>
    </row>
    <row r="100" spans="1:6" ht="16.5" customHeight="1" x14ac:dyDescent="0.2">
      <c r="A100" s="357"/>
      <c r="B100" s="358"/>
      <c r="C100" s="359"/>
      <c r="D100" s="278"/>
      <c r="E100" s="360" t="s">
        <v>224</v>
      </c>
      <c r="F100" s="361"/>
    </row>
    <row r="101" spans="1:6" ht="24.75" customHeight="1" x14ac:dyDescent="0.2">
      <c r="A101" s="357"/>
      <c r="B101" s="358"/>
      <c r="C101" s="359"/>
      <c r="D101" s="279"/>
      <c r="E101" s="360" t="s">
        <v>225</v>
      </c>
      <c r="F101" s="361"/>
    </row>
    <row r="102" spans="1:6" ht="24" customHeight="1" x14ac:dyDescent="0.2">
      <c r="A102" s="357"/>
      <c r="B102" s="358"/>
      <c r="C102" s="359"/>
      <c r="D102" s="279"/>
      <c r="E102" s="387" t="s">
        <v>226</v>
      </c>
      <c r="F102" s="361"/>
    </row>
    <row r="103" spans="1:6" ht="25.5" customHeight="1" x14ac:dyDescent="0.2">
      <c r="A103" s="357"/>
      <c r="B103" s="358"/>
      <c r="C103" s="359"/>
      <c r="D103" s="278"/>
      <c r="E103" s="360" t="s">
        <v>227</v>
      </c>
      <c r="F103" s="361"/>
    </row>
    <row r="104" spans="1:6" ht="25.5" customHeight="1" x14ac:dyDescent="0.2">
      <c r="A104" s="357"/>
      <c r="B104" s="358"/>
      <c r="C104" s="359"/>
      <c r="D104" s="278"/>
      <c r="E104" s="371" t="s">
        <v>228</v>
      </c>
      <c r="F104" s="361"/>
    </row>
    <row r="105" spans="1:6" ht="25.5" customHeight="1" x14ac:dyDescent="0.2">
      <c r="A105" s="357"/>
      <c r="B105" s="358"/>
      <c r="C105" s="359"/>
      <c r="D105" s="278"/>
      <c r="E105" s="363" t="s">
        <v>164</v>
      </c>
      <c r="F105" s="361"/>
    </row>
    <row r="106" spans="1:6" ht="26.25" customHeight="1" x14ac:dyDescent="0.2">
      <c r="A106" s="357"/>
      <c r="B106" s="358"/>
      <c r="C106" s="359"/>
      <c r="D106" s="278"/>
      <c r="E106" s="363" t="s">
        <v>165</v>
      </c>
      <c r="F106" s="361"/>
    </row>
    <row r="107" spans="1:6" ht="15" customHeight="1" x14ac:dyDescent="0.2">
      <c r="A107" s="357"/>
      <c r="B107" s="358"/>
      <c r="C107" s="359"/>
      <c r="D107" s="278"/>
      <c r="E107" s="364" t="s">
        <v>229</v>
      </c>
      <c r="F107" s="361"/>
    </row>
    <row r="108" spans="1:6" ht="15.75" customHeight="1" x14ac:dyDescent="0.2">
      <c r="A108" s="365"/>
      <c r="B108" s="366"/>
      <c r="C108" s="367"/>
      <c r="D108" s="176"/>
      <c r="E108" s="376" t="s">
        <v>230</v>
      </c>
      <c r="F108" s="334"/>
    </row>
    <row r="109" spans="1:6" ht="51" customHeight="1" x14ac:dyDescent="0.2">
      <c r="A109" s="325">
        <v>9</v>
      </c>
      <c r="B109" s="325">
        <v>801</v>
      </c>
      <c r="C109" s="325">
        <v>80149</v>
      </c>
      <c r="D109" s="260" t="s">
        <v>191</v>
      </c>
      <c r="E109" s="377" t="s">
        <v>231</v>
      </c>
      <c r="F109" s="304">
        <f>2272895+24507+59523.68</f>
        <v>2356925.6800000002</v>
      </c>
    </row>
    <row r="110" spans="1:6" ht="28.5" customHeight="1" x14ac:dyDescent="0.2">
      <c r="A110" s="352"/>
      <c r="B110" s="353"/>
      <c r="C110" s="354"/>
      <c r="D110" s="280"/>
      <c r="E110" s="264" t="s">
        <v>232</v>
      </c>
      <c r="F110" s="356"/>
    </row>
    <row r="111" spans="1:6" ht="15.2" customHeight="1" x14ac:dyDescent="0.2">
      <c r="A111" s="357"/>
      <c r="B111" s="358"/>
      <c r="C111" s="359"/>
      <c r="D111" s="278"/>
      <c r="E111" s="363" t="s">
        <v>160</v>
      </c>
      <c r="F111" s="361"/>
    </row>
    <row r="112" spans="1:6" ht="15.2" customHeight="1" x14ac:dyDescent="0.2">
      <c r="A112" s="357"/>
      <c r="B112" s="358"/>
      <c r="C112" s="359"/>
      <c r="D112" s="278"/>
      <c r="E112" s="363" t="s">
        <v>233</v>
      </c>
      <c r="F112" s="361"/>
    </row>
    <row r="113" spans="1:7" ht="15.2" customHeight="1" x14ac:dyDescent="0.2">
      <c r="A113" s="357"/>
      <c r="B113" s="358"/>
      <c r="C113" s="359"/>
      <c r="D113" s="278"/>
      <c r="E113" s="388" t="s">
        <v>159</v>
      </c>
      <c r="F113" s="375"/>
    </row>
    <row r="114" spans="1:7" ht="15.2" customHeight="1" x14ac:dyDescent="0.2">
      <c r="A114" s="357"/>
      <c r="B114" s="358"/>
      <c r="C114" s="359"/>
      <c r="D114" s="278"/>
      <c r="E114" s="371" t="s">
        <v>158</v>
      </c>
      <c r="F114" s="361"/>
    </row>
    <row r="115" spans="1:7" ht="15.2" customHeight="1" x14ac:dyDescent="0.2">
      <c r="A115" s="357"/>
      <c r="B115" s="358"/>
      <c r="C115" s="359"/>
      <c r="D115" s="278"/>
      <c r="E115" s="363" t="s">
        <v>234</v>
      </c>
      <c r="F115" s="361"/>
    </row>
    <row r="116" spans="1:7" ht="15.2" customHeight="1" x14ac:dyDescent="0.2">
      <c r="A116" s="357"/>
      <c r="B116" s="358"/>
      <c r="C116" s="359"/>
      <c r="D116" s="278"/>
      <c r="E116" s="363" t="s">
        <v>235</v>
      </c>
      <c r="F116" s="361"/>
    </row>
    <row r="117" spans="1:7" ht="15.2" customHeight="1" x14ac:dyDescent="0.2">
      <c r="A117" s="357"/>
      <c r="B117" s="358"/>
      <c r="C117" s="359"/>
      <c r="D117" s="278"/>
      <c r="E117" s="363" t="s">
        <v>201</v>
      </c>
      <c r="F117" s="361"/>
    </row>
    <row r="118" spans="1:7" ht="15.2" customHeight="1" x14ac:dyDescent="0.2">
      <c r="A118" s="357"/>
      <c r="B118" s="358"/>
      <c r="C118" s="359"/>
      <c r="D118" s="281"/>
      <c r="E118" s="371" t="s">
        <v>161</v>
      </c>
      <c r="F118" s="361"/>
    </row>
    <row r="119" spans="1:7" ht="15.2" customHeight="1" x14ac:dyDescent="0.2">
      <c r="A119" s="357"/>
      <c r="B119" s="358"/>
      <c r="C119" s="359"/>
      <c r="D119" s="278"/>
      <c r="E119" s="371" t="s">
        <v>157</v>
      </c>
      <c r="F119" s="361"/>
    </row>
    <row r="120" spans="1:7" ht="15.2" customHeight="1" x14ac:dyDescent="0.2">
      <c r="A120" s="357"/>
      <c r="B120" s="358"/>
      <c r="C120" s="359"/>
      <c r="D120" s="278"/>
      <c r="E120" s="389" t="s">
        <v>206</v>
      </c>
      <c r="F120" s="375"/>
    </row>
    <row r="121" spans="1:7" ht="15.2" customHeight="1" x14ac:dyDescent="0.2">
      <c r="A121" s="365"/>
      <c r="B121" s="366"/>
      <c r="C121" s="367"/>
      <c r="D121" s="176"/>
      <c r="E121" s="390" t="s">
        <v>204</v>
      </c>
      <c r="F121" s="334"/>
    </row>
    <row r="122" spans="1:7" ht="39" customHeight="1" x14ac:dyDescent="0.2">
      <c r="A122" s="325">
        <v>10</v>
      </c>
      <c r="B122" s="325">
        <v>801</v>
      </c>
      <c r="C122" s="325">
        <v>80150</v>
      </c>
      <c r="D122" s="260" t="s">
        <v>191</v>
      </c>
      <c r="E122" s="377" t="s">
        <v>236</v>
      </c>
      <c r="F122" s="304">
        <f>158853+90670+100000+100000</f>
        <v>449523</v>
      </c>
    </row>
    <row r="123" spans="1:7" ht="25.5" customHeight="1" x14ac:dyDescent="0.2">
      <c r="A123" s="357"/>
      <c r="B123" s="358"/>
      <c r="C123" s="359"/>
      <c r="D123" s="278"/>
      <c r="E123" s="360" t="s">
        <v>237</v>
      </c>
      <c r="F123" s="361"/>
    </row>
    <row r="124" spans="1:7" ht="16.5" customHeight="1" x14ac:dyDescent="0.2">
      <c r="A124" s="365"/>
      <c r="B124" s="366"/>
      <c r="C124" s="367"/>
      <c r="D124" s="282"/>
      <c r="E124" s="391" t="s">
        <v>195</v>
      </c>
      <c r="F124" s="373"/>
    </row>
    <row r="125" spans="1:7" ht="16.5" customHeight="1" x14ac:dyDescent="0.2">
      <c r="A125" s="357"/>
      <c r="B125" s="358"/>
      <c r="C125" s="359"/>
      <c r="D125" s="278"/>
      <c r="E125" s="389" t="s">
        <v>192</v>
      </c>
      <c r="F125" s="375"/>
    </row>
    <row r="126" spans="1:7" ht="15.75" customHeight="1" x14ac:dyDescent="0.2">
      <c r="A126" s="365"/>
      <c r="B126" s="366"/>
      <c r="C126" s="367"/>
      <c r="D126" s="176"/>
      <c r="E126" s="368" t="s">
        <v>193</v>
      </c>
      <c r="F126" s="334"/>
      <c r="G126" s="362"/>
    </row>
    <row r="127" spans="1:7" ht="13.5" customHeight="1" x14ac:dyDescent="0.2">
      <c r="A127" s="342">
        <v>11</v>
      </c>
      <c r="B127" s="342">
        <v>801</v>
      </c>
      <c r="C127" s="342">
        <v>80151</v>
      </c>
      <c r="D127" s="158">
        <v>2540</v>
      </c>
      <c r="E127" s="369" t="s">
        <v>238</v>
      </c>
      <c r="F127" s="322">
        <f>60410</f>
        <v>60410</v>
      </c>
    </row>
    <row r="128" spans="1:7" ht="15.2" customHeight="1" x14ac:dyDescent="0.2">
      <c r="A128" s="352"/>
      <c r="B128" s="353"/>
      <c r="C128" s="354"/>
      <c r="D128" s="280"/>
      <c r="E128" s="382" t="s">
        <v>239</v>
      </c>
      <c r="F128" s="356"/>
    </row>
    <row r="129" spans="1:6" ht="15.2" customHeight="1" x14ac:dyDescent="0.2">
      <c r="A129" s="365"/>
      <c r="B129" s="366"/>
      <c r="C129" s="367"/>
      <c r="D129" s="283"/>
      <c r="E129" s="376" t="s">
        <v>240</v>
      </c>
      <c r="F129" s="334"/>
    </row>
    <row r="130" spans="1:6" ht="102" customHeight="1" x14ac:dyDescent="0.2">
      <c r="A130" s="325">
        <v>12</v>
      </c>
      <c r="B130" s="325">
        <v>801</v>
      </c>
      <c r="C130" s="325">
        <v>80152</v>
      </c>
      <c r="D130" s="260" t="s">
        <v>191</v>
      </c>
      <c r="E130" s="377" t="s">
        <v>241</v>
      </c>
      <c r="F130" s="304">
        <f>221339+382609+100000+100000</f>
        <v>803948</v>
      </c>
    </row>
    <row r="131" spans="1:6" ht="15" customHeight="1" x14ac:dyDescent="0.2">
      <c r="A131" s="352"/>
      <c r="B131" s="353"/>
      <c r="C131" s="354"/>
      <c r="D131" s="160"/>
      <c r="E131" s="392" t="s">
        <v>242</v>
      </c>
      <c r="F131" s="356"/>
    </row>
    <row r="132" spans="1:6" ht="24.75" customHeight="1" x14ac:dyDescent="0.2">
      <c r="A132" s="357"/>
      <c r="B132" s="358"/>
      <c r="C132" s="359"/>
      <c r="D132" s="278"/>
      <c r="E132" s="383" t="s">
        <v>221</v>
      </c>
      <c r="F132" s="375"/>
    </row>
    <row r="133" spans="1:6" ht="15" customHeight="1" x14ac:dyDescent="0.2">
      <c r="A133" s="357"/>
      <c r="B133" s="358"/>
      <c r="C133" s="359"/>
      <c r="D133" s="278"/>
      <c r="E133" s="371" t="s">
        <v>230</v>
      </c>
      <c r="F133" s="361"/>
    </row>
    <row r="134" spans="1:6" ht="22.9" customHeight="1" x14ac:dyDescent="0.2">
      <c r="A134" s="357"/>
      <c r="B134" s="358"/>
      <c r="C134" s="359"/>
      <c r="D134" s="278"/>
      <c r="E134" s="393" t="s">
        <v>209</v>
      </c>
      <c r="F134" s="361"/>
    </row>
    <row r="135" spans="1:6" ht="24.75" customHeight="1" x14ac:dyDescent="0.2">
      <c r="A135" s="357"/>
      <c r="B135" s="358"/>
      <c r="C135" s="359"/>
      <c r="D135" s="278"/>
      <c r="E135" s="363" t="s">
        <v>165</v>
      </c>
      <c r="F135" s="361"/>
    </row>
    <row r="136" spans="1:6" ht="24" customHeight="1" x14ac:dyDescent="0.2">
      <c r="A136" s="365"/>
      <c r="B136" s="366"/>
      <c r="C136" s="367"/>
      <c r="D136" s="176"/>
      <c r="E136" s="368" t="s">
        <v>223</v>
      </c>
      <c r="F136" s="334"/>
    </row>
    <row r="137" spans="1:6" ht="15.75" customHeight="1" x14ac:dyDescent="0.2">
      <c r="A137" s="394">
        <v>13</v>
      </c>
      <c r="B137" s="394">
        <v>853</v>
      </c>
      <c r="C137" s="394">
        <v>85311</v>
      </c>
      <c r="D137" s="177">
        <v>2580</v>
      </c>
      <c r="E137" s="366" t="s">
        <v>243</v>
      </c>
      <c r="F137" s="334">
        <v>230801</v>
      </c>
    </row>
    <row r="138" spans="1:6" ht="18" customHeight="1" x14ac:dyDescent="0.2">
      <c r="A138" s="346"/>
      <c r="B138" s="369"/>
      <c r="C138" s="367"/>
      <c r="D138" s="176"/>
      <c r="E138" s="366" t="s">
        <v>244</v>
      </c>
      <c r="F138" s="334"/>
    </row>
    <row r="139" spans="1:6" ht="15.75" customHeight="1" x14ac:dyDescent="0.2">
      <c r="A139" s="342">
        <v>14</v>
      </c>
      <c r="B139" s="342">
        <v>854</v>
      </c>
      <c r="C139" s="284">
        <v>85402</v>
      </c>
      <c r="D139" s="177">
        <v>2540</v>
      </c>
      <c r="E139" s="178" t="s">
        <v>245</v>
      </c>
      <c r="F139" s="322">
        <f>984049</f>
        <v>984049</v>
      </c>
    </row>
    <row r="140" spans="1:6" ht="22.5" customHeight="1" x14ac:dyDescent="0.2">
      <c r="A140" s="346"/>
      <c r="B140" s="369"/>
      <c r="C140" s="380"/>
      <c r="D140" s="158"/>
      <c r="E140" s="377" t="s">
        <v>246</v>
      </c>
      <c r="F140" s="322"/>
    </row>
    <row r="141" spans="1:6" ht="15.75" customHeight="1" x14ac:dyDescent="0.2">
      <c r="A141" s="342">
        <v>15</v>
      </c>
      <c r="B141" s="342">
        <v>854</v>
      </c>
      <c r="C141" s="342">
        <v>85404</v>
      </c>
      <c r="D141" s="153">
        <v>2540</v>
      </c>
      <c r="E141" s="369" t="s">
        <v>247</v>
      </c>
      <c r="F141" s="322">
        <f>534790+50000</f>
        <v>584790</v>
      </c>
    </row>
    <row r="142" spans="1:6" ht="15" customHeight="1" x14ac:dyDescent="0.2">
      <c r="A142" s="357"/>
      <c r="B142" s="358"/>
      <c r="C142" s="359"/>
      <c r="D142" s="278"/>
      <c r="E142" s="364" t="s">
        <v>204</v>
      </c>
      <c r="F142" s="375"/>
    </row>
    <row r="143" spans="1:6" ht="13.5" customHeight="1" x14ac:dyDescent="0.2">
      <c r="A143" s="357"/>
      <c r="B143" s="358"/>
      <c r="C143" s="359"/>
      <c r="D143" s="278"/>
      <c r="E143" s="395" t="s">
        <v>158</v>
      </c>
      <c r="F143" s="361"/>
    </row>
    <row r="144" spans="1:6" ht="24.75" customHeight="1" x14ac:dyDescent="0.2">
      <c r="A144" s="357"/>
      <c r="B144" s="358"/>
      <c r="C144" s="359"/>
      <c r="D144" s="279"/>
      <c r="E144" s="265" t="s">
        <v>232</v>
      </c>
      <c r="F144" s="361"/>
    </row>
    <row r="145" spans="1:6" ht="13.5" customHeight="1" x14ac:dyDescent="0.2">
      <c r="A145" s="357"/>
      <c r="B145" s="358"/>
      <c r="C145" s="359"/>
      <c r="D145" s="278"/>
      <c r="E145" s="363" t="s">
        <v>233</v>
      </c>
      <c r="F145" s="361"/>
    </row>
    <row r="146" spans="1:6" ht="13.5" customHeight="1" x14ac:dyDescent="0.2">
      <c r="A146" s="357"/>
      <c r="B146" s="358"/>
      <c r="C146" s="359"/>
      <c r="D146" s="278"/>
      <c r="E146" s="371" t="s">
        <v>161</v>
      </c>
      <c r="F146" s="361"/>
    </row>
    <row r="147" spans="1:6" ht="13.5" customHeight="1" x14ac:dyDescent="0.2">
      <c r="A147" s="357"/>
      <c r="B147" s="358"/>
      <c r="C147" s="359"/>
      <c r="D147" s="278"/>
      <c r="E147" s="363" t="s">
        <v>234</v>
      </c>
      <c r="F147" s="361"/>
    </row>
    <row r="148" spans="1:6" ht="13.5" customHeight="1" x14ac:dyDescent="0.2">
      <c r="A148" s="357"/>
      <c r="B148" s="358"/>
      <c r="C148" s="359"/>
      <c r="D148" s="278"/>
      <c r="E148" s="363" t="s">
        <v>201</v>
      </c>
      <c r="F148" s="361"/>
    </row>
    <row r="149" spans="1:6" ht="13.5" customHeight="1" x14ac:dyDescent="0.2">
      <c r="A149" s="357"/>
      <c r="B149" s="358"/>
      <c r="C149" s="359"/>
      <c r="D149" s="278"/>
      <c r="E149" s="388" t="s">
        <v>159</v>
      </c>
      <c r="F149" s="375"/>
    </row>
    <row r="150" spans="1:6" ht="14.25" customHeight="1" x14ac:dyDescent="0.2">
      <c r="A150" s="357"/>
      <c r="B150" s="358"/>
      <c r="C150" s="359"/>
      <c r="D150" s="278"/>
      <c r="E150" s="363" t="s">
        <v>235</v>
      </c>
      <c r="F150" s="361"/>
    </row>
    <row r="151" spans="1:6" ht="14.25" customHeight="1" x14ac:dyDescent="0.2">
      <c r="A151" s="365"/>
      <c r="B151" s="366"/>
      <c r="C151" s="367"/>
      <c r="D151" s="278"/>
      <c r="E151" s="388" t="s">
        <v>157</v>
      </c>
      <c r="F151" s="334"/>
    </row>
    <row r="152" spans="1:6" ht="25.5" customHeight="1" x14ac:dyDescent="0.2">
      <c r="A152" s="331">
        <v>16</v>
      </c>
      <c r="B152" s="331">
        <v>854</v>
      </c>
      <c r="C152" s="331">
        <v>85406</v>
      </c>
      <c r="D152" s="158">
        <v>2540</v>
      </c>
      <c r="E152" s="396" t="s">
        <v>248</v>
      </c>
      <c r="F152" s="322">
        <f>60974</f>
        <v>60974</v>
      </c>
    </row>
    <row r="153" spans="1:6" ht="15.75" customHeight="1" x14ac:dyDescent="0.2">
      <c r="A153" s="352"/>
      <c r="B153" s="353"/>
      <c r="C153" s="354"/>
      <c r="D153" s="160"/>
      <c r="E153" s="397" t="s">
        <v>249</v>
      </c>
      <c r="F153" s="356"/>
    </row>
    <row r="154" spans="1:6" ht="37.5" customHeight="1" x14ac:dyDescent="0.2">
      <c r="A154" s="365"/>
      <c r="B154" s="366"/>
      <c r="C154" s="367"/>
      <c r="D154" s="176"/>
      <c r="E154" s="398" t="s">
        <v>250</v>
      </c>
      <c r="F154" s="334"/>
    </row>
    <row r="155" spans="1:6" ht="16.5" customHeight="1" x14ac:dyDescent="0.2">
      <c r="A155" s="342">
        <v>17</v>
      </c>
      <c r="B155" s="342">
        <v>854</v>
      </c>
      <c r="C155" s="342">
        <v>85410</v>
      </c>
      <c r="D155" s="153">
        <v>2590</v>
      </c>
      <c r="E155" s="369" t="s">
        <v>90</v>
      </c>
      <c r="F155" s="322">
        <f>911326+200000</f>
        <v>1111326</v>
      </c>
    </row>
    <row r="156" spans="1:6" ht="13.5" customHeight="1" x14ac:dyDescent="0.2">
      <c r="A156" s="346"/>
      <c r="B156" s="369"/>
      <c r="C156" s="380"/>
      <c r="D156" s="176"/>
      <c r="E156" s="366" t="s">
        <v>251</v>
      </c>
      <c r="F156" s="322"/>
    </row>
    <row r="157" spans="1:6" ht="14.25" customHeight="1" x14ac:dyDescent="0.2">
      <c r="A157" s="518"/>
      <c r="B157" s="519"/>
      <c r="C157" s="519"/>
      <c r="D157" s="152"/>
      <c r="E157" s="519" t="s">
        <v>189</v>
      </c>
      <c r="F157" s="520">
        <f>SUM(F54:F156)</f>
        <v>41608778.68</v>
      </c>
    </row>
    <row r="158" spans="1:6" ht="15.75" customHeight="1" x14ac:dyDescent="0.2">
      <c r="A158" s="399"/>
      <c r="B158" s="400"/>
      <c r="C158" s="400"/>
      <c r="D158" s="152"/>
      <c r="E158" s="400" t="s">
        <v>122</v>
      </c>
      <c r="F158" s="401">
        <f>F157+F51</f>
        <v>63975971.269999996</v>
      </c>
    </row>
    <row r="160" spans="1:6" ht="12.6" customHeight="1" x14ac:dyDescent="0.2">
      <c r="A160" s="521"/>
      <c r="F160" s="402"/>
    </row>
    <row r="162" spans="6:6" x14ac:dyDescent="0.2">
      <c r="F162" s="402"/>
    </row>
  </sheetData>
  <pageMargins left="0.47244094488188981" right="0.47244094488188981" top="0.70866141732283472" bottom="0.74803149606299213" header="0.31496062992125984" footer="0.31496062992125984"/>
  <pageSetup paperSize="9" orientation="portrait" useFirstPageNumber="1" r:id="rId1"/>
  <headerFooter>
    <oddFooter>&amp;C&amp;"Arial,Normalny"&amp;8&amp;P</oddFooter>
  </headerFooter>
  <rowBreaks count="2" manualBreakCount="2">
    <brk id="108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F9FD-989C-4619-9888-6C814FC7A8DA}"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123</v>
      </c>
    </row>
    <row r="2" spans="1:7" x14ac:dyDescent="0.25">
      <c r="F2" s="301" t="s">
        <v>463</v>
      </c>
    </row>
    <row r="3" spans="1:7" x14ac:dyDescent="0.25">
      <c r="F3" s="301" t="s">
        <v>1</v>
      </c>
    </row>
    <row r="4" spans="1:7" x14ac:dyDescent="0.25">
      <c r="F4" s="301" t="s">
        <v>464</v>
      </c>
    </row>
    <row r="6" spans="1:7" s="180" customFormat="1" ht="12.75" x14ac:dyDescent="0.2">
      <c r="A6" s="179" t="s">
        <v>252</v>
      </c>
      <c r="B6" s="179"/>
      <c r="C6" s="179"/>
      <c r="D6" s="179"/>
      <c r="E6" s="179"/>
      <c r="F6" s="179"/>
      <c r="G6" s="179"/>
    </row>
    <row r="7" spans="1:7" s="180" customFormat="1" ht="12.75" x14ac:dyDescent="0.2">
      <c r="A7" s="179" t="s">
        <v>253</v>
      </c>
      <c r="B7" s="179"/>
      <c r="C7" s="179"/>
      <c r="D7" s="179"/>
      <c r="E7" s="179"/>
      <c r="F7" s="179"/>
      <c r="G7" s="179"/>
    </row>
    <row r="8" spans="1:7" x14ac:dyDescent="0.25">
      <c r="A8" s="181" t="s">
        <v>254</v>
      </c>
      <c r="B8" s="181"/>
      <c r="C8" s="181"/>
      <c r="D8" s="181"/>
      <c r="E8" s="181"/>
      <c r="F8" s="181"/>
      <c r="G8" s="181"/>
    </row>
    <row r="9" spans="1:7" x14ac:dyDescent="0.25">
      <c r="A9" s="522"/>
      <c r="B9" s="522"/>
      <c r="C9" s="522"/>
      <c r="D9" s="522"/>
      <c r="E9" s="522"/>
      <c r="F9" s="522"/>
      <c r="G9" s="182" t="s">
        <v>3</v>
      </c>
    </row>
    <row r="10" spans="1:7" ht="15" customHeight="1" x14ac:dyDescent="0.25">
      <c r="A10" s="183"/>
      <c r="B10" s="184"/>
      <c r="C10" s="184"/>
      <c r="D10" s="185" t="s">
        <v>255</v>
      </c>
      <c r="E10" s="186"/>
      <c r="F10" s="187"/>
      <c r="G10" s="185" t="s">
        <v>256</v>
      </c>
    </row>
    <row r="11" spans="1:7" x14ac:dyDescent="0.25">
      <c r="A11" s="188" t="s">
        <v>119</v>
      </c>
      <c r="B11" s="189" t="s">
        <v>5</v>
      </c>
      <c r="C11" s="189" t="s">
        <v>257</v>
      </c>
      <c r="D11" s="190" t="s">
        <v>258</v>
      </c>
      <c r="E11" s="190"/>
      <c r="F11" s="190"/>
      <c r="G11" s="190" t="s">
        <v>258</v>
      </c>
    </row>
    <row r="12" spans="1:7" x14ac:dyDescent="0.25">
      <c r="A12" s="188"/>
      <c r="B12" s="191"/>
      <c r="C12" s="189"/>
      <c r="D12" s="190" t="s">
        <v>259</v>
      </c>
      <c r="E12" s="190" t="s">
        <v>260</v>
      </c>
      <c r="F12" s="190" t="s">
        <v>121</v>
      </c>
      <c r="G12" s="190" t="s">
        <v>261</v>
      </c>
    </row>
    <row r="13" spans="1:7" x14ac:dyDescent="0.25">
      <c r="A13" s="192"/>
      <c r="B13" s="191" t="s">
        <v>6</v>
      </c>
      <c r="C13" s="191"/>
      <c r="D13" s="193"/>
      <c r="E13" s="193"/>
      <c r="F13" s="193"/>
      <c r="G13" s="193"/>
    </row>
    <row r="14" spans="1:7" s="195" customFormat="1" ht="9.75" x14ac:dyDescent="0.15">
      <c r="A14" s="194">
        <v>1</v>
      </c>
      <c r="B14" s="194">
        <v>2</v>
      </c>
      <c r="C14" s="194">
        <v>3</v>
      </c>
      <c r="D14" s="194">
        <v>4</v>
      </c>
      <c r="E14" s="194">
        <v>5</v>
      </c>
      <c r="F14" s="194">
        <v>6</v>
      </c>
      <c r="G14" s="194">
        <v>7</v>
      </c>
    </row>
    <row r="15" spans="1:7" s="522" customFormat="1" x14ac:dyDescent="0.25">
      <c r="A15" s="196"/>
      <c r="B15" s="197">
        <v>801</v>
      </c>
      <c r="C15" s="523"/>
      <c r="D15" s="198"/>
      <c r="E15" s="198"/>
      <c r="F15" s="198"/>
      <c r="G15" s="198"/>
    </row>
    <row r="16" spans="1:7" ht="13.5" customHeight="1" x14ac:dyDescent="0.25">
      <c r="A16" s="199" t="s">
        <v>262</v>
      </c>
      <c r="B16" s="200">
        <v>80101</v>
      </c>
      <c r="C16" s="201" t="s">
        <v>51</v>
      </c>
      <c r="D16" s="202">
        <v>6324.7</v>
      </c>
      <c r="E16" s="202">
        <v>790365.97</v>
      </c>
      <c r="F16" s="202">
        <v>796690.67</v>
      </c>
      <c r="G16" s="202">
        <v>0</v>
      </c>
    </row>
    <row r="17" spans="1:7" ht="13.5" customHeight="1" x14ac:dyDescent="0.25">
      <c r="A17" s="199" t="s">
        <v>263</v>
      </c>
      <c r="B17" s="200">
        <v>80102</v>
      </c>
      <c r="C17" s="203" t="s">
        <v>63</v>
      </c>
      <c r="D17" s="204">
        <v>0</v>
      </c>
      <c r="E17" s="204">
        <v>20983</v>
      </c>
      <c r="F17" s="204">
        <v>20983</v>
      </c>
      <c r="G17" s="204">
        <v>0</v>
      </c>
    </row>
    <row r="18" spans="1:7" ht="13.5" customHeight="1" x14ac:dyDescent="0.25">
      <c r="A18" s="199" t="s">
        <v>264</v>
      </c>
      <c r="B18" s="200">
        <v>80104</v>
      </c>
      <c r="C18" s="203" t="s">
        <v>67</v>
      </c>
      <c r="D18" s="204">
        <v>5972.12</v>
      </c>
      <c r="E18" s="204">
        <v>4598507.8</v>
      </c>
      <c r="F18" s="204">
        <v>4604479.92</v>
      </c>
      <c r="G18" s="204">
        <v>0</v>
      </c>
    </row>
    <row r="19" spans="1:7" ht="13.5" customHeight="1" x14ac:dyDescent="0.25">
      <c r="A19" s="199" t="s">
        <v>265</v>
      </c>
      <c r="B19" s="200">
        <v>80115</v>
      </c>
      <c r="C19" s="203" t="s">
        <v>69</v>
      </c>
      <c r="D19" s="204">
        <v>8.06</v>
      </c>
      <c r="E19" s="204">
        <v>1134334.56</v>
      </c>
      <c r="F19" s="204">
        <v>1134342.6200000001</v>
      </c>
      <c r="G19" s="204">
        <v>0</v>
      </c>
    </row>
    <row r="20" spans="1:7" ht="13.5" customHeight="1" x14ac:dyDescent="0.25">
      <c r="A20" s="199" t="s">
        <v>266</v>
      </c>
      <c r="B20" s="200">
        <v>80120</v>
      </c>
      <c r="C20" s="203" t="s">
        <v>71</v>
      </c>
      <c r="D20" s="205">
        <v>342.39</v>
      </c>
      <c r="E20" s="204">
        <v>257540</v>
      </c>
      <c r="F20" s="204">
        <v>257882.39</v>
      </c>
      <c r="G20" s="204">
        <v>0</v>
      </c>
    </row>
    <row r="21" spans="1:7" ht="13.5" customHeight="1" x14ac:dyDescent="0.25">
      <c r="A21" s="199" t="s">
        <v>267</v>
      </c>
      <c r="B21" s="200">
        <v>80132</v>
      </c>
      <c r="C21" s="203" t="s">
        <v>268</v>
      </c>
      <c r="D21" s="204">
        <v>0</v>
      </c>
      <c r="E21" s="204">
        <v>37900</v>
      </c>
      <c r="F21" s="204">
        <v>37900</v>
      </c>
      <c r="G21" s="206">
        <v>0</v>
      </c>
    </row>
    <row r="22" spans="1:7" ht="13.5" customHeight="1" x14ac:dyDescent="0.25">
      <c r="A22" s="199" t="s">
        <v>269</v>
      </c>
      <c r="B22" s="200">
        <v>80134</v>
      </c>
      <c r="C22" s="203" t="s">
        <v>74</v>
      </c>
      <c r="D22" s="204">
        <v>0</v>
      </c>
      <c r="E22" s="204">
        <v>1300</v>
      </c>
      <c r="F22" s="204">
        <v>1300</v>
      </c>
      <c r="G22" s="204">
        <v>0</v>
      </c>
    </row>
    <row r="23" spans="1:7" ht="25.5" customHeight="1" x14ac:dyDescent="0.25">
      <c r="A23" s="207" t="s">
        <v>270</v>
      </c>
      <c r="B23" s="208">
        <v>80140</v>
      </c>
      <c r="C23" s="209" t="s">
        <v>271</v>
      </c>
      <c r="D23" s="266">
        <v>67.19</v>
      </c>
      <c r="E23" s="266">
        <v>159270</v>
      </c>
      <c r="F23" s="266">
        <v>159337.19</v>
      </c>
      <c r="G23" s="266">
        <v>0</v>
      </c>
    </row>
    <row r="24" spans="1:7" ht="13.5" customHeight="1" x14ac:dyDescent="0.25">
      <c r="A24" s="207" t="s">
        <v>272</v>
      </c>
      <c r="B24" s="208">
        <v>80142</v>
      </c>
      <c r="C24" s="209" t="s">
        <v>273</v>
      </c>
      <c r="D24" s="204">
        <v>109.5</v>
      </c>
      <c r="E24" s="204">
        <v>369147</v>
      </c>
      <c r="F24" s="204">
        <v>369256.5</v>
      </c>
      <c r="G24" s="204">
        <v>0</v>
      </c>
    </row>
    <row r="25" spans="1:7" ht="13.5" customHeight="1" x14ac:dyDescent="0.25">
      <c r="A25" s="207" t="s">
        <v>274</v>
      </c>
      <c r="B25" s="208">
        <v>80144</v>
      </c>
      <c r="C25" s="209" t="s">
        <v>275</v>
      </c>
      <c r="D25" s="204">
        <v>319.77</v>
      </c>
      <c r="E25" s="204">
        <v>74800</v>
      </c>
      <c r="F25" s="204">
        <v>75119.77</v>
      </c>
      <c r="G25" s="204">
        <v>0</v>
      </c>
    </row>
    <row r="26" spans="1:7" ht="13.5" customHeight="1" x14ac:dyDescent="0.25">
      <c r="A26" s="207" t="s">
        <v>276</v>
      </c>
      <c r="B26" s="208">
        <v>80148</v>
      </c>
      <c r="C26" s="203" t="s">
        <v>277</v>
      </c>
      <c r="D26" s="205">
        <v>1146.97</v>
      </c>
      <c r="E26" s="205">
        <v>2990515</v>
      </c>
      <c r="F26" s="205">
        <v>2991661.97</v>
      </c>
      <c r="G26" s="205">
        <v>0</v>
      </c>
    </row>
    <row r="27" spans="1:7" ht="13.5" customHeight="1" x14ac:dyDescent="0.25">
      <c r="A27" s="210"/>
      <c r="B27" s="211">
        <v>854</v>
      </c>
      <c r="C27" s="212"/>
      <c r="D27" s="213"/>
      <c r="E27" s="213"/>
      <c r="F27" s="213"/>
      <c r="G27" s="213"/>
    </row>
    <row r="28" spans="1:7" ht="13.5" customHeight="1" x14ac:dyDescent="0.25">
      <c r="A28" s="199" t="s">
        <v>262</v>
      </c>
      <c r="B28" s="200">
        <v>85410</v>
      </c>
      <c r="C28" s="203" t="s">
        <v>90</v>
      </c>
      <c r="D28" s="204">
        <v>763.66</v>
      </c>
      <c r="E28" s="204">
        <v>491700</v>
      </c>
      <c r="F28" s="204">
        <v>492463.66</v>
      </c>
      <c r="G28" s="204">
        <v>0</v>
      </c>
    </row>
    <row r="29" spans="1:7" ht="13.5" customHeight="1" x14ac:dyDescent="0.25">
      <c r="A29" s="199" t="s">
        <v>263</v>
      </c>
      <c r="B29" s="200">
        <v>85412</v>
      </c>
      <c r="C29" s="203" t="s">
        <v>278</v>
      </c>
      <c r="D29" s="204"/>
      <c r="E29" s="204"/>
      <c r="F29" s="204"/>
      <c r="G29" s="204"/>
    </row>
    <row r="30" spans="1:7" ht="13.5" customHeight="1" x14ac:dyDescent="0.25">
      <c r="A30" s="199"/>
      <c r="B30" s="200"/>
      <c r="C30" s="203" t="s">
        <v>279</v>
      </c>
      <c r="D30" s="204">
        <v>0</v>
      </c>
      <c r="E30" s="204">
        <v>7200</v>
      </c>
      <c r="F30" s="204">
        <v>7200</v>
      </c>
      <c r="G30" s="204">
        <v>0</v>
      </c>
    </row>
    <row r="31" spans="1:7" ht="13.5" customHeight="1" x14ac:dyDescent="0.25">
      <c r="A31" s="199" t="s">
        <v>264</v>
      </c>
      <c r="B31" s="200">
        <v>85417</v>
      </c>
      <c r="C31" s="214" t="s">
        <v>280</v>
      </c>
      <c r="D31" s="204">
        <v>0</v>
      </c>
      <c r="E31" s="204">
        <v>80400</v>
      </c>
      <c r="F31" s="204">
        <v>80400</v>
      </c>
      <c r="G31" s="204">
        <v>0</v>
      </c>
    </row>
    <row r="32" spans="1:7" ht="13.5" customHeight="1" x14ac:dyDescent="0.25">
      <c r="A32" s="267" t="s">
        <v>265</v>
      </c>
      <c r="B32" s="215">
        <v>85420</v>
      </c>
      <c r="C32" s="216" t="s">
        <v>93</v>
      </c>
      <c r="D32" s="217">
        <v>73.81</v>
      </c>
      <c r="E32" s="217">
        <v>22500</v>
      </c>
      <c r="F32" s="217">
        <v>22573.81</v>
      </c>
      <c r="G32" s="218">
        <v>0</v>
      </c>
    </row>
    <row r="33" spans="1:7" s="526" customFormat="1" ht="22.5" customHeight="1" x14ac:dyDescent="0.25">
      <c r="A33" s="219"/>
      <c r="B33" s="220"/>
      <c r="C33" s="524" t="s">
        <v>281</v>
      </c>
      <c r="D33" s="525">
        <f>SUM(D16:D32)</f>
        <v>15128.169999999998</v>
      </c>
      <c r="E33" s="525">
        <f>SUM(E16:E32)</f>
        <v>11036463.33</v>
      </c>
      <c r="F33" s="525">
        <f>SUM(F16:F32)</f>
        <v>11051591.5</v>
      </c>
      <c r="G33" s="525">
        <f>SUM(G16:G32)</f>
        <v>0</v>
      </c>
    </row>
    <row r="35" spans="1:7" x14ac:dyDescent="0.25">
      <c r="A35" s="527"/>
      <c r="B35" s="527"/>
      <c r="C35" s="221"/>
    </row>
    <row r="36" spans="1:7" x14ac:dyDescent="0.25">
      <c r="A36" s="527"/>
      <c r="B36" s="527"/>
      <c r="C36" s="221"/>
    </row>
    <row r="37" spans="1:7" x14ac:dyDescent="0.25">
      <c r="A37" s="527"/>
      <c r="B37" s="527"/>
      <c r="C37" s="221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1395-B329-4DAD-BBF8-79A96618250F}">
  <sheetPr>
    <tabColor rgb="FFFFFFCC"/>
  </sheetPr>
  <dimension ref="A1:WVO182"/>
  <sheetViews>
    <sheetView zoomScale="140" zoomScaleNormal="140" workbookViewId="0"/>
  </sheetViews>
  <sheetFormatPr defaultRowHeight="15" x14ac:dyDescent="0.25"/>
  <cols>
    <col min="1" max="1" width="4.85546875" style="522" customWidth="1"/>
    <col min="2" max="2" width="33.42578125" style="522" customWidth="1"/>
    <col min="3" max="3" width="8.5703125" style="522" customWidth="1"/>
    <col min="4" max="4" width="9.42578125" style="522" customWidth="1"/>
    <col min="5" max="5" width="8.140625" style="522" customWidth="1"/>
    <col min="6" max="6" width="13" customWidth="1"/>
    <col min="7" max="7" width="12.85546875" customWidth="1"/>
    <col min="9" max="9" width="12.42578125" customWidth="1"/>
    <col min="77" max="253" width="9.140625" style="522"/>
    <col min="254" max="254" width="5.28515625" style="522" customWidth="1"/>
    <col min="255" max="255" width="8" style="522" customWidth="1"/>
    <col min="256" max="256" width="5.85546875" style="522" customWidth="1"/>
    <col min="257" max="257" width="9.42578125" style="522" customWidth="1"/>
    <col min="258" max="258" width="11.28515625" style="522" customWidth="1"/>
    <col min="259" max="259" width="11" style="522" customWidth="1"/>
    <col min="260" max="260" width="13.140625" style="522" customWidth="1"/>
    <col min="261" max="261" width="11.7109375" style="522" customWidth="1"/>
    <col min="262" max="262" width="11.140625" style="522" customWidth="1"/>
    <col min="263" max="263" width="11.7109375" style="522" customWidth="1"/>
    <col min="264" max="509" width="9.140625" style="522"/>
    <col min="510" max="510" width="5.28515625" style="522" customWidth="1"/>
    <col min="511" max="511" width="8" style="522" customWidth="1"/>
    <col min="512" max="512" width="5.85546875" style="522" customWidth="1"/>
    <col min="513" max="513" width="9.42578125" style="522" customWidth="1"/>
    <col min="514" max="514" width="11.28515625" style="522" customWidth="1"/>
    <col min="515" max="515" width="11" style="522" customWidth="1"/>
    <col min="516" max="516" width="13.140625" style="522" customWidth="1"/>
    <col min="517" max="517" width="11.7109375" style="522" customWidth="1"/>
    <col min="518" max="518" width="11.140625" style="522" customWidth="1"/>
    <col min="519" max="519" width="11.7109375" style="522" customWidth="1"/>
    <col min="520" max="765" width="9.140625" style="522"/>
    <col min="766" max="766" width="5.28515625" style="522" customWidth="1"/>
    <col min="767" max="767" width="8" style="522" customWidth="1"/>
    <col min="768" max="768" width="5.85546875" style="522" customWidth="1"/>
    <col min="769" max="769" width="9.42578125" style="522" customWidth="1"/>
    <col min="770" max="770" width="11.28515625" style="522" customWidth="1"/>
    <col min="771" max="771" width="11" style="522" customWidth="1"/>
    <col min="772" max="772" width="13.140625" style="522" customWidth="1"/>
    <col min="773" max="773" width="11.7109375" style="522" customWidth="1"/>
    <col min="774" max="774" width="11.140625" style="522" customWidth="1"/>
    <col min="775" max="775" width="11.7109375" style="522" customWidth="1"/>
    <col min="776" max="1021" width="9.140625" style="522"/>
    <col min="1022" max="1022" width="5.28515625" style="522" customWidth="1"/>
    <col min="1023" max="1023" width="8" style="522" customWidth="1"/>
    <col min="1024" max="1024" width="5.85546875" style="522" customWidth="1"/>
    <col min="1025" max="1025" width="9.42578125" style="522" customWidth="1"/>
    <col min="1026" max="1026" width="11.28515625" style="522" customWidth="1"/>
    <col min="1027" max="1027" width="11" style="522" customWidth="1"/>
    <col min="1028" max="1028" width="13.140625" style="522" customWidth="1"/>
    <col min="1029" max="1029" width="11.7109375" style="522" customWidth="1"/>
    <col min="1030" max="1030" width="11.140625" style="522" customWidth="1"/>
    <col min="1031" max="1031" width="11.7109375" style="522" customWidth="1"/>
    <col min="1032" max="1277" width="9.140625" style="522"/>
    <col min="1278" max="1278" width="5.28515625" style="522" customWidth="1"/>
    <col min="1279" max="1279" width="8" style="522" customWidth="1"/>
    <col min="1280" max="1280" width="5.85546875" style="522" customWidth="1"/>
    <col min="1281" max="1281" width="9.42578125" style="522" customWidth="1"/>
    <col min="1282" max="1282" width="11.28515625" style="522" customWidth="1"/>
    <col min="1283" max="1283" width="11" style="522" customWidth="1"/>
    <col min="1284" max="1284" width="13.140625" style="522" customWidth="1"/>
    <col min="1285" max="1285" width="11.7109375" style="522" customWidth="1"/>
    <col min="1286" max="1286" width="11.140625" style="522" customWidth="1"/>
    <col min="1287" max="1287" width="11.7109375" style="522" customWidth="1"/>
    <col min="1288" max="1533" width="9.140625" style="522"/>
    <col min="1534" max="1534" width="5.28515625" style="522" customWidth="1"/>
    <col min="1535" max="1535" width="8" style="522" customWidth="1"/>
    <col min="1536" max="1536" width="5.85546875" style="522" customWidth="1"/>
    <col min="1537" max="1537" width="9.42578125" style="522" customWidth="1"/>
    <col min="1538" max="1538" width="11.28515625" style="522" customWidth="1"/>
    <col min="1539" max="1539" width="11" style="522" customWidth="1"/>
    <col min="1540" max="1540" width="13.140625" style="522" customWidth="1"/>
    <col min="1541" max="1541" width="11.7109375" style="522" customWidth="1"/>
    <col min="1542" max="1542" width="11.140625" style="522" customWidth="1"/>
    <col min="1543" max="1543" width="11.7109375" style="522" customWidth="1"/>
    <col min="1544" max="1789" width="9.140625" style="522"/>
    <col min="1790" max="1790" width="5.28515625" style="522" customWidth="1"/>
    <col min="1791" max="1791" width="8" style="522" customWidth="1"/>
    <col min="1792" max="1792" width="5.85546875" style="522" customWidth="1"/>
    <col min="1793" max="1793" width="9.42578125" style="522" customWidth="1"/>
    <col min="1794" max="1794" width="11.28515625" style="522" customWidth="1"/>
    <col min="1795" max="1795" width="11" style="522" customWidth="1"/>
    <col min="1796" max="1796" width="13.140625" style="522" customWidth="1"/>
    <col min="1797" max="1797" width="11.7109375" style="522" customWidth="1"/>
    <col min="1798" max="1798" width="11.140625" style="522" customWidth="1"/>
    <col min="1799" max="1799" width="11.7109375" style="522" customWidth="1"/>
    <col min="1800" max="2045" width="9.140625" style="522"/>
    <col min="2046" max="2046" width="5.28515625" style="522" customWidth="1"/>
    <col min="2047" max="2047" width="8" style="522" customWidth="1"/>
    <col min="2048" max="2048" width="5.85546875" style="522" customWidth="1"/>
    <col min="2049" max="2049" width="9.42578125" style="522" customWidth="1"/>
    <col min="2050" max="2050" width="11.28515625" style="522" customWidth="1"/>
    <col min="2051" max="2051" width="11" style="522" customWidth="1"/>
    <col min="2052" max="2052" width="13.140625" style="522" customWidth="1"/>
    <col min="2053" max="2053" width="11.7109375" style="522" customWidth="1"/>
    <col min="2054" max="2054" width="11.140625" style="522" customWidth="1"/>
    <col min="2055" max="2055" width="11.7109375" style="522" customWidth="1"/>
    <col min="2056" max="2301" width="9.140625" style="522"/>
    <col min="2302" max="2302" width="5.28515625" style="522" customWidth="1"/>
    <col min="2303" max="2303" width="8" style="522" customWidth="1"/>
    <col min="2304" max="2304" width="5.85546875" style="522" customWidth="1"/>
    <col min="2305" max="2305" width="9.42578125" style="522" customWidth="1"/>
    <col min="2306" max="2306" width="11.28515625" style="522" customWidth="1"/>
    <col min="2307" max="2307" width="11" style="522" customWidth="1"/>
    <col min="2308" max="2308" width="13.140625" style="522" customWidth="1"/>
    <col min="2309" max="2309" width="11.7109375" style="522" customWidth="1"/>
    <col min="2310" max="2310" width="11.140625" style="522" customWidth="1"/>
    <col min="2311" max="2311" width="11.7109375" style="522" customWidth="1"/>
    <col min="2312" max="2557" width="9.140625" style="522"/>
    <col min="2558" max="2558" width="5.28515625" style="522" customWidth="1"/>
    <col min="2559" max="2559" width="8" style="522" customWidth="1"/>
    <col min="2560" max="2560" width="5.85546875" style="522" customWidth="1"/>
    <col min="2561" max="2561" width="9.42578125" style="522" customWidth="1"/>
    <col min="2562" max="2562" width="11.28515625" style="522" customWidth="1"/>
    <col min="2563" max="2563" width="11" style="522" customWidth="1"/>
    <col min="2564" max="2564" width="13.140625" style="522" customWidth="1"/>
    <col min="2565" max="2565" width="11.7109375" style="522" customWidth="1"/>
    <col min="2566" max="2566" width="11.140625" style="522" customWidth="1"/>
    <col min="2567" max="2567" width="11.7109375" style="522" customWidth="1"/>
    <col min="2568" max="2813" width="9.140625" style="522"/>
    <col min="2814" max="2814" width="5.28515625" style="522" customWidth="1"/>
    <col min="2815" max="2815" width="8" style="522" customWidth="1"/>
    <col min="2816" max="2816" width="5.85546875" style="522" customWidth="1"/>
    <col min="2817" max="2817" width="9.42578125" style="522" customWidth="1"/>
    <col min="2818" max="2818" width="11.28515625" style="522" customWidth="1"/>
    <col min="2819" max="2819" width="11" style="522" customWidth="1"/>
    <col min="2820" max="2820" width="13.140625" style="522" customWidth="1"/>
    <col min="2821" max="2821" width="11.7109375" style="522" customWidth="1"/>
    <col min="2822" max="2822" width="11.140625" style="522" customWidth="1"/>
    <col min="2823" max="2823" width="11.7109375" style="522" customWidth="1"/>
    <col min="2824" max="3069" width="9.140625" style="522"/>
    <col min="3070" max="3070" width="5.28515625" style="522" customWidth="1"/>
    <col min="3071" max="3071" width="8" style="522" customWidth="1"/>
    <col min="3072" max="3072" width="5.85546875" style="522" customWidth="1"/>
    <col min="3073" max="3073" width="9.42578125" style="522" customWidth="1"/>
    <col min="3074" max="3074" width="11.28515625" style="522" customWidth="1"/>
    <col min="3075" max="3075" width="11" style="522" customWidth="1"/>
    <col min="3076" max="3076" width="13.140625" style="522" customWidth="1"/>
    <col min="3077" max="3077" width="11.7109375" style="522" customWidth="1"/>
    <col min="3078" max="3078" width="11.140625" style="522" customWidth="1"/>
    <col min="3079" max="3079" width="11.7109375" style="522" customWidth="1"/>
    <col min="3080" max="3325" width="9.140625" style="522"/>
    <col min="3326" max="3326" width="5.28515625" style="522" customWidth="1"/>
    <col min="3327" max="3327" width="8" style="522" customWidth="1"/>
    <col min="3328" max="3328" width="5.85546875" style="522" customWidth="1"/>
    <col min="3329" max="3329" width="9.42578125" style="522" customWidth="1"/>
    <col min="3330" max="3330" width="11.28515625" style="522" customWidth="1"/>
    <col min="3331" max="3331" width="11" style="522" customWidth="1"/>
    <col min="3332" max="3332" width="13.140625" style="522" customWidth="1"/>
    <col min="3333" max="3333" width="11.7109375" style="522" customWidth="1"/>
    <col min="3334" max="3334" width="11.140625" style="522" customWidth="1"/>
    <col min="3335" max="3335" width="11.7109375" style="522" customWidth="1"/>
    <col min="3336" max="3581" width="9.140625" style="522"/>
    <col min="3582" max="3582" width="5.28515625" style="522" customWidth="1"/>
    <col min="3583" max="3583" width="8" style="522" customWidth="1"/>
    <col min="3584" max="3584" width="5.85546875" style="522" customWidth="1"/>
    <col min="3585" max="3585" width="9.42578125" style="522" customWidth="1"/>
    <col min="3586" max="3586" width="11.28515625" style="522" customWidth="1"/>
    <col min="3587" max="3587" width="11" style="522" customWidth="1"/>
    <col min="3588" max="3588" width="13.140625" style="522" customWidth="1"/>
    <col min="3589" max="3589" width="11.7109375" style="522" customWidth="1"/>
    <col min="3590" max="3590" width="11.140625" style="522" customWidth="1"/>
    <col min="3591" max="3591" width="11.7109375" style="522" customWidth="1"/>
    <col min="3592" max="3837" width="9.140625" style="522"/>
    <col min="3838" max="3838" width="5.28515625" style="522" customWidth="1"/>
    <col min="3839" max="3839" width="8" style="522" customWidth="1"/>
    <col min="3840" max="3840" width="5.85546875" style="522" customWidth="1"/>
    <col min="3841" max="3841" width="9.42578125" style="522" customWidth="1"/>
    <col min="3842" max="3842" width="11.28515625" style="522" customWidth="1"/>
    <col min="3843" max="3843" width="11" style="522" customWidth="1"/>
    <col min="3844" max="3844" width="13.140625" style="522" customWidth="1"/>
    <col min="3845" max="3845" width="11.7109375" style="522" customWidth="1"/>
    <col min="3846" max="3846" width="11.140625" style="522" customWidth="1"/>
    <col min="3847" max="3847" width="11.7109375" style="522" customWidth="1"/>
    <col min="3848" max="4093" width="9.140625" style="522"/>
    <col min="4094" max="4094" width="5.28515625" style="522" customWidth="1"/>
    <col min="4095" max="4095" width="8" style="522" customWidth="1"/>
    <col min="4096" max="4096" width="5.85546875" style="522" customWidth="1"/>
    <col min="4097" max="4097" width="9.42578125" style="522" customWidth="1"/>
    <col min="4098" max="4098" width="11.28515625" style="522" customWidth="1"/>
    <col min="4099" max="4099" width="11" style="522" customWidth="1"/>
    <col min="4100" max="4100" width="13.140625" style="522" customWidth="1"/>
    <col min="4101" max="4101" width="11.7109375" style="522" customWidth="1"/>
    <col min="4102" max="4102" width="11.140625" style="522" customWidth="1"/>
    <col min="4103" max="4103" width="11.7109375" style="522" customWidth="1"/>
    <col min="4104" max="4349" width="9.140625" style="522"/>
    <col min="4350" max="4350" width="5.28515625" style="522" customWidth="1"/>
    <col min="4351" max="4351" width="8" style="522" customWidth="1"/>
    <col min="4352" max="4352" width="5.85546875" style="522" customWidth="1"/>
    <col min="4353" max="4353" width="9.42578125" style="522" customWidth="1"/>
    <col min="4354" max="4354" width="11.28515625" style="522" customWidth="1"/>
    <col min="4355" max="4355" width="11" style="522" customWidth="1"/>
    <col min="4356" max="4356" width="13.140625" style="522" customWidth="1"/>
    <col min="4357" max="4357" width="11.7109375" style="522" customWidth="1"/>
    <col min="4358" max="4358" width="11.140625" style="522" customWidth="1"/>
    <col min="4359" max="4359" width="11.7109375" style="522" customWidth="1"/>
    <col min="4360" max="4605" width="9.140625" style="522"/>
    <col min="4606" max="4606" width="5.28515625" style="522" customWidth="1"/>
    <col min="4607" max="4607" width="8" style="522" customWidth="1"/>
    <col min="4608" max="4608" width="5.85546875" style="522" customWidth="1"/>
    <col min="4609" max="4609" width="9.42578125" style="522" customWidth="1"/>
    <col min="4610" max="4610" width="11.28515625" style="522" customWidth="1"/>
    <col min="4611" max="4611" width="11" style="522" customWidth="1"/>
    <col min="4612" max="4612" width="13.140625" style="522" customWidth="1"/>
    <col min="4613" max="4613" width="11.7109375" style="522" customWidth="1"/>
    <col min="4614" max="4614" width="11.140625" style="522" customWidth="1"/>
    <col min="4615" max="4615" width="11.7109375" style="522" customWidth="1"/>
    <col min="4616" max="4861" width="9.140625" style="522"/>
    <col min="4862" max="4862" width="5.28515625" style="522" customWidth="1"/>
    <col min="4863" max="4863" width="8" style="522" customWidth="1"/>
    <col min="4864" max="4864" width="5.85546875" style="522" customWidth="1"/>
    <col min="4865" max="4865" width="9.42578125" style="522" customWidth="1"/>
    <col min="4866" max="4866" width="11.28515625" style="522" customWidth="1"/>
    <col min="4867" max="4867" width="11" style="522" customWidth="1"/>
    <col min="4868" max="4868" width="13.140625" style="522" customWidth="1"/>
    <col min="4869" max="4869" width="11.7109375" style="522" customWidth="1"/>
    <col min="4870" max="4870" width="11.140625" style="522" customWidth="1"/>
    <col min="4871" max="4871" width="11.7109375" style="522" customWidth="1"/>
    <col min="4872" max="5117" width="9.140625" style="522"/>
    <col min="5118" max="5118" width="5.28515625" style="522" customWidth="1"/>
    <col min="5119" max="5119" width="8" style="522" customWidth="1"/>
    <col min="5120" max="5120" width="5.85546875" style="522" customWidth="1"/>
    <col min="5121" max="5121" width="9.42578125" style="522" customWidth="1"/>
    <col min="5122" max="5122" width="11.28515625" style="522" customWidth="1"/>
    <col min="5123" max="5123" width="11" style="522" customWidth="1"/>
    <col min="5124" max="5124" width="13.140625" style="522" customWidth="1"/>
    <col min="5125" max="5125" width="11.7109375" style="522" customWidth="1"/>
    <col min="5126" max="5126" width="11.140625" style="522" customWidth="1"/>
    <col min="5127" max="5127" width="11.7109375" style="522" customWidth="1"/>
    <col min="5128" max="5373" width="9.140625" style="522"/>
    <col min="5374" max="5374" width="5.28515625" style="522" customWidth="1"/>
    <col min="5375" max="5375" width="8" style="522" customWidth="1"/>
    <col min="5376" max="5376" width="5.85546875" style="522" customWidth="1"/>
    <col min="5377" max="5377" width="9.42578125" style="522" customWidth="1"/>
    <col min="5378" max="5378" width="11.28515625" style="522" customWidth="1"/>
    <col min="5379" max="5379" width="11" style="522" customWidth="1"/>
    <col min="5380" max="5380" width="13.140625" style="522" customWidth="1"/>
    <col min="5381" max="5381" width="11.7109375" style="522" customWidth="1"/>
    <col min="5382" max="5382" width="11.140625" style="522" customWidth="1"/>
    <col min="5383" max="5383" width="11.7109375" style="522" customWidth="1"/>
    <col min="5384" max="5629" width="9.140625" style="522"/>
    <col min="5630" max="5630" width="5.28515625" style="522" customWidth="1"/>
    <col min="5631" max="5631" width="8" style="522" customWidth="1"/>
    <col min="5632" max="5632" width="5.85546875" style="522" customWidth="1"/>
    <col min="5633" max="5633" width="9.42578125" style="522" customWidth="1"/>
    <col min="5634" max="5634" width="11.28515625" style="522" customWidth="1"/>
    <col min="5635" max="5635" width="11" style="522" customWidth="1"/>
    <col min="5636" max="5636" width="13.140625" style="522" customWidth="1"/>
    <col min="5637" max="5637" width="11.7109375" style="522" customWidth="1"/>
    <col min="5638" max="5638" width="11.140625" style="522" customWidth="1"/>
    <col min="5639" max="5639" width="11.7109375" style="522" customWidth="1"/>
    <col min="5640" max="5885" width="9.140625" style="522"/>
    <col min="5886" max="5886" width="5.28515625" style="522" customWidth="1"/>
    <col min="5887" max="5887" width="8" style="522" customWidth="1"/>
    <col min="5888" max="5888" width="5.85546875" style="522" customWidth="1"/>
    <col min="5889" max="5889" width="9.42578125" style="522" customWidth="1"/>
    <col min="5890" max="5890" width="11.28515625" style="522" customWidth="1"/>
    <col min="5891" max="5891" width="11" style="522" customWidth="1"/>
    <col min="5892" max="5892" width="13.140625" style="522" customWidth="1"/>
    <col min="5893" max="5893" width="11.7109375" style="522" customWidth="1"/>
    <col min="5894" max="5894" width="11.140625" style="522" customWidth="1"/>
    <col min="5895" max="5895" width="11.7109375" style="522" customWidth="1"/>
    <col min="5896" max="6141" width="9.140625" style="522"/>
    <col min="6142" max="6142" width="5.28515625" style="522" customWidth="1"/>
    <col min="6143" max="6143" width="8" style="522" customWidth="1"/>
    <col min="6144" max="6144" width="5.85546875" style="522" customWidth="1"/>
    <col min="6145" max="6145" width="9.42578125" style="522" customWidth="1"/>
    <col min="6146" max="6146" width="11.28515625" style="522" customWidth="1"/>
    <col min="6147" max="6147" width="11" style="522" customWidth="1"/>
    <col min="6148" max="6148" width="13.140625" style="522" customWidth="1"/>
    <col min="6149" max="6149" width="11.7109375" style="522" customWidth="1"/>
    <col min="6150" max="6150" width="11.140625" style="522" customWidth="1"/>
    <col min="6151" max="6151" width="11.7109375" style="522" customWidth="1"/>
    <col min="6152" max="6397" width="9.140625" style="522"/>
    <col min="6398" max="6398" width="5.28515625" style="522" customWidth="1"/>
    <col min="6399" max="6399" width="8" style="522" customWidth="1"/>
    <col min="6400" max="6400" width="5.85546875" style="522" customWidth="1"/>
    <col min="6401" max="6401" width="9.42578125" style="522" customWidth="1"/>
    <col min="6402" max="6402" width="11.28515625" style="522" customWidth="1"/>
    <col min="6403" max="6403" width="11" style="522" customWidth="1"/>
    <col min="6404" max="6404" width="13.140625" style="522" customWidth="1"/>
    <col min="6405" max="6405" width="11.7109375" style="522" customWidth="1"/>
    <col min="6406" max="6406" width="11.140625" style="522" customWidth="1"/>
    <col min="6407" max="6407" width="11.7109375" style="522" customWidth="1"/>
    <col min="6408" max="6653" width="9.140625" style="522"/>
    <col min="6654" max="6654" width="5.28515625" style="522" customWidth="1"/>
    <col min="6655" max="6655" width="8" style="522" customWidth="1"/>
    <col min="6656" max="6656" width="5.85546875" style="522" customWidth="1"/>
    <col min="6657" max="6657" width="9.42578125" style="522" customWidth="1"/>
    <col min="6658" max="6658" width="11.28515625" style="522" customWidth="1"/>
    <col min="6659" max="6659" width="11" style="522" customWidth="1"/>
    <col min="6660" max="6660" width="13.140625" style="522" customWidth="1"/>
    <col min="6661" max="6661" width="11.7109375" style="522" customWidth="1"/>
    <col min="6662" max="6662" width="11.140625" style="522" customWidth="1"/>
    <col min="6663" max="6663" width="11.7109375" style="522" customWidth="1"/>
    <col min="6664" max="6909" width="9.140625" style="522"/>
    <col min="6910" max="6910" width="5.28515625" style="522" customWidth="1"/>
    <col min="6911" max="6911" width="8" style="522" customWidth="1"/>
    <col min="6912" max="6912" width="5.85546875" style="522" customWidth="1"/>
    <col min="6913" max="6913" width="9.42578125" style="522" customWidth="1"/>
    <col min="6914" max="6914" width="11.28515625" style="522" customWidth="1"/>
    <col min="6915" max="6915" width="11" style="522" customWidth="1"/>
    <col min="6916" max="6916" width="13.140625" style="522" customWidth="1"/>
    <col min="6917" max="6917" width="11.7109375" style="522" customWidth="1"/>
    <col min="6918" max="6918" width="11.140625" style="522" customWidth="1"/>
    <col min="6919" max="6919" width="11.7109375" style="522" customWidth="1"/>
    <col min="6920" max="7165" width="9.140625" style="522"/>
    <col min="7166" max="7166" width="5.28515625" style="522" customWidth="1"/>
    <col min="7167" max="7167" width="8" style="522" customWidth="1"/>
    <col min="7168" max="7168" width="5.85546875" style="522" customWidth="1"/>
    <col min="7169" max="7169" width="9.42578125" style="522" customWidth="1"/>
    <col min="7170" max="7170" width="11.28515625" style="522" customWidth="1"/>
    <col min="7171" max="7171" width="11" style="522" customWidth="1"/>
    <col min="7172" max="7172" width="13.140625" style="522" customWidth="1"/>
    <col min="7173" max="7173" width="11.7109375" style="522" customWidth="1"/>
    <col min="7174" max="7174" width="11.140625" style="522" customWidth="1"/>
    <col min="7175" max="7175" width="11.7109375" style="522" customWidth="1"/>
    <col min="7176" max="7421" width="9.140625" style="522"/>
    <col min="7422" max="7422" width="5.28515625" style="522" customWidth="1"/>
    <col min="7423" max="7423" width="8" style="522" customWidth="1"/>
    <col min="7424" max="7424" width="5.85546875" style="522" customWidth="1"/>
    <col min="7425" max="7425" width="9.42578125" style="522" customWidth="1"/>
    <col min="7426" max="7426" width="11.28515625" style="522" customWidth="1"/>
    <col min="7427" max="7427" width="11" style="522" customWidth="1"/>
    <col min="7428" max="7428" width="13.140625" style="522" customWidth="1"/>
    <col min="7429" max="7429" width="11.7109375" style="522" customWidth="1"/>
    <col min="7430" max="7430" width="11.140625" style="522" customWidth="1"/>
    <col min="7431" max="7431" width="11.7109375" style="522" customWidth="1"/>
    <col min="7432" max="7677" width="9.140625" style="522"/>
    <col min="7678" max="7678" width="5.28515625" style="522" customWidth="1"/>
    <col min="7679" max="7679" width="8" style="522" customWidth="1"/>
    <col min="7680" max="7680" width="5.85546875" style="522" customWidth="1"/>
    <col min="7681" max="7681" width="9.42578125" style="522" customWidth="1"/>
    <col min="7682" max="7682" width="11.28515625" style="522" customWidth="1"/>
    <col min="7683" max="7683" width="11" style="522" customWidth="1"/>
    <col min="7684" max="7684" width="13.140625" style="522" customWidth="1"/>
    <col min="7685" max="7685" width="11.7109375" style="522" customWidth="1"/>
    <col min="7686" max="7686" width="11.140625" style="522" customWidth="1"/>
    <col min="7687" max="7687" width="11.7109375" style="522" customWidth="1"/>
    <col min="7688" max="7933" width="9.140625" style="522"/>
    <col min="7934" max="7934" width="5.28515625" style="522" customWidth="1"/>
    <col min="7935" max="7935" width="8" style="522" customWidth="1"/>
    <col min="7936" max="7936" width="5.85546875" style="522" customWidth="1"/>
    <col min="7937" max="7937" width="9.42578125" style="522" customWidth="1"/>
    <col min="7938" max="7938" width="11.28515625" style="522" customWidth="1"/>
    <col min="7939" max="7939" width="11" style="522" customWidth="1"/>
    <col min="7940" max="7940" width="13.140625" style="522" customWidth="1"/>
    <col min="7941" max="7941" width="11.7109375" style="522" customWidth="1"/>
    <col min="7942" max="7942" width="11.140625" style="522" customWidth="1"/>
    <col min="7943" max="7943" width="11.7109375" style="522" customWidth="1"/>
    <col min="7944" max="8189" width="9.140625" style="522"/>
    <col min="8190" max="8190" width="5.28515625" style="522" customWidth="1"/>
    <col min="8191" max="8191" width="8" style="522" customWidth="1"/>
    <col min="8192" max="8192" width="5.85546875" style="522" customWidth="1"/>
    <col min="8193" max="8193" width="9.42578125" style="522" customWidth="1"/>
    <col min="8194" max="8194" width="11.28515625" style="522" customWidth="1"/>
    <col min="8195" max="8195" width="11" style="522" customWidth="1"/>
    <col min="8196" max="8196" width="13.140625" style="522" customWidth="1"/>
    <col min="8197" max="8197" width="11.7109375" style="522" customWidth="1"/>
    <col min="8198" max="8198" width="11.140625" style="522" customWidth="1"/>
    <col min="8199" max="8199" width="11.7109375" style="522" customWidth="1"/>
    <col min="8200" max="8445" width="9.140625" style="522"/>
    <col min="8446" max="8446" width="5.28515625" style="522" customWidth="1"/>
    <col min="8447" max="8447" width="8" style="522" customWidth="1"/>
    <col min="8448" max="8448" width="5.85546875" style="522" customWidth="1"/>
    <col min="8449" max="8449" width="9.42578125" style="522" customWidth="1"/>
    <col min="8450" max="8450" width="11.28515625" style="522" customWidth="1"/>
    <col min="8451" max="8451" width="11" style="522" customWidth="1"/>
    <col min="8452" max="8452" width="13.140625" style="522" customWidth="1"/>
    <col min="8453" max="8453" width="11.7109375" style="522" customWidth="1"/>
    <col min="8454" max="8454" width="11.140625" style="522" customWidth="1"/>
    <col min="8455" max="8455" width="11.7109375" style="522" customWidth="1"/>
    <col min="8456" max="8701" width="9.140625" style="522"/>
    <col min="8702" max="8702" width="5.28515625" style="522" customWidth="1"/>
    <col min="8703" max="8703" width="8" style="522" customWidth="1"/>
    <col min="8704" max="8704" width="5.85546875" style="522" customWidth="1"/>
    <col min="8705" max="8705" width="9.42578125" style="522" customWidth="1"/>
    <col min="8706" max="8706" width="11.28515625" style="522" customWidth="1"/>
    <col min="8707" max="8707" width="11" style="522" customWidth="1"/>
    <col min="8708" max="8708" width="13.140625" style="522" customWidth="1"/>
    <col min="8709" max="8709" width="11.7109375" style="522" customWidth="1"/>
    <col min="8710" max="8710" width="11.140625" style="522" customWidth="1"/>
    <col min="8711" max="8711" width="11.7109375" style="522" customWidth="1"/>
    <col min="8712" max="8957" width="9.140625" style="522"/>
    <col min="8958" max="8958" width="5.28515625" style="522" customWidth="1"/>
    <col min="8959" max="8959" width="8" style="522" customWidth="1"/>
    <col min="8960" max="8960" width="5.85546875" style="522" customWidth="1"/>
    <col min="8961" max="8961" width="9.42578125" style="522" customWidth="1"/>
    <col min="8962" max="8962" width="11.28515625" style="522" customWidth="1"/>
    <col min="8963" max="8963" width="11" style="522" customWidth="1"/>
    <col min="8964" max="8964" width="13.140625" style="522" customWidth="1"/>
    <col min="8965" max="8965" width="11.7109375" style="522" customWidth="1"/>
    <col min="8966" max="8966" width="11.140625" style="522" customWidth="1"/>
    <col min="8967" max="8967" width="11.7109375" style="522" customWidth="1"/>
    <col min="8968" max="9213" width="9.140625" style="522"/>
    <col min="9214" max="9214" width="5.28515625" style="522" customWidth="1"/>
    <col min="9215" max="9215" width="8" style="522" customWidth="1"/>
    <col min="9216" max="9216" width="5.85546875" style="522" customWidth="1"/>
    <col min="9217" max="9217" width="9.42578125" style="522" customWidth="1"/>
    <col min="9218" max="9218" width="11.28515625" style="522" customWidth="1"/>
    <col min="9219" max="9219" width="11" style="522" customWidth="1"/>
    <col min="9220" max="9220" width="13.140625" style="522" customWidth="1"/>
    <col min="9221" max="9221" width="11.7109375" style="522" customWidth="1"/>
    <col min="9222" max="9222" width="11.140625" style="522" customWidth="1"/>
    <col min="9223" max="9223" width="11.7109375" style="522" customWidth="1"/>
    <col min="9224" max="9469" width="9.140625" style="522"/>
    <col min="9470" max="9470" width="5.28515625" style="522" customWidth="1"/>
    <col min="9471" max="9471" width="8" style="522" customWidth="1"/>
    <col min="9472" max="9472" width="5.85546875" style="522" customWidth="1"/>
    <col min="9473" max="9473" width="9.42578125" style="522" customWidth="1"/>
    <col min="9474" max="9474" width="11.28515625" style="522" customWidth="1"/>
    <col min="9475" max="9475" width="11" style="522" customWidth="1"/>
    <col min="9476" max="9476" width="13.140625" style="522" customWidth="1"/>
    <col min="9477" max="9477" width="11.7109375" style="522" customWidth="1"/>
    <col min="9478" max="9478" width="11.140625" style="522" customWidth="1"/>
    <col min="9479" max="9479" width="11.7109375" style="522" customWidth="1"/>
    <col min="9480" max="9725" width="9.140625" style="522"/>
    <col min="9726" max="9726" width="5.28515625" style="522" customWidth="1"/>
    <col min="9727" max="9727" width="8" style="522" customWidth="1"/>
    <col min="9728" max="9728" width="5.85546875" style="522" customWidth="1"/>
    <col min="9729" max="9729" width="9.42578125" style="522" customWidth="1"/>
    <col min="9730" max="9730" width="11.28515625" style="522" customWidth="1"/>
    <col min="9731" max="9731" width="11" style="522" customWidth="1"/>
    <col min="9732" max="9732" width="13.140625" style="522" customWidth="1"/>
    <col min="9733" max="9733" width="11.7109375" style="522" customWidth="1"/>
    <col min="9734" max="9734" width="11.140625" style="522" customWidth="1"/>
    <col min="9735" max="9735" width="11.7109375" style="522" customWidth="1"/>
    <col min="9736" max="9981" width="9.140625" style="522"/>
    <col min="9982" max="9982" width="5.28515625" style="522" customWidth="1"/>
    <col min="9983" max="9983" width="8" style="522" customWidth="1"/>
    <col min="9984" max="9984" width="5.85546875" style="522" customWidth="1"/>
    <col min="9985" max="9985" width="9.42578125" style="522" customWidth="1"/>
    <col min="9986" max="9986" width="11.28515625" style="522" customWidth="1"/>
    <col min="9987" max="9987" width="11" style="522" customWidth="1"/>
    <col min="9988" max="9988" width="13.140625" style="522" customWidth="1"/>
    <col min="9989" max="9989" width="11.7109375" style="522" customWidth="1"/>
    <col min="9990" max="9990" width="11.140625" style="522" customWidth="1"/>
    <col min="9991" max="9991" width="11.7109375" style="522" customWidth="1"/>
    <col min="9992" max="10237" width="9.140625" style="522"/>
    <col min="10238" max="10238" width="5.28515625" style="522" customWidth="1"/>
    <col min="10239" max="10239" width="8" style="522" customWidth="1"/>
    <col min="10240" max="10240" width="5.85546875" style="522" customWidth="1"/>
    <col min="10241" max="10241" width="9.42578125" style="522" customWidth="1"/>
    <col min="10242" max="10242" width="11.28515625" style="522" customWidth="1"/>
    <col min="10243" max="10243" width="11" style="522" customWidth="1"/>
    <col min="10244" max="10244" width="13.140625" style="522" customWidth="1"/>
    <col min="10245" max="10245" width="11.7109375" style="522" customWidth="1"/>
    <col min="10246" max="10246" width="11.140625" style="522" customWidth="1"/>
    <col min="10247" max="10247" width="11.7109375" style="522" customWidth="1"/>
    <col min="10248" max="10493" width="9.140625" style="522"/>
    <col min="10494" max="10494" width="5.28515625" style="522" customWidth="1"/>
    <col min="10495" max="10495" width="8" style="522" customWidth="1"/>
    <col min="10496" max="10496" width="5.85546875" style="522" customWidth="1"/>
    <col min="10497" max="10497" width="9.42578125" style="522" customWidth="1"/>
    <col min="10498" max="10498" width="11.28515625" style="522" customWidth="1"/>
    <col min="10499" max="10499" width="11" style="522" customWidth="1"/>
    <col min="10500" max="10500" width="13.140625" style="522" customWidth="1"/>
    <col min="10501" max="10501" width="11.7109375" style="522" customWidth="1"/>
    <col min="10502" max="10502" width="11.140625" style="522" customWidth="1"/>
    <col min="10503" max="10503" width="11.7109375" style="522" customWidth="1"/>
    <col min="10504" max="10749" width="9.140625" style="522"/>
    <col min="10750" max="10750" width="5.28515625" style="522" customWidth="1"/>
    <col min="10751" max="10751" width="8" style="522" customWidth="1"/>
    <col min="10752" max="10752" width="5.85546875" style="522" customWidth="1"/>
    <col min="10753" max="10753" width="9.42578125" style="522" customWidth="1"/>
    <col min="10754" max="10754" width="11.28515625" style="522" customWidth="1"/>
    <col min="10755" max="10755" width="11" style="522" customWidth="1"/>
    <col min="10756" max="10756" width="13.140625" style="522" customWidth="1"/>
    <col min="10757" max="10757" width="11.7109375" style="522" customWidth="1"/>
    <col min="10758" max="10758" width="11.140625" style="522" customWidth="1"/>
    <col min="10759" max="10759" width="11.7109375" style="522" customWidth="1"/>
    <col min="10760" max="11005" width="9.140625" style="522"/>
    <col min="11006" max="11006" width="5.28515625" style="522" customWidth="1"/>
    <col min="11007" max="11007" width="8" style="522" customWidth="1"/>
    <col min="11008" max="11008" width="5.85546875" style="522" customWidth="1"/>
    <col min="11009" max="11009" width="9.42578125" style="522" customWidth="1"/>
    <col min="11010" max="11010" width="11.28515625" style="522" customWidth="1"/>
    <col min="11011" max="11011" width="11" style="522" customWidth="1"/>
    <col min="11012" max="11012" width="13.140625" style="522" customWidth="1"/>
    <col min="11013" max="11013" width="11.7109375" style="522" customWidth="1"/>
    <col min="11014" max="11014" width="11.140625" style="522" customWidth="1"/>
    <col min="11015" max="11015" width="11.7109375" style="522" customWidth="1"/>
    <col min="11016" max="11261" width="9.140625" style="522"/>
    <col min="11262" max="11262" width="5.28515625" style="522" customWidth="1"/>
    <col min="11263" max="11263" width="8" style="522" customWidth="1"/>
    <col min="11264" max="11264" width="5.85546875" style="522" customWidth="1"/>
    <col min="11265" max="11265" width="9.42578125" style="522" customWidth="1"/>
    <col min="11266" max="11266" width="11.28515625" style="522" customWidth="1"/>
    <col min="11267" max="11267" width="11" style="522" customWidth="1"/>
    <col min="11268" max="11268" width="13.140625" style="522" customWidth="1"/>
    <col min="11269" max="11269" width="11.7109375" style="522" customWidth="1"/>
    <col min="11270" max="11270" width="11.140625" style="522" customWidth="1"/>
    <col min="11271" max="11271" width="11.7109375" style="522" customWidth="1"/>
    <col min="11272" max="11517" width="9.140625" style="522"/>
    <col min="11518" max="11518" width="5.28515625" style="522" customWidth="1"/>
    <col min="11519" max="11519" width="8" style="522" customWidth="1"/>
    <col min="11520" max="11520" width="5.85546875" style="522" customWidth="1"/>
    <col min="11521" max="11521" width="9.42578125" style="522" customWidth="1"/>
    <col min="11522" max="11522" width="11.28515625" style="522" customWidth="1"/>
    <col min="11523" max="11523" width="11" style="522" customWidth="1"/>
    <col min="11524" max="11524" width="13.140625" style="522" customWidth="1"/>
    <col min="11525" max="11525" width="11.7109375" style="522" customWidth="1"/>
    <col min="11526" max="11526" width="11.140625" style="522" customWidth="1"/>
    <col min="11527" max="11527" width="11.7109375" style="522" customWidth="1"/>
    <col min="11528" max="11773" width="9.140625" style="522"/>
    <col min="11774" max="11774" width="5.28515625" style="522" customWidth="1"/>
    <col min="11775" max="11775" width="8" style="522" customWidth="1"/>
    <col min="11776" max="11776" width="5.85546875" style="522" customWidth="1"/>
    <col min="11777" max="11777" width="9.42578125" style="522" customWidth="1"/>
    <col min="11778" max="11778" width="11.28515625" style="522" customWidth="1"/>
    <col min="11779" max="11779" width="11" style="522" customWidth="1"/>
    <col min="11780" max="11780" width="13.140625" style="522" customWidth="1"/>
    <col min="11781" max="11781" width="11.7109375" style="522" customWidth="1"/>
    <col min="11782" max="11782" width="11.140625" style="522" customWidth="1"/>
    <col min="11783" max="11783" width="11.7109375" style="522" customWidth="1"/>
    <col min="11784" max="12029" width="9.140625" style="522"/>
    <col min="12030" max="12030" width="5.28515625" style="522" customWidth="1"/>
    <col min="12031" max="12031" width="8" style="522" customWidth="1"/>
    <col min="12032" max="12032" width="5.85546875" style="522" customWidth="1"/>
    <col min="12033" max="12033" width="9.42578125" style="522" customWidth="1"/>
    <col min="12034" max="12034" width="11.28515625" style="522" customWidth="1"/>
    <col min="12035" max="12035" width="11" style="522" customWidth="1"/>
    <col min="12036" max="12036" width="13.140625" style="522" customWidth="1"/>
    <col min="12037" max="12037" width="11.7109375" style="522" customWidth="1"/>
    <col min="12038" max="12038" width="11.140625" style="522" customWidth="1"/>
    <col min="12039" max="12039" width="11.7109375" style="522" customWidth="1"/>
    <col min="12040" max="12285" width="9.140625" style="522"/>
    <col min="12286" max="12286" width="5.28515625" style="522" customWidth="1"/>
    <col min="12287" max="12287" width="8" style="522" customWidth="1"/>
    <col min="12288" max="12288" width="5.85546875" style="522" customWidth="1"/>
    <col min="12289" max="12289" width="9.42578125" style="522" customWidth="1"/>
    <col min="12290" max="12290" width="11.28515625" style="522" customWidth="1"/>
    <col min="12291" max="12291" width="11" style="522" customWidth="1"/>
    <col min="12292" max="12292" width="13.140625" style="522" customWidth="1"/>
    <col min="12293" max="12293" width="11.7109375" style="522" customWidth="1"/>
    <col min="12294" max="12294" width="11.140625" style="522" customWidth="1"/>
    <col min="12295" max="12295" width="11.7109375" style="522" customWidth="1"/>
    <col min="12296" max="12541" width="9.140625" style="522"/>
    <col min="12542" max="12542" width="5.28515625" style="522" customWidth="1"/>
    <col min="12543" max="12543" width="8" style="522" customWidth="1"/>
    <col min="12544" max="12544" width="5.85546875" style="522" customWidth="1"/>
    <col min="12545" max="12545" width="9.42578125" style="522" customWidth="1"/>
    <col min="12546" max="12546" width="11.28515625" style="522" customWidth="1"/>
    <col min="12547" max="12547" width="11" style="522" customWidth="1"/>
    <col min="12548" max="12548" width="13.140625" style="522" customWidth="1"/>
    <col min="12549" max="12549" width="11.7109375" style="522" customWidth="1"/>
    <col min="12550" max="12550" width="11.140625" style="522" customWidth="1"/>
    <col min="12551" max="12551" width="11.7109375" style="522" customWidth="1"/>
    <col min="12552" max="12797" width="9.140625" style="522"/>
    <col min="12798" max="12798" width="5.28515625" style="522" customWidth="1"/>
    <col min="12799" max="12799" width="8" style="522" customWidth="1"/>
    <col min="12800" max="12800" width="5.85546875" style="522" customWidth="1"/>
    <col min="12801" max="12801" width="9.42578125" style="522" customWidth="1"/>
    <col min="12802" max="12802" width="11.28515625" style="522" customWidth="1"/>
    <col min="12803" max="12803" width="11" style="522" customWidth="1"/>
    <col min="12804" max="12804" width="13.140625" style="522" customWidth="1"/>
    <col min="12805" max="12805" width="11.7109375" style="522" customWidth="1"/>
    <col min="12806" max="12806" width="11.140625" style="522" customWidth="1"/>
    <col min="12807" max="12807" width="11.7109375" style="522" customWidth="1"/>
    <col min="12808" max="13053" width="9.140625" style="522"/>
    <col min="13054" max="13054" width="5.28515625" style="522" customWidth="1"/>
    <col min="13055" max="13055" width="8" style="522" customWidth="1"/>
    <col min="13056" max="13056" width="5.85546875" style="522" customWidth="1"/>
    <col min="13057" max="13057" width="9.42578125" style="522" customWidth="1"/>
    <col min="13058" max="13058" width="11.28515625" style="522" customWidth="1"/>
    <col min="13059" max="13059" width="11" style="522" customWidth="1"/>
    <col min="13060" max="13060" width="13.140625" style="522" customWidth="1"/>
    <col min="13061" max="13061" width="11.7109375" style="522" customWidth="1"/>
    <col min="13062" max="13062" width="11.140625" style="522" customWidth="1"/>
    <col min="13063" max="13063" width="11.7109375" style="522" customWidth="1"/>
    <col min="13064" max="13309" width="9.140625" style="522"/>
    <col min="13310" max="13310" width="5.28515625" style="522" customWidth="1"/>
    <col min="13311" max="13311" width="8" style="522" customWidth="1"/>
    <col min="13312" max="13312" width="5.85546875" style="522" customWidth="1"/>
    <col min="13313" max="13313" width="9.42578125" style="522" customWidth="1"/>
    <col min="13314" max="13314" width="11.28515625" style="522" customWidth="1"/>
    <col min="13315" max="13315" width="11" style="522" customWidth="1"/>
    <col min="13316" max="13316" width="13.140625" style="522" customWidth="1"/>
    <col min="13317" max="13317" width="11.7109375" style="522" customWidth="1"/>
    <col min="13318" max="13318" width="11.140625" style="522" customWidth="1"/>
    <col min="13319" max="13319" width="11.7109375" style="522" customWidth="1"/>
    <col min="13320" max="13565" width="9.140625" style="522"/>
    <col min="13566" max="13566" width="5.28515625" style="522" customWidth="1"/>
    <col min="13567" max="13567" width="8" style="522" customWidth="1"/>
    <col min="13568" max="13568" width="5.85546875" style="522" customWidth="1"/>
    <col min="13569" max="13569" width="9.42578125" style="522" customWidth="1"/>
    <col min="13570" max="13570" width="11.28515625" style="522" customWidth="1"/>
    <col min="13571" max="13571" width="11" style="522" customWidth="1"/>
    <col min="13572" max="13572" width="13.140625" style="522" customWidth="1"/>
    <col min="13573" max="13573" width="11.7109375" style="522" customWidth="1"/>
    <col min="13574" max="13574" width="11.140625" style="522" customWidth="1"/>
    <col min="13575" max="13575" width="11.7109375" style="522" customWidth="1"/>
    <col min="13576" max="13821" width="9.140625" style="522"/>
    <col min="13822" max="13822" width="5.28515625" style="522" customWidth="1"/>
    <col min="13823" max="13823" width="8" style="522" customWidth="1"/>
    <col min="13824" max="13824" width="5.85546875" style="522" customWidth="1"/>
    <col min="13825" max="13825" width="9.42578125" style="522" customWidth="1"/>
    <col min="13826" max="13826" width="11.28515625" style="522" customWidth="1"/>
    <col min="13827" max="13827" width="11" style="522" customWidth="1"/>
    <col min="13828" max="13828" width="13.140625" style="522" customWidth="1"/>
    <col min="13829" max="13829" width="11.7109375" style="522" customWidth="1"/>
    <col min="13830" max="13830" width="11.140625" style="522" customWidth="1"/>
    <col min="13831" max="13831" width="11.7109375" style="522" customWidth="1"/>
    <col min="13832" max="14077" width="9.140625" style="522"/>
    <col min="14078" max="14078" width="5.28515625" style="522" customWidth="1"/>
    <col min="14079" max="14079" width="8" style="522" customWidth="1"/>
    <col min="14080" max="14080" width="5.85546875" style="522" customWidth="1"/>
    <col min="14081" max="14081" width="9.42578125" style="522" customWidth="1"/>
    <col min="14082" max="14082" width="11.28515625" style="522" customWidth="1"/>
    <col min="14083" max="14083" width="11" style="522" customWidth="1"/>
    <col min="14084" max="14084" width="13.140625" style="522" customWidth="1"/>
    <col min="14085" max="14085" width="11.7109375" style="522" customWidth="1"/>
    <col min="14086" max="14086" width="11.140625" style="522" customWidth="1"/>
    <col min="14087" max="14087" width="11.7109375" style="522" customWidth="1"/>
    <col min="14088" max="14333" width="9.140625" style="522"/>
    <col min="14334" max="14334" width="5.28515625" style="522" customWidth="1"/>
    <col min="14335" max="14335" width="8" style="522" customWidth="1"/>
    <col min="14336" max="14336" width="5.85546875" style="522" customWidth="1"/>
    <col min="14337" max="14337" width="9.42578125" style="522" customWidth="1"/>
    <col min="14338" max="14338" width="11.28515625" style="522" customWidth="1"/>
    <col min="14339" max="14339" width="11" style="522" customWidth="1"/>
    <col min="14340" max="14340" width="13.140625" style="522" customWidth="1"/>
    <col min="14341" max="14341" width="11.7109375" style="522" customWidth="1"/>
    <col min="14342" max="14342" width="11.140625" style="522" customWidth="1"/>
    <col min="14343" max="14343" width="11.7109375" style="522" customWidth="1"/>
    <col min="14344" max="14589" width="9.140625" style="522"/>
    <col min="14590" max="14590" width="5.28515625" style="522" customWidth="1"/>
    <col min="14591" max="14591" width="8" style="522" customWidth="1"/>
    <col min="14592" max="14592" width="5.85546875" style="522" customWidth="1"/>
    <col min="14593" max="14593" width="9.42578125" style="522" customWidth="1"/>
    <col min="14594" max="14594" width="11.28515625" style="522" customWidth="1"/>
    <col min="14595" max="14595" width="11" style="522" customWidth="1"/>
    <col min="14596" max="14596" width="13.140625" style="522" customWidth="1"/>
    <col min="14597" max="14597" width="11.7109375" style="522" customWidth="1"/>
    <col min="14598" max="14598" width="11.140625" style="522" customWidth="1"/>
    <col min="14599" max="14599" width="11.7109375" style="522" customWidth="1"/>
    <col min="14600" max="14845" width="9.140625" style="522"/>
    <col min="14846" max="14846" width="5.28515625" style="522" customWidth="1"/>
    <col min="14847" max="14847" width="8" style="522" customWidth="1"/>
    <col min="14848" max="14848" width="5.85546875" style="522" customWidth="1"/>
    <col min="14849" max="14849" width="9.42578125" style="522" customWidth="1"/>
    <col min="14850" max="14850" width="11.28515625" style="522" customWidth="1"/>
    <col min="14851" max="14851" width="11" style="522" customWidth="1"/>
    <col min="14852" max="14852" width="13.140625" style="522" customWidth="1"/>
    <col min="14853" max="14853" width="11.7109375" style="522" customWidth="1"/>
    <col min="14854" max="14854" width="11.140625" style="522" customWidth="1"/>
    <col min="14855" max="14855" width="11.7109375" style="522" customWidth="1"/>
    <col min="14856" max="15101" width="9.140625" style="522"/>
    <col min="15102" max="15102" width="5.28515625" style="522" customWidth="1"/>
    <col min="15103" max="15103" width="8" style="522" customWidth="1"/>
    <col min="15104" max="15104" width="5.85546875" style="522" customWidth="1"/>
    <col min="15105" max="15105" width="9.42578125" style="522" customWidth="1"/>
    <col min="15106" max="15106" width="11.28515625" style="522" customWidth="1"/>
    <col min="15107" max="15107" width="11" style="522" customWidth="1"/>
    <col min="15108" max="15108" width="13.140625" style="522" customWidth="1"/>
    <col min="15109" max="15109" width="11.7109375" style="522" customWidth="1"/>
    <col min="15110" max="15110" width="11.140625" style="522" customWidth="1"/>
    <col min="15111" max="15111" width="11.7109375" style="522" customWidth="1"/>
    <col min="15112" max="15357" width="9.140625" style="522"/>
    <col min="15358" max="15358" width="5.28515625" style="522" customWidth="1"/>
    <col min="15359" max="15359" width="8" style="522" customWidth="1"/>
    <col min="15360" max="15360" width="5.85546875" style="522" customWidth="1"/>
    <col min="15361" max="15361" width="9.42578125" style="522" customWidth="1"/>
    <col min="15362" max="15362" width="11.28515625" style="522" customWidth="1"/>
    <col min="15363" max="15363" width="11" style="522" customWidth="1"/>
    <col min="15364" max="15364" width="13.140625" style="522" customWidth="1"/>
    <col min="15365" max="15365" width="11.7109375" style="522" customWidth="1"/>
    <col min="15366" max="15366" width="11.140625" style="522" customWidth="1"/>
    <col min="15367" max="15367" width="11.7109375" style="522" customWidth="1"/>
    <col min="15368" max="15613" width="9.140625" style="522"/>
    <col min="15614" max="15614" width="5.28515625" style="522" customWidth="1"/>
    <col min="15615" max="15615" width="8" style="522" customWidth="1"/>
    <col min="15616" max="15616" width="5.85546875" style="522" customWidth="1"/>
    <col min="15617" max="15617" width="9.42578125" style="522" customWidth="1"/>
    <col min="15618" max="15618" width="11.28515625" style="522" customWidth="1"/>
    <col min="15619" max="15619" width="11" style="522" customWidth="1"/>
    <col min="15620" max="15620" width="13.140625" style="522" customWidth="1"/>
    <col min="15621" max="15621" width="11.7109375" style="522" customWidth="1"/>
    <col min="15622" max="15622" width="11.140625" style="522" customWidth="1"/>
    <col min="15623" max="15623" width="11.7109375" style="522" customWidth="1"/>
    <col min="15624" max="15869" width="9.140625" style="522"/>
    <col min="15870" max="15870" width="5.28515625" style="522" customWidth="1"/>
    <col min="15871" max="15871" width="8" style="522" customWidth="1"/>
    <col min="15872" max="15872" width="5.85546875" style="522" customWidth="1"/>
    <col min="15873" max="15873" width="9.42578125" style="522" customWidth="1"/>
    <col min="15874" max="15874" width="11.28515625" style="522" customWidth="1"/>
    <col min="15875" max="15875" width="11" style="522" customWidth="1"/>
    <col min="15876" max="15876" width="13.140625" style="522" customWidth="1"/>
    <col min="15877" max="15877" width="11.7109375" style="522" customWidth="1"/>
    <col min="15878" max="15878" width="11.140625" style="522" customWidth="1"/>
    <col min="15879" max="15879" width="11.7109375" style="522" customWidth="1"/>
    <col min="15880" max="16125" width="9.140625" style="522"/>
    <col min="16126" max="16126" width="5.28515625" style="522" customWidth="1"/>
    <col min="16127" max="16127" width="8" style="522" customWidth="1"/>
    <col min="16128" max="16128" width="5.85546875" style="522" customWidth="1"/>
    <col min="16129" max="16129" width="9.42578125" style="522" customWidth="1"/>
    <col min="16130" max="16130" width="11.28515625" style="522" customWidth="1"/>
    <col min="16131" max="16131" width="11" style="522" customWidth="1"/>
    <col min="16132" max="16132" width="13.140625" style="522" customWidth="1"/>
    <col min="16133" max="16133" width="11.7109375" style="522" customWidth="1"/>
    <col min="16134" max="16134" width="11.140625" style="522" customWidth="1"/>
    <col min="16135" max="16135" width="11.7109375" style="522" customWidth="1"/>
    <col min="16136" max="16384" width="9.140625" style="522"/>
  </cols>
  <sheetData>
    <row r="1" spans="1:72" ht="12.75" customHeight="1" x14ac:dyDescent="0.25">
      <c r="A1" s="222"/>
      <c r="F1" s="3" t="s">
        <v>151</v>
      </c>
    </row>
    <row r="2" spans="1:72" ht="12.75" customHeight="1" x14ac:dyDescent="0.25">
      <c r="F2" s="301" t="s">
        <v>463</v>
      </c>
    </row>
    <row r="3" spans="1:72" ht="12.75" customHeight="1" x14ac:dyDescent="0.25">
      <c r="F3" s="301" t="s">
        <v>1</v>
      </c>
    </row>
    <row r="4" spans="1:72" ht="12.75" customHeight="1" x14ac:dyDescent="0.25">
      <c r="F4" s="301" t="s">
        <v>464</v>
      </c>
    </row>
    <row r="5" spans="1:72" ht="12.75" customHeight="1" x14ac:dyDescent="0.25"/>
    <row r="6" spans="1:72" ht="13.5" customHeight="1" x14ac:dyDescent="0.25">
      <c r="A6" s="179" t="s">
        <v>282</v>
      </c>
      <c r="B6" s="179"/>
      <c r="C6" s="179"/>
      <c r="D6" s="179"/>
      <c r="E6" s="179"/>
      <c r="F6" s="179"/>
      <c r="G6" s="179"/>
      <c r="J6" s="1"/>
    </row>
    <row r="7" spans="1:72" ht="12.75" customHeight="1" x14ac:dyDescent="0.25">
      <c r="A7" s="179" t="s">
        <v>283</v>
      </c>
      <c r="B7" s="223"/>
      <c r="C7" s="223"/>
      <c r="D7" s="223"/>
      <c r="E7" s="223"/>
      <c r="F7" s="223"/>
      <c r="G7" s="223"/>
      <c r="J7" s="1"/>
    </row>
    <row r="8" spans="1:72" ht="9" customHeight="1" x14ac:dyDescent="0.25">
      <c r="A8" s="224"/>
      <c r="B8" s="225"/>
      <c r="C8" s="225"/>
      <c r="D8" s="225"/>
      <c r="E8" s="225"/>
      <c r="F8" s="225"/>
      <c r="G8" s="225"/>
      <c r="J8" s="1"/>
    </row>
    <row r="9" spans="1:72" ht="11.25" customHeight="1" x14ac:dyDescent="0.25">
      <c r="G9" s="226" t="s">
        <v>3</v>
      </c>
    </row>
    <row r="10" spans="1:72" s="230" customFormat="1" ht="36.75" customHeight="1" x14ac:dyDescent="0.2">
      <c r="A10" s="227" t="s">
        <v>119</v>
      </c>
      <c r="B10" s="227" t="s">
        <v>128</v>
      </c>
      <c r="C10" s="227" t="s">
        <v>284</v>
      </c>
      <c r="D10" s="227" t="s">
        <v>126</v>
      </c>
      <c r="E10" s="228" t="s">
        <v>7</v>
      </c>
      <c r="F10" s="228" t="s">
        <v>285</v>
      </c>
      <c r="G10" s="228" t="s">
        <v>286</v>
      </c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</row>
    <row r="11" spans="1:72" s="233" customFormat="1" ht="10.5" customHeight="1" x14ac:dyDescent="0.2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31">
        <v>7</v>
      </c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232"/>
      <c r="AO11" s="232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232"/>
      <c r="BS11" s="232"/>
      <c r="BT11" s="232"/>
    </row>
    <row r="12" spans="1:72" s="528" customFormat="1" ht="15.75" customHeight="1" x14ac:dyDescent="0.2">
      <c r="A12" s="234"/>
      <c r="B12" s="235"/>
      <c r="C12" s="236"/>
      <c r="D12" s="236"/>
      <c r="E12" s="237" t="s">
        <v>19</v>
      </c>
      <c r="F12" s="238">
        <f>6300+1461+2140+3935+683</f>
        <v>14519</v>
      </c>
      <c r="G12" s="239" t="s">
        <v>117</v>
      </c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</row>
    <row r="13" spans="1:72" s="528" customFormat="1" ht="24" x14ac:dyDescent="0.2">
      <c r="A13" s="240" t="s">
        <v>262</v>
      </c>
      <c r="B13" s="241" t="s">
        <v>287</v>
      </c>
      <c r="C13" s="236" t="s">
        <v>82</v>
      </c>
      <c r="D13" s="236" t="s">
        <v>288</v>
      </c>
      <c r="E13" s="242" t="s">
        <v>117</v>
      </c>
      <c r="F13" s="243" t="s">
        <v>117</v>
      </c>
      <c r="G13" s="244">
        <f>SUM(G15)</f>
        <v>14519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  <c r="BR13" s="221"/>
      <c r="BS13" s="221"/>
      <c r="BT13" s="221"/>
    </row>
    <row r="14" spans="1:72" s="528" customFormat="1" ht="9" customHeight="1" x14ac:dyDescent="0.2">
      <c r="A14" s="234"/>
      <c r="B14" s="245"/>
      <c r="C14" s="236"/>
      <c r="D14" s="236"/>
      <c r="E14" s="236"/>
      <c r="F14" s="246"/>
      <c r="G14" s="529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</row>
    <row r="15" spans="1:72" s="528" customFormat="1" ht="15.75" customHeight="1" x14ac:dyDescent="0.2">
      <c r="A15" s="234"/>
      <c r="B15" s="530" t="s">
        <v>289</v>
      </c>
      <c r="C15" s="236"/>
      <c r="D15" s="236"/>
      <c r="E15" s="236"/>
      <c r="F15" s="246"/>
      <c r="G15" s="529">
        <f>SUM(G16:G16)</f>
        <v>14519</v>
      </c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  <c r="BR15" s="221"/>
      <c r="BS15" s="221"/>
      <c r="BT15" s="221"/>
    </row>
    <row r="16" spans="1:72" s="528" customFormat="1" ht="15.75" customHeight="1" x14ac:dyDescent="0.2">
      <c r="A16" s="234"/>
      <c r="B16" s="530"/>
      <c r="C16" s="236"/>
      <c r="D16" s="236"/>
      <c r="E16" s="236" t="s">
        <v>290</v>
      </c>
      <c r="F16" s="246" t="s">
        <v>117</v>
      </c>
      <c r="G16" s="247">
        <f>6300+1461+2140+3935+683</f>
        <v>14519</v>
      </c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  <c r="BR16" s="221"/>
      <c r="BS16" s="221"/>
      <c r="BT16" s="221"/>
    </row>
    <row r="17" spans="1:72" s="528" customFormat="1" ht="15.75" customHeight="1" x14ac:dyDescent="0.2">
      <c r="A17" s="248"/>
      <c r="B17" s="249"/>
      <c r="C17" s="250"/>
      <c r="D17" s="237"/>
      <c r="E17" s="237"/>
      <c r="F17" s="239"/>
      <c r="G17" s="25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1"/>
      <c r="BF17" s="221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</row>
    <row r="18" spans="1:72" s="528" customFormat="1" ht="15.75" customHeight="1" x14ac:dyDescent="0.2">
      <c r="A18" s="234"/>
      <c r="B18" s="235"/>
      <c r="C18" s="236"/>
      <c r="D18" s="236"/>
      <c r="E18" s="237" t="s">
        <v>19</v>
      </c>
      <c r="F18" s="238">
        <f>12806+18072+15851+15093+22120</f>
        <v>83942</v>
      </c>
      <c r="G18" s="239" t="s">
        <v>117</v>
      </c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  <c r="BR18" s="221"/>
      <c r="BS18" s="221"/>
      <c r="BT18" s="221"/>
    </row>
    <row r="19" spans="1:72" s="528" customFormat="1" ht="20.25" customHeight="1" x14ac:dyDescent="0.2">
      <c r="A19" s="240" t="s">
        <v>263</v>
      </c>
      <c r="B19" s="252" t="s">
        <v>291</v>
      </c>
      <c r="C19" s="236" t="s">
        <v>292</v>
      </c>
      <c r="D19" s="236" t="s">
        <v>293</v>
      </c>
      <c r="E19" s="242" t="s">
        <v>117</v>
      </c>
      <c r="F19" s="243" t="s">
        <v>117</v>
      </c>
      <c r="G19" s="244">
        <f>SUM(G21)</f>
        <v>83942</v>
      </c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</row>
    <row r="20" spans="1:72" s="528" customFormat="1" ht="10.5" customHeight="1" x14ac:dyDescent="0.2">
      <c r="A20" s="234"/>
      <c r="B20" s="245"/>
      <c r="C20" s="236"/>
      <c r="D20" s="236"/>
      <c r="E20" s="236"/>
      <c r="F20" s="246"/>
      <c r="G20" s="529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  <c r="BR20" s="221"/>
      <c r="BS20" s="221"/>
      <c r="BT20" s="221"/>
    </row>
    <row r="21" spans="1:72" s="528" customFormat="1" ht="15.75" customHeight="1" x14ac:dyDescent="0.2">
      <c r="A21" s="234"/>
      <c r="B21" s="530" t="s">
        <v>289</v>
      </c>
      <c r="C21" s="236"/>
      <c r="D21" s="236"/>
      <c r="E21" s="236"/>
      <c r="F21" s="246"/>
      <c r="G21" s="529">
        <f>SUM(G22:G24)</f>
        <v>83942</v>
      </c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</row>
    <row r="22" spans="1:72" s="528" customFormat="1" ht="15.75" customHeight="1" x14ac:dyDescent="0.2">
      <c r="A22" s="234"/>
      <c r="B22" s="235"/>
      <c r="C22" s="236"/>
      <c r="D22" s="236"/>
      <c r="E22" s="236" t="s">
        <v>290</v>
      </c>
      <c r="F22" s="246" t="s">
        <v>117</v>
      </c>
      <c r="G22" s="247">
        <f>12439+17903+15395+14738+21702</f>
        <v>82177</v>
      </c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  <c r="BR22" s="221"/>
      <c r="BS22" s="221"/>
      <c r="BT22" s="221"/>
    </row>
    <row r="23" spans="1:72" s="528" customFormat="1" ht="15.75" customHeight="1" x14ac:dyDescent="0.2">
      <c r="A23" s="234"/>
      <c r="B23" s="235"/>
      <c r="C23" s="236"/>
      <c r="D23" s="236"/>
      <c r="E23" s="236" t="s">
        <v>294</v>
      </c>
      <c r="F23" s="246" t="s">
        <v>117</v>
      </c>
      <c r="G23" s="247">
        <f>306+141+380+296+348</f>
        <v>1471</v>
      </c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</row>
    <row r="24" spans="1:72" s="528" customFormat="1" ht="15.75" customHeight="1" x14ac:dyDescent="0.2">
      <c r="A24" s="234"/>
      <c r="B24" s="235"/>
      <c r="C24" s="253"/>
      <c r="D24" s="236"/>
      <c r="E24" s="236" t="s">
        <v>295</v>
      </c>
      <c r="F24" s="246" t="s">
        <v>117</v>
      </c>
      <c r="G24" s="247">
        <f>61+28+76+59+70</f>
        <v>294</v>
      </c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  <c r="BR24" s="221"/>
      <c r="BS24" s="221"/>
      <c r="BT24" s="221"/>
    </row>
    <row r="25" spans="1:72" s="528" customFormat="1" ht="15.75" customHeight="1" x14ac:dyDescent="0.2">
      <c r="A25" s="248"/>
      <c r="B25" s="249"/>
      <c r="C25" s="250"/>
      <c r="D25" s="237"/>
      <c r="E25" s="237"/>
      <c r="F25" s="239"/>
      <c r="G25" s="25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</row>
    <row r="26" spans="1:72" s="528" customFormat="1" ht="15.75" customHeight="1" x14ac:dyDescent="0.2">
      <c r="A26" s="234"/>
      <c r="B26" s="235"/>
      <c r="C26" s="236"/>
      <c r="D26" s="236"/>
      <c r="E26" s="237" t="s">
        <v>19</v>
      </c>
      <c r="F26" s="238">
        <f>7956+3060+2142+1530+4896</f>
        <v>19584</v>
      </c>
      <c r="G26" s="239" t="s">
        <v>117</v>
      </c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</row>
    <row r="27" spans="1:72" s="528" customFormat="1" ht="24" x14ac:dyDescent="0.2">
      <c r="A27" s="240" t="s">
        <v>264</v>
      </c>
      <c r="B27" s="241" t="s">
        <v>296</v>
      </c>
      <c r="C27" s="236" t="s">
        <v>297</v>
      </c>
      <c r="D27" s="236" t="s">
        <v>298</v>
      </c>
      <c r="E27" s="242" t="s">
        <v>117</v>
      </c>
      <c r="F27" s="243" t="s">
        <v>117</v>
      </c>
      <c r="G27" s="244">
        <f>SUM(G29)</f>
        <v>19584</v>
      </c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</row>
    <row r="28" spans="1:72" s="528" customFormat="1" ht="10.5" customHeight="1" x14ac:dyDescent="0.2">
      <c r="A28" s="234"/>
      <c r="B28" s="245"/>
      <c r="C28" s="236"/>
      <c r="D28" s="236"/>
      <c r="E28" s="236"/>
      <c r="F28" s="246"/>
      <c r="G28" s="529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</row>
    <row r="29" spans="1:72" s="528" customFormat="1" ht="15.75" customHeight="1" x14ac:dyDescent="0.2">
      <c r="A29" s="234"/>
      <c r="B29" s="530" t="s">
        <v>289</v>
      </c>
      <c r="C29" s="236"/>
      <c r="D29" s="236"/>
      <c r="E29" s="236"/>
      <c r="F29" s="246"/>
      <c r="G29" s="529">
        <f>SUM(G30:G32)</f>
        <v>19584</v>
      </c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</row>
    <row r="30" spans="1:72" s="528" customFormat="1" ht="15.75" customHeight="1" x14ac:dyDescent="0.2">
      <c r="A30" s="234"/>
      <c r="B30" s="235"/>
      <c r="C30" s="236"/>
      <c r="D30" s="236"/>
      <c r="E30" s="236" t="s">
        <v>290</v>
      </c>
      <c r="F30" s="246" t="s">
        <v>117</v>
      </c>
      <c r="G30" s="247">
        <f>7800+3000+2100+1500+4800</f>
        <v>19200</v>
      </c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221"/>
      <c r="BT30" s="221"/>
    </row>
    <row r="31" spans="1:72" s="528" customFormat="1" ht="15.75" customHeight="1" x14ac:dyDescent="0.2">
      <c r="A31" s="234"/>
      <c r="B31" s="235"/>
      <c r="C31" s="236"/>
      <c r="D31" s="236"/>
      <c r="E31" s="236" t="s">
        <v>294</v>
      </c>
      <c r="F31" s="246" t="s">
        <v>117</v>
      </c>
      <c r="G31" s="247">
        <f>130+50+35+25+80</f>
        <v>320</v>
      </c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</row>
    <row r="32" spans="1:72" s="528" customFormat="1" ht="15.75" customHeight="1" x14ac:dyDescent="0.2">
      <c r="A32" s="234"/>
      <c r="B32" s="235"/>
      <c r="C32" s="236"/>
      <c r="D32" s="236"/>
      <c r="E32" s="236" t="s">
        <v>295</v>
      </c>
      <c r="F32" s="246" t="s">
        <v>117</v>
      </c>
      <c r="G32" s="247">
        <f>26+10+7+5+16</f>
        <v>64</v>
      </c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  <c r="BR32" s="221"/>
      <c r="BS32" s="221"/>
      <c r="BT32" s="221"/>
    </row>
    <row r="33" spans="1:72" s="528" customFormat="1" ht="15.75" customHeight="1" x14ac:dyDescent="0.2">
      <c r="A33" s="248"/>
      <c r="B33" s="249"/>
      <c r="C33" s="250"/>
      <c r="D33" s="237"/>
      <c r="E33" s="237"/>
      <c r="F33" s="239"/>
      <c r="G33" s="25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</row>
    <row r="34" spans="1:72" s="528" customFormat="1" ht="15.75" customHeight="1" x14ac:dyDescent="0.2">
      <c r="A34" s="234"/>
      <c r="B34" s="235"/>
      <c r="C34" s="236"/>
      <c r="D34" s="236"/>
      <c r="E34" s="237" t="s">
        <v>19</v>
      </c>
      <c r="F34" s="238">
        <f>416+47920+42840+40544+37760+448+38960</f>
        <v>208888</v>
      </c>
      <c r="G34" s="239" t="s">
        <v>117</v>
      </c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1"/>
      <c r="BQ34" s="221"/>
      <c r="BR34" s="221"/>
      <c r="BS34" s="221"/>
      <c r="BT34" s="221"/>
    </row>
    <row r="35" spans="1:72" s="528" customFormat="1" ht="25.5" customHeight="1" x14ac:dyDescent="0.2">
      <c r="A35" s="240" t="s">
        <v>265</v>
      </c>
      <c r="B35" s="241" t="s">
        <v>299</v>
      </c>
      <c r="C35" s="236" t="s">
        <v>300</v>
      </c>
      <c r="D35" s="236" t="s">
        <v>301</v>
      </c>
      <c r="E35" s="242" t="s">
        <v>117</v>
      </c>
      <c r="F35" s="243" t="s">
        <v>117</v>
      </c>
      <c r="G35" s="244">
        <f>SUM(G37)</f>
        <v>208888</v>
      </c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</row>
    <row r="36" spans="1:72" s="528" customFormat="1" ht="10.5" customHeight="1" x14ac:dyDescent="0.2">
      <c r="A36" s="234"/>
      <c r="B36" s="245"/>
      <c r="C36" s="236"/>
      <c r="D36" s="236"/>
      <c r="E36" s="236"/>
      <c r="F36" s="246"/>
      <c r="G36" s="529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  <c r="BR36" s="221"/>
      <c r="BS36" s="221"/>
      <c r="BT36" s="221"/>
    </row>
    <row r="37" spans="1:72" s="528" customFormat="1" ht="15.75" customHeight="1" x14ac:dyDescent="0.2">
      <c r="A37" s="234"/>
      <c r="B37" s="530" t="s">
        <v>289</v>
      </c>
      <c r="C37" s="236"/>
      <c r="D37" s="236"/>
      <c r="E37" s="236"/>
      <c r="F37" s="246"/>
      <c r="G37" s="529">
        <f>SUM(G38:G40)</f>
        <v>208888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</row>
    <row r="38" spans="1:72" s="528" customFormat="1" ht="15.75" customHeight="1" x14ac:dyDescent="0.2">
      <c r="A38" s="234"/>
      <c r="B38" s="235"/>
      <c r="C38" s="236"/>
      <c r="D38" s="236"/>
      <c r="E38" s="236" t="s">
        <v>302</v>
      </c>
      <c r="F38" s="246" t="s">
        <v>117</v>
      </c>
      <c r="G38" s="247">
        <f>47920+42840+40000+37760+38960</f>
        <v>207480</v>
      </c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  <c r="BR38" s="221"/>
      <c r="BS38" s="221"/>
      <c r="BT38" s="221"/>
    </row>
    <row r="39" spans="1:72" s="528" customFormat="1" ht="15.75" customHeight="1" x14ac:dyDescent="0.2">
      <c r="A39" s="234"/>
      <c r="B39" s="235"/>
      <c r="C39" s="253"/>
      <c r="D39" s="236"/>
      <c r="E39" s="236" t="s">
        <v>294</v>
      </c>
      <c r="F39" s="246" t="s">
        <v>117</v>
      </c>
      <c r="G39" s="247">
        <f>347+453+374</f>
        <v>1174</v>
      </c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</row>
    <row r="40" spans="1:72" s="528" customFormat="1" ht="15.75" customHeight="1" x14ac:dyDescent="0.2">
      <c r="A40" s="234"/>
      <c r="B40" s="235"/>
      <c r="C40" s="253"/>
      <c r="D40" s="236"/>
      <c r="E40" s="236" t="s">
        <v>295</v>
      </c>
      <c r="F40" s="246" t="s">
        <v>117</v>
      </c>
      <c r="G40" s="247">
        <f>69+91+74</f>
        <v>234</v>
      </c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</row>
    <row r="41" spans="1:72" s="528" customFormat="1" ht="15.75" customHeight="1" x14ac:dyDescent="0.2">
      <c r="A41" s="248"/>
      <c r="B41" s="249"/>
      <c r="C41" s="250"/>
      <c r="D41" s="237"/>
      <c r="E41" s="237"/>
      <c r="F41" s="239"/>
      <c r="G41" s="25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</row>
    <row r="42" spans="1:72" s="528" customFormat="1" ht="15.75" customHeight="1" x14ac:dyDescent="0.2">
      <c r="A42" s="234"/>
      <c r="B42" s="235"/>
      <c r="C42" s="236"/>
      <c r="D42" s="236"/>
      <c r="E42" s="237" t="s">
        <v>19</v>
      </c>
      <c r="F42" s="238">
        <f>237460+241690+210970+202330+184210</f>
        <v>1076660</v>
      </c>
      <c r="G42" s="239" t="s">
        <v>117</v>
      </c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  <c r="BR42" s="221"/>
      <c r="BS42" s="221"/>
      <c r="BT42" s="221"/>
    </row>
    <row r="43" spans="1:72" s="528" customFormat="1" ht="23.25" customHeight="1" x14ac:dyDescent="0.2">
      <c r="A43" s="240" t="s">
        <v>266</v>
      </c>
      <c r="B43" s="241" t="s">
        <v>303</v>
      </c>
      <c r="C43" s="236" t="s">
        <v>300</v>
      </c>
      <c r="D43" s="236" t="s">
        <v>301</v>
      </c>
      <c r="E43" s="242" t="s">
        <v>117</v>
      </c>
      <c r="F43" s="243" t="s">
        <v>117</v>
      </c>
      <c r="G43" s="244">
        <f>SUM(G45,G48)</f>
        <v>1076660</v>
      </c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</row>
    <row r="44" spans="1:72" s="528" customFormat="1" ht="9.75" customHeight="1" x14ac:dyDescent="0.2">
      <c r="A44" s="234"/>
      <c r="B44" s="245"/>
      <c r="C44" s="236"/>
      <c r="D44" s="236"/>
      <c r="E44" s="236"/>
      <c r="F44" s="246"/>
      <c r="G44" s="529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  <c r="BR44" s="221"/>
      <c r="BS44" s="221"/>
      <c r="BT44" s="221"/>
    </row>
    <row r="45" spans="1:72" s="528" customFormat="1" ht="25.5" customHeight="1" x14ac:dyDescent="0.2">
      <c r="A45" s="234"/>
      <c r="B45" s="531" t="s">
        <v>304</v>
      </c>
      <c r="C45" s="236"/>
      <c r="D45" s="236"/>
      <c r="E45" s="236"/>
      <c r="F45" s="246"/>
      <c r="G45" s="529">
        <f>SUM(G46:G46)</f>
        <v>817462.09</v>
      </c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</row>
    <row r="46" spans="1:72" s="528" customFormat="1" ht="15.75" customHeight="1" x14ac:dyDescent="0.2">
      <c r="A46" s="234"/>
      <c r="B46" s="235"/>
      <c r="C46" s="236"/>
      <c r="D46" s="236"/>
      <c r="E46" s="236" t="s">
        <v>305</v>
      </c>
      <c r="F46" s="246" t="s">
        <v>117</v>
      </c>
      <c r="G46" s="247">
        <f>237460-62017.72+241690+210970-72469.91-59334.2+202330+184210-65376.08</f>
        <v>817462.09</v>
      </c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  <c r="BR46" s="221"/>
      <c r="BS46" s="221"/>
      <c r="BT46" s="221"/>
    </row>
    <row r="47" spans="1:72" s="528" customFormat="1" ht="15.75" customHeight="1" x14ac:dyDescent="0.2">
      <c r="A47" s="248"/>
      <c r="B47" s="249"/>
      <c r="C47" s="250"/>
      <c r="D47" s="237"/>
      <c r="E47" s="237"/>
      <c r="F47" s="239"/>
      <c r="G47" s="25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</row>
    <row r="48" spans="1:72" s="528" customFormat="1" ht="20.25" customHeight="1" x14ac:dyDescent="0.2">
      <c r="A48" s="234"/>
      <c r="B48" s="530" t="s">
        <v>306</v>
      </c>
      <c r="C48" s="236"/>
      <c r="D48" s="236"/>
      <c r="E48" s="236"/>
      <c r="F48" s="246"/>
      <c r="G48" s="529">
        <f>SUM(G49:G50)</f>
        <v>259197.90999999997</v>
      </c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</row>
    <row r="49" spans="1:72" s="528" customFormat="1" ht="15.75" customHeight="1" x14ac:dyDescent="0.2">
      <c r="A49" s="234"/>
      <c r="B49" s="235"/>
      <c r="C49" s="253"/>
      <c r="D49" s="236"/>
      <c r="E49" s="236" t="s">
        <v>305</v>
      </c>
      <c r="F49" s="246" t="s">
        <v>117</v>
      </c>
      <c r="G49" s="247">
        <f>3103.38+3649.49+2630.32+4196.5</f>
        <v>13579.69</v>
      </c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</row>
    <row r="50" spans="1:72" s="528" customFormat="1" ht="15.75" customHeight="1" x14ac:dyDescent="0.2">
      <c r="A50" s="234"/>
      <c r="B50" s="235"/>
      <c r="C50" s="253"/>
      <c r="D50" s="236"/>
      <c r="E50" s="236" t="s">
        <v>307</v>
      </c>
      <c r="F50" s="246" t="s">
        <v>117</v>
      </c>
      <c r="G50" s="247">
        <f>58914.34+68820.42+56703.88+61179.58</f>
        <v>245618.21999999997</v>
      </c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  <c r="BR50" s="221"/>
      <c r="BS50" s="221"/>
      <c r="BT50" s="221"/>
    </row>
    <row r="51" spans="1:72" s="528" customFormat="1" ht="15.75" customHeight="1" x14ac:dyDescent="0.2">
      <c r="A51" s="248"/>
      <c r="B51" s="249"/>
      <c r="C51" s="250"/>
      <c r="D51" s="237"/>
      <c r="E51" s="237"/>
      <c r="F51" s="239"/>
      <c r="G51" s="25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1"/>
      <c r="BD51" s="221"/>
      <c r="BE51" s="221"/>
      <c r="BF51" s="221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</row>
    <row r="52" spans="1:72" s="528" customFormat="1" ht="15.75" customHeight="1" x14ac:dyDescent="0.2">
      <c r="A52" s="234"/>
      <c r="B52" s="235"/>
      <c r="C52" s="236"/>
      <c r="D52" s="236"/>
      <c r="E52" s="237" t="s">
        <v>19</v>
      </c>
      <c r="F52" s="238">
        <f>200+200+400</f>
        <v>800</v>
      </c>
      <c r="G52" s="239" t="s">
        <v>117</v>
      </c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  <c r="BR52" s="221"/>
      <c r="BS52" s="221"/>
      <c r="BT52" s="221"/>
    </row>
    <row r="53" spans="1:72" s="528" customFormat="1" ht="51" customHeight="1" x14ac:dyDescent="0.2">
      <c r="A53" s="240" t="s">
        <v>267</v>
      </c>
      <c r="B53" s="241" t="s">
        <v>308</v>
      </c>
      <c r="C53" s="236" t="s">
        <v>297</v>
      </c>
      <c r="D53" s="236" t="s">
        <v>309</v>
      </c>
      <c r="E53" s="242" t="s">
        <v>117</v>
      </c>
      <c r="F53" s="243" t="s">
        <v>117</v>
      </c>
      <c r="G53" s="244">
        <f>SUM(G55)</f>
        <v>800</v>
      </c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  <c r="BR53" s="221"/>
      <c r="BS53" s="221"/>
      <c r="BT53" s="221"/>
    </row>
    <row r="54" spans="1:72" s="528" customFormat="1" ht="15.75" customHeight="1" x14ac:dyDescent="0.2">
      <c r="A54" s="234"/>
      <c r="B54" s="235"/>
      <c r="C54" s="253"/>
      <c r="D54" s="236"/>
      <c r="E54" s="236"/>
      <c r="F54" s="246"/>
      <c r="G54" s="247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  <c r="BR54" s="221"/>
      <c r="BS54" s="221"/>
      <c r="BT54" s="221"/>
    </row>
    <row r="55" spans="1:72" s="528" customFormat="1" ht="24" customHeight="1" x14ac:dyDescent="0.2">
      <c r="A55" s="234"/>
      <c r="B55" s="531" t="s">
        <v>310</v>
      </c>
      <c r="C55" s="236"/>
      <c r="D55" s="236"/>
      <c r="E55" s="236"/>
      <c r="F55" s="246"/>
      <c r="G55" s="529">
        <f>SUM(G56:G58)</f>
        <v>800</v>
      </c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  <c r="BR55" s="221"/>
      <c r="BS55" s="221"/>
      <c r="BT55" s="221"/>
    </row>
    <row r="56" spans="1:72" s="528" customFormat="1" ht="15.75" customHeight="1" x14ac:dyDescent="0.2">
      <c r="A56" s="234"/>
      <c r="B56" s="235"/>
      <c r="C56" s="253"/>
      <c r="D56" s="236"/>
      <c r="E56" s="236" t="s">
        <v>305</v>
      </c>
      <c r="F56" s="246" t="s">
        <v>117</v>
      </c>
      <c r="G56" s="247">
        <f>110+100+175</f>
        <v>385</v>
      </c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  <c r="BR56" s="221"/>
      <c r="BS56" s="221"/>
      <c r="BT56" s="221"/>
    </row>
    <row r="57" spans="1:72" s="528" customFormat="1" ht="15.75" customHeight="1" x14ac:dyDescent="0.2">
      <c r="A57" s="234"/>
      <c r="B57" s="235"/>
      <c r="C57" s="253"/>
      <c r="D57" s="236"/>
      <c r="E57" s="236" t="s">
        <v>294</v>
      </c>
      <c r="F57" s="246" t="s">
        <v>117</v>
      </c>
      <c r="G57" s="247">
        <f>80+60+140</f>
        <v>280</v>
      </c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  <c r="BR57" s="221"/>
      <c r="BS57" s="221"/>
      <c r="BT57" s="221"/>
    </row>
    <row r="58" spans="1:72" s="528" customFormat="1" ht="15.75" customHeight="1" x14ac:dyDescent="0.2">
      <c r="A58" s="234"/>
      <c r="B58" s="235"/>
      <c r="C58" s="253"/>
      <c r="D58" s="236"/>
      <c r="E58" s="236" t="s">
        <v>295</v>
      </c>
      <c r="F58" s="246" t="s">
        <v>117</v>
      </c>
      <c r="G58" s="247">
        <f>10+40+85</f>
        <v>135</v>
      </c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1"/>
      <c r="BG58" s="221"/>
      <c r="BH58" s="221"/>
      <c r="BI58" s="221"/>
      <c r="BJ58" s="221"/>
      <c r="BK58" s="221"/>
      <c r="BL58" s="221"/>
      <c r="BM58" s="221"/>
      <c r="BN58" s="221"/>
      <c r="BO58" s="221"/>
      <c r="BP58" s="221"/>
      <c r="BQ58" s="221"/>
      <c r="BR58" s="221"/>
      <c r="BS58" s="221"/>
      <c r="BT58" s="221"/>
    </row>
    <row r="59" spans="1:72" s="528" customFormat="1" ht="15.75" customHeight="1" x14ac:dyDescent="0.2">
      <c r="A59" s="248"/>
      <c r="B59" s="249"/>
      <c r="C59" s="250"/>
      <c r="D59" s="237"/>
      <c r="E59" s="237"/>
      <c r="F59" s="239"/>
      <c r="G59" s="25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21"/>
      <c r="AL59" s="221"/>
      <c r="AM59" s="221"/>
      <c r="AN59" s="221"/>
      <c r="AO59" s="221"/>
      <c r="AP59" s="221"/>
      <c r="AQ59" s="221"/>
      <c r="AR59" s="221"/>
      <c r="AS59" s="221"/>
      <c r="AT59" s="221"/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/>
      <c r="BL59" s="221"/>
      <c r="BM59" s="221"/>
      <c r="BN59" s="221"/>
      <c r="BO59" s="221"/>
      <c r="BP59" s="221"/>
      <c r="BQ59" s="221"/>
      <c r="BR59" s="221"/>
      <c r="BS59" s="221"/>
      <c r="BT59" s="221"/>
    </row>
    <row r="60" spans="1:72" s="528" customFormat="1" ht="15.75" customHeight="1" x14ac:dyDescent="0.2">
      <c r="A60" s="234"/>
      <c r="B60" s="235"/>
      <c r="C60" s="236"/>
      <c r="D60" s="236"/>
      <c r="E60" s="237" t="s">
        <v>19</v>
      </c>
      <c r="F60" s="238">
        <f>795+795+594+694+694</f>
        <v>3572</v>
      </c>
      <c r="G60" s="239" t="s">
        <v>117</v>
      </c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</row>
    <row r="61" spans="1:72" s="528" customFormat="1" ht="15.75" customHeight="1" x14ac:dyDescent="0.2">
      <c r="A61" s="240" t="s">
        <v>269</v>
      </c>
      <c r="B61" s="252" t="s">
        <v>311</v>
      </c>
      <c r="C61" s="236" t="s">
        <v>82</v>
      </c>
      <c r="D61" s="236" t="s">
        <v>312</v>
      </c>
      <c r="E61" s="242" t="s">
        <v>117</v>
      </c>
      <c r="F61" s="243" t="s">
        <v>117</v>
      </c>
      <c r="G61" s="244">
        <f>SUM(G63)</f>
        <v>3572</v>
      </c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21"/>
      <c r="AL61" s="221"/>
      <c r="AM61" s="221"/>
      <c r="AN61" s="221"/>
      <c r="AO61" s="221"/>
      <c r="AP61" s="221"/>
      <c r="AQ61" s="221"/>
      <c r="AR61" s="221"/>
      <c r="AS61" s="221"/>
      <c r="AT61" s="221"/>
      <c r="AU61" s="221"/>
      <c r="AV61" s="221"/>
      <c r="AW61" s="221"/>
      <c r="AX61" s="221"/>
      <c r="AY61" s="221"/>
      <c r="AZ61" s="221"/>
      <c r="BA61" s="221"/>
      <c r="BB61" s="221"/>
      <c r="BC61" s="221"/>
      <c r="BD61" s="221"/>
      <c r="BE61" s="221"/>
      <c r="BF61" s="221"/>
      <c r="BG61" s="221"/>
      <c r="BH61" s="221"/>
      <c r="BI61" s="221"/>
      <c r="BJ61" s="221"/>
      <c r="BK61" s="221"/>
      <c r="BL61" s="221"/>
      <c r="BM61" s="221"/>
      <c r="BN61" s="221"/>
      <c r="BO61" s="221"/>
      <c r="BP61" s="221"/>
      <c r="BQ61" s="221"/>
      <c r="BR61" s="221"/>
      <c r="BS61" s="221"/>
      <c r="BT61" s="221"/>
    </row>
    <row r="62" spans="1:72" s="528" customFormat="1" ht="15.75" customHeight="1" x14ac:dyDescent="0.2">
      <c r="A62" s="234"/>
      <c r="B62" s="245"/>
      <c r="C62" s="236"/>
      <c r="D62" s="236"/>
      <c r="E62" s="236"/>
      <c r="F62" s="246"/>
      <c r="G62" s="529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1"/>
      <c r="BG62" s="221"/>
      <c r="BH62" s="221"/>
      <c r="BI62" s="221"/>
      <c r="BJ62" s="221"/>
      <c r="BK62" s="221"/>
      <c r="BL62" s="221"/>
      <c r="BM62" s="221"/>
      <c r="BN62" s="221"/>
      <c r="BO62" s="221"/>
      <c r="BP62" s="221"/>
      <c r="BQ62" s="221"/>
      <c r="BR62" s="221"/>
      <c r="BS62" s="221"/>
      <c r="BT62" s="221"/>
    </row>
    <row r="63" spans="1:72" s="528" customFormat="1" ht="15.75" customHeight="1" x14ac:dyDescent="0.2">
      <c r="A63" s="234"/>
      <c r="B63" s="530" t="s">
        <v>87</v>
      </c>
      <c r="C63" s="236"/>
      <c r="D63" s="236"/>
      <c r="E63" s="236"/>
      <c r="F63" s="246"/>
      <c r="G63" s="529">
        <f>SUM(G64:G64)</f>
        <v>3572</v>
      </c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1"/>
      <c r="BG63" s="221"/>
      <c r="BH63" s="221"/>
      <c r="BI63" s="221"/>
      <c r="BJ63" s="221"/>
      <c r="BK63" s="221"/>
      <c r="BL63" s="221"/>
      <c r="BM63" s="221"/>
      <c r="BN63" s="221"/>
      <c r="BO63" s="221"/>
      <c r="BP63" s="221"/>
      <c r="BQ63" s="221"/>
      <c r="BR63" s="221"/>
      <c r="BS63" s="221"/>
      <c r="BT63" s="221"/>
    </row>
    <row r="64" spans="1:72" s="528" customFormat="1" ht="15.75" customHeight="1" x14ac:dyDescent="0.2">
      <c r="A64" s="234"/>
      <c r="B64" s="235"/>
      <c r="C64" s="253"/>
      <c r="D64" s="236"/>
      <c r="E64" s="236" t="s">
        <v>290</v>
      </c>
      <c r="F64" s="246" t="s">
        <v>117</v>
      </c>
      <c r="G64" s="247">
        <f>795+795+594+694+694</f>
        <v>3572</v>
      </c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221"/>
      <c r="BD64" s="221"/>
      <c r="BE64" s="221"/>
      <c r="BF64" s="221"/>
      <c r="BG64" s="221"/>
      <c r="BH64" s="221"/>
      <c r="BI64" s="221"/>
      <c r="BJ64" s="221"/>
      <c r="BK64" s="221"/>
      <c r="BL64" s="221"/>
      <c r="BM64" s="221"/>
      <c r="BN64" s="221"/>
      <c r="BO64" s="221"/>
      <c r="BP64" s="221"/>
      <c r="BQ64" s="221"/>
      <c r="BR64" s="221"/>
      <c r="BS64" s="221"/>
      <c r="BT64" s="221"/>
    </row>
    <row r="65" spans="1:72" s="528" customFormat="1" ht="15.75" customHeight="1" x14ac:dyDescent="0.2">
      <c r="A65" s="248"/>
      <c r="B65" s="249"/>
      <c r="C65" s="250"/>
      <c r="D65" s="237"/>
      <c r="E65" s="237"/>
      <c r="F65" s="239"/>
      <c r="G65" s="25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221"/>
      <c r="BD65" s="221"/>
      <c r="BE65" s="221"/>
      <c r="BF65" s="221"/>
      <c r="BG65" s="221"/>
      <c r="BH65" s="221"/>
      <c r="BI65" s="221"/>
      <c r="BJ65" s="221"/>
      <c r="BK65" s="221"/>
      <c r="BL65" s="221"/>
      <c r="BM65" s="221"/>
      <c r="BN65" s="221"/>
      <c r="BO65" s="221"/>
      <c r="BP65" s="221"/>
      <c r="BQ65" s="221"/>
      <c r="BR65" s="221"/>
      <c r="BS65" s="221"/>
      <c r="BT65" s="221"/>
    </row>
    <row r="66" spans="1:72" s="528" customFormat="1" ht="15.75" customHeight="1" x14ac:dyDescent="0.2">
      <c r="A66" s="234"/>
      <c r="B66" s="235"/>
      <c r="C66" s="236"/>
      <c r="D66" s="236"/>
      <c r="E66" s="237" t="s">
        <v>19</v>
      </c>
      <c r="F66" s="238">
        <f>452.4+422.24+400.77+197.21+259.95+172.55+154.38</f>
        <v>2059.5</v>
      </c>
      <c r="G66" s="239" t="s">
        <v>117</v>
      </c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1"/>
      <c r="BG66" s="221"/>
      <c r="BH66" s="221"/>
      <c r="BI66" s="221"/>
      <c r="BJ66" s="221"/>
      <c r="BK66" s="221"/>
      <c r="BL66" s="221"/>
      <c r="BM66" s="221"/>
      <c r="BN66" s="221"/>
      <c r="BO66" s="221"/>
      <c r="BP66" s="221"/>
      <c r="BQ66" s="221"/>
      <c r="BR66" s="221"/>
      <c r="BS66" s="221"/>
      <c r="BT66" s="221"/>
    </row>
    <row r="67" spans="1:72" s="528" customFormat="1" ht="60.75" customHeight="1" x14ac:dyDescent="0.2">
      <c r="A67" s="240" t="s">
        <v>270</v>
      </c>
      <c r="B67" s="252" t="s">
        <v>355</v>
      </c>
      <c r="C67" s="236" t="s">
        <v>313</v>
      </c>
      <c r="D67" s="236" t="s">
        <v>314</v>
      </c>
      <c r="E67" s="242" t="s">
        <v>117</v>
      </c>
      <c r="F67" s="243" t="s">
        <v>117</v>
      </c>
      <c r="G67" s="244">
        <f>SUM(G69)</f>
        <v>1184.8600000000001</v>
      </c>
      <c r="H67" s="221"/>
      <c r="I67" s="532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S67" s="221"/>
      <c r="AT67" s="221"/>
      <c r="AU67" s="221"/>
      <c r="AV67" s="221"/>
      <c r="AW67" s="221"/>
      <c r="AX67" s="221"/>
      <c r="AY67" s="221"/>
      <c r="AZ67" s="221"/>
      <c r="BA67" s="221"/>
      <c r="BB67" s="221"/>
      <c r="BC67" s="221"/>
      <c r="BD67" s="221"/>
      <c r="BE67" s="221"/>
      <c r="BF67" s="221"/>
      <c r="BG67" s="221"/>
      <c r="BH67" s="221"/>
      <c r="BI67" s="221"/>
      <c r="BJ67" s="221"/>
      <c r="BK67" s="221"/>
      <c r="BL67" s="221"/>
      <c r="BM67" s="221"/>
      <c r="BN67" s="221"/>
      <c r="BO67" s="221"/>
      <c r="BP67" s="221"/>
      <c r="BQ67" s="221"/>
      <c r="BR67" s="221"/>
      <c r="BS67" s="221"/>
      <c r="BT67" s="221"/>
    </row>
    <row r="68" spans="1:72" s="528" customFormat="1" ht="15.75" customHeight="1" x14ac:dyDescent="0.2">
      <c r="A68" s="234"/>
      <c r="B68" s="245"/>
      <c r="C68" s="236"/>
      <c r="D68" s="236"/>
      <c r="E68" s="236"/>
      <c r="F68" s="246"/>
      <c r="G68" s="529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AS68" s="221"/>
      <c r="AT68" s="221"/>
      <c r="AU68" s="221"/>
      <c r="AV68" s="221"/>
      <c r="AW68" s="221"/>
      <c r="AX68" s="221"/>
      <c r="AY68" s="221"/>
      <c r="AZ68" s="221"/>
      <c r="BA68" s="221"/>
      <c r="BB68" s="221"/>
      <c r="BC68" s="221"/>
      <c r="BD68" s="221"/>
      <c r="BE68" s="221"/>
      <c r="BF68" s="221"/>
      <c r="BG68" s="221"/>
      <c r="BH68" s="221"/>
      <c r="BI68" s="221"/>
      <c r="BJ68" s="221"/>
      <c r="BK68" s="221"/>
      <c r="BL68" s="221"/>
      <c r="BM68" s="221"/>
      <c r="BN68" s="221"/>
      <c r="BO68" s="221"/>
      <c r="BP68" s="221"/>
      <c r="BQ68" s="221"/>
      <c r="BR68" s="221"/>
      <c r="BS68" s="221"/>
      <c r="BT68" s="221"/>
    </row>
    <row r="69" spans="1:72" s="528" customFormat="1" ht="15.75" customHeight="1" x14ac:dyDescent="0.2">
      <c r="A69" s="234"/>
      <c r="B69" s="530" t="s">
        <v>102</v>
      </c>
      <c r="C69" s="236"/>
      <c r="D69" s="236"/>
      <c r="E69" s="236"/>
      <c r="F69" s="246"/>
      <c r="G69" s="529">
        <f>SUM(G70:G71)</f>
        <v>1184.8600000000001</v>
      </c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AS69" s="221"/>
      <c r="AT69" s="221"/>
      <c r="AU69" s="221"/>
      <c r="AV69" s="221"/>
      <c r="AW69" s="221"/>
      <c r="AX69" s="221"/>
      <c r="AY69" s="221"/>
      <c r="AZ69" s="221"/>
      <c r="BA69" s="221"/>
      <c r="BB69" s="221"/>
      <c r="BC69" s="221"/>
      <c r="BD69" s="221"/>
      <c r="BE69" s="221"/>
      <c r="BF69" s="221"/>
      <c r="BG69" s="221"/>
      <c r="BH69" s="221"/>
      <c r="BI69" s="221"/>
      <c r="BJ69" s="221"/>
      <c r="BK69" s="221"/>
      <c r="BL69" s="221"/>
      <c r="BM69" s="221"/>
      <c r="BN69" s="221"/>
      <c r="BO69" s="221"/>
      <c r="BP69" s="221"/>
      <c r="BQ69" s="221"/>
      <c r="BR69" s="221"/>
      <c r="BS69" s="221"/>
      <c r="BT69" s="221"/>
    </row>
    <row r="70" spans="1:72" s="528" customFormat="1" ht="15.75" customHeight="1" x14ac:dyDescent="0.2">
      <c r="A70" s="234"/>
      <c r="B70" s="530"/>
      <c r="C70" s="253"/>
      <c r="D70" s="236"/>
      <c r="E70" s="236" t="s">
        <v>294</v>
      </c>
      <c r="F70" s="246" t="s">
        <v>117</v>
      </c>
      <c r="G70" s="247">
        <f>334.98+164.84+129.04+361.5</f>
        <v>990.36</v>
      </c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  <c r="BE70" s="221"/>
      <c r="BF70" s="221"/>
      <c r="BG70" s="221"/>
      <c r="BH70" s="221"/>
      <c r="BI70" s="221"/>
      <c r="BJ70" s="221"/>
      <c r="BK70" s="221"/>
      <c r="BL70" s="221"/>
      <c r="BM70" s="221"/>
      <c r="BN70" s="221"/>
      <c r="BO70" s="221"/>
      <c r="BP70" s="221"/>
      <c r="BQ70" s="221"/>
      <c r="BR70" s="221"/>
      <c r="BS70" s="221"/>
      <c r="BT70" s="221"/>
    </row>
    <row r="71" spans="1:72" s="528" customFormat="1" ht="15.75" customHeight="1" x14ac:dyDescent="0.2">
      <c r="A71" s="234"/>
      <c r="B71" s="530"/>
      <c r="C71" s="253"/>
      <c r="D71" s="236"/>
      <c r="E71" s="236" t="s">
        <v>295</v>
      </c>
      <c r="F71" s="246" t="s">
        <v>117</v>
      </c>
      <c r="G71" s="247">
        <f>65.79+32.37+25.34+71</f>
        <v>194.5</v>
      </c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21"/>
      <c r="AL71" s="221"/>
      <c r="AM71" s="221"/>
      <c r="AN71" s="221"/>
      <c r="AO71" s="221"/>
      <c r="AP71" s="221"/>
      <c r="AQ71" s="221"/>
      <c r="AR71" s="221"/>
      <c r="AS71" s="221"/>
      <c r="AT71" s="221"/>
      <c r="AU71" s="221"/>
      <c r="AV71" s="221"/>
      <c r="AW71" s="221"/>
      <c r="AX71" s="221"/>
      <c r="AY71" s="221"/>
      <c r="AZ71" s="221"/>
      <c r="BA71" s="221"/>
      <c r="BB71" s="221"/>
      <c r="BC71" s="221"/>
      <c r="BD71" s="221"/>
      <c r="BE71" s="221"/>
      <c r="BF71" s="221"/>
      <c r="BG71" s="221"/>
      <c r="BH71" s="221"/>
      <c r="BI71" s="221"/>
      <c r="BJ71" s="221"/>
      <c r="BK71" s="221"/>
      <c r="BL71" s="221"/>
      <c r="BM71" s="221"/>
      <c r="BN71" s="221"/>
      <c r="BO71" s="221"/>
      <c r="BP71" s="221"/>
      <c r="BQ71" s="221"/>
      <c r="BR71" s="221"/>
      <c r="BS71" s="221"/>
      <c r="BT71" s="221"/>
    </row>
    <row r="72" spans="1:72" s="528" customFormat="1" ht="15.75" customHeight="1" x14ac:dyDescent="0.2">
      <c r="A72" s="248"/>
      <c r="B72" s="533"/>
      <c r="C72" s="250"/>
      <c r="D72" s="237"/>
      <c r="E72" s="237"/>
      <c r="F72" s="239"/>
      <c r="G72" s="534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1"/>
      <c r="AY72" s="221"/>
      <c r="AZ72" s="221"/>
      <c r="BA72" s="221"/>
      <c r="BB72" s="221"/>
      <c r="BC72" s="221"/>
      <c r="BD72" s="221"/>
      <c r="BE72" s="221"/>
      <c r="BF72" s="221"/>
      <c r="BG72" s="221"/>
      <c r="BH72" s="221"/>
      <c r="BI72" s="221"/>
      <c r="BJ72" s="221"/>
      <c r="BK72" s="221"/>
      <c r="BL72" s="221"/>
      <c r="BM72" s="221"/>
      <c r="BN72" s="221"/>
      <c r="BO72" s="221"/>
      <c r="BP72" s="221"/>
      <c r="BQ72" s="221"/>
      <c r="BR72" s="221"/>
      <c r="BS72" s="221"/>
      <c r="BT72" s="221"/>
    </row>
    <row r="73" spans="1:72" s="528" customFormat="1" ht="15.75" customHeight="1" x14ac:dyDescent="0.2">
      <c r="A73" s="234"/>
      <c r="B73" s="235"/>
      <c r="C73" s="236" t="s">
        <v>315</v>
      </c>
      <c r="D73" s="236" t="s">
        <v>16</v>
      </c>
      <c r="E73" s="237" t="s">
        <v>19</v>
      </c>
      <c r="F73" s="238">
        <f>190930+49631+274881+56959+220565+52228+242513+58646+236005+62821</f>
        <v>1445179</v>
      </c>
      <c r="G73" s="239" t="s">
        <v>117</v>
      </c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1"/>
      <c r="AY73" s="221"/>
      <c r="AZ73" s="221"/>
      <c r="BA73" s="221"/>
      <c r="BB73" s="221"/>
      <c r="BC73" s="221"/>
      <c r="BD73" s="221"/>
      <c r="BE73" s="221"/>
      <c r="BF73" s="221"/>
      <c r="BG73" s="221"/>
      <c r="BH73" s="221"/>
      <c r="BI73" s="221"/>
      <c r="BJ73" s="221"/>
      <c r="BK73" s="221"/>
      <c r="BL73" s="221"/>
      <c r="BM73" s="221"/>
      <c r="BN73" s="221"/>
      <c r="BO73" s="221"/>
      <c r="BP73" s="221"/>
      <c r="BQ73" s="221"/>
      <c r="BR73" s="221"/>
      <c r="BS73" s="221"/>
      <c r="BT73" s="221"/>
    </row>
    <row r="74" spans="1:72" s="528" customFormat="1" ht="23.25" customHeight="1" x14ac:dyDescent="0.2">
      <c r="A74" s="240" t="s">
        <v>272</v>
      </c>
      <c r="B74" s="241" t="s">
        <v>316</v>
      </c>
      <c r="C74" s="236"/>
      <c r="D74" s="236"/>
      <c r="E74" s="242" t="s">
        <v>117</v>
      </c>
      <c r="F74" s="243" t="s">
        <v>117</v>
      </c>
      <c r="G74" s="244">
        <f>SUM(G76,G86,G91,G100,G109,G114,G123,G132,G140,G145,G154,G159,G168,G173)</f>
        <v>1599381.4499999997</v>
      </c>
      <c r="H74" s="221"/>
      <c r="I74" s="532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1"/>
      <c r="AY74" s="221"/>
      <c r="AZ74" s="221"/>
      <c r="BA74" s="221"/>
      <c r="BB74" s="221"/>
      <c r="BC74" s="221"/>
      <c r="BD74" s="221"/>
      <c r="BE74" s="221"/>
      <c r="BF74" s="221"/>
      <c r="BG74" s="221"/>
      <c r="BH74" s="221"/>
      <c r="BI74" s="221"/>
      <c r="BJ74" s="221"/>
      <c r="BK74" s="221"/>
      <c r="BL74" s="221"/>
      <c r="BM74" s="221"/>
      <c r="BN74" s="221"/>
      <c r="BO74" s="221"/>
      <c r="BP74" s="221"/>
      <c r="BQ74" s="221"/>
      <c r="BR74" s="221"/>
      <c r="BS74" s="221"/>
      <c r="BT74" s="221"/>
    </row>
    <row r="75" spans="1:72" s="528" customFormat="1" ht="15.75" customHeight="1" x14ac:dyDescent="0.2">
      <c r="A75" s="234"/>
      <c r="B75" s="235"/>
      <c r="C75" s="253"/>
      <c r="D75" s="236"/>
      <c r="E75" s="236"/>
      <c r="F75" s="246"/>
      <c r="G75" s="247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1"/>
      <c r="AY75" s="221"/>
      <c r="AZ75" s="221"/>
      <c r="BA75" s="221"/>
      <c r="BB75" s="221"/>
      <c r="BC75" s="221"/>
      <c r="BD75" s="221"/>
      <c r="BE75" s="221"/>
      <c r="BF75" s="221"/>
      <c r="BG75" s="221"/>
      <c r="BH75" s="221"/>
      <c r="BI75" s="221"/>
      <c r="BJ75" s="221"/>
      <c r="BK75" s="221"/>
      <c r="BL75" s="221"/>
      <c r="BM75" s="221"/>
      <c r="BN75" s="221"/>
      <c r="BO75" s="221"/>
      <c r="BP75" s="221"/>
      <c r="BQ75" s="221"/>
      <c r="BR75" s="221"/>
      <c r="BS75" s="221"/>
      <c r="BT75" s="221"/>
    </row>
    <row r="76" spans="1:72" s="528" customFormat="1" ht="15.75" customHeight="1" x14ac:dyDescent="0.2">
      <c r="A76" s="234"/>
      <c r="B76" s="530" t="s">
        <v>52</v>
      </c>
      <c r="C76" s="236" t="s">
        <v>317</v>
      </c>
      <c r="D76" s="236" t="s">
        <v>318</v>
      </c>
      <c r="E76" s="242" t="s">
        <v>117</v>
      </c>
      <c r="F76" s="243" t="s">
        <v>117</v>
      </c>
      <c r="G76" s="244">
        <f>SUM(G78)</f>
        <v>1030753.59</v>
      </c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1"/>
      <c r="AO76" s="221"/>
      <c r="AP76" s="221"/>
      <c r="AQ76" s="221"/>
      <c r="AR76" s="221"/>
      <c r="AS76" s="221"/>
      <c r="AT76" s="221"/>
      <c r="AU76" s="221"/>
      <c r="AV76" s="221"/>
      <c r="AW76" s="221"/>
      <c r="AX76" s="221"/>
      <c r="AY76" s="221"/>
      <c r="AZ76" s="221"/>
      <c r="BA76" s="221"/>
      <c r="BB76" s="221"/>
      <c r="BC76" s="221"/>
      <c r="BD76" s="221"/>
      <c r="BE76" s="221"/>
      <c r="BF76" s="221"/>
      <c r="BG76" s="221"/>
      <c r="BH76" s="221"/>
      <c r="BI76" s="221"/>
      <c r="BJ76" s="221"/>
      <c r="BK76" s="221"/>
      <c r="BL76" s="221"/>
      <c r="BM76" s="221"/>
      <c r="BN76" s="221"/>
      <c r="BO76" s="221"/>
      <c r="BP76" s="221"/>
      <c r="BQ76" s="221"/>
      <c r="BR76" s="221"/>
      <c r="BS76" s="221"/>
      <c r="BT76" s="221"/>
    </row>
    <row r="77" spans="1:72" s="528" customFormat="1" ht="15.75" customHeight="1" x14ac:dyDescent="0.2">
      <c r="A77" s="234"/>
      <c r="B77" s="235"/>
      <c r="C77" s="253"/>
      <c r="D77" s="236"/>
      <c r="E77" s="236"/>
      <c r="F77" s="246"/>
      <c r="G77" s="247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1"/>
      <c r="AO77" s="221"/>
      <c r="AP77" s="221"/>
      <c r="AQ77" s="221"/>
      <c r="AR77" s="221"/>
      <c r="AS77" s="221"/>
      <c r="AT77" s="221"/>
      <c r="AU77" s="221"/>
      <c r="AV77" s="221"/>
      <c r="AW77" s="221"/>
      <c r="AX77" s="221"/>
      <c r="AY77" s="221"/>
      <c r="AZ77" s="221"/>
      <c r="BA77" s="221"/>
      <c r="BB77" s="221"/>
      <c r="BC77" s="221"/>
      <c r="BD77" s="221"/>
      <c r="BE77" s="221"/>
      <c r="BF77" s="221"/>
      <c r="BG77" s="221"/>
      <c r="BH77" s="221"/>
      <c r="BI77" s="221"/>
      <c r="BJ77" s="221"/>
      <c r="BK77" s="221"/>
      <c r="BL77" s="221"/>
      <c r="BM77" s="221"/>
      <c r="BN77" s="221"/>
      <c r="BO77" s="221"/>
      <c r="BP77" s="221"/>
      <c r="BQ77" s="221"/>
      <c r="BR77" s="221"/>
      <c r="BS77" s="221"/>
      <c r="BT77" s="221"/>
    </row>
    <row r="78" spans="1:72" s="528" customFormat="1" ht="15.75" customHeight="1" x14ac:dyDescent="0.2">
      <c r="A78" s="234"/>
      <c r="B78" s="235"/>
      <c r="C78" s="253"/>
      <c r="D78" s="236"/>
      <c r="E78" s="236"/>
      <c r="F78" s="246"/>
      <c r="G78" s="529">
        <f>SUM(G79:G84)</f>
        <v>1030753.59</v>
      </c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  <c r="BT78" s="221"/>
    </row>
    <row r="79" spans="1:72" s="528" customFormat="1" ht="15.75" customHeight="1" x14ac:dyDescent="0.2">
      <c r="A79" s="234"/>
      <c r="B79" s="235"/>
      <c r="C79" s="253"/>
      <c r="D79" s="236"/>
      <c r="E79" s="236" t="s">
        <v>91</v>
      </c>
      <c r="F79" s="246" t="s">
        <v>117</v>
      </c>
      <c r="G79" s="247">
        <f>117182.98+128847+162969</f>
        <v>408998.98</v>
      </c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1"/>
      <c r="AO79" s="221"/>
      <c r="AP79" s="221"/>
      <c r="AQ79" s="221"/>
      <c r="AR79" s="221"/>
      <c r="AS79" s="221"/>
      <c r="AT79" s="221"/>
      <c r="AU79" s="221"/>
      <c r="AV79" s="221"/>
      <c r="AW79" s="221"/>
      <c r="AX79" s="221"/>
      <c r="AY79" s="221"/>
      <c r="AZ79" s="221"/>
      <c r="BA79" s="221"/>
      <c r="BB79" s="221"/>
      <c r="BC79" s="221"/>
      <c r="BD79" s="221"/>
      <c r="BE79" s="221"/>
      <c r="BF79" s="221"/>
      <c r="BG79" s="221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</row>
    <row r="80" spans="1:72" s="528" customFormat="1" ht="15.75" customHeight="1" x14ac:dyDescent="0.2">
      <c r="A80" s="234"/>
      <c r="B80" s="235"/>
      <c r="C80" s="253"/>
      <c r="D80" s="236"/>
      <c r="E80" s="236" t="s">
        <v>305</v>
      </c>
      <c r="F80" s="246" t="s">
        <v>117</v>
      </c>
      <c r="G80" s="247">
        <f>14507</f>
        <v>14507</v>
      </c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1"/>
      <c r="AO80" s="221"/>
      <c r="AP80" s="221"/>
      <c r="AQ80" s="221"/>
      <c r="AR80" s="221"/>
      <c r="AS80" s="221"/>
      <c r="AT80" s="221"/>
      <c r="AU80" s="221"/>
      <c r="AV80" s="221"/>
      <c r="AW80" s="221"/>
      <c r="AX80" s="221"/>
      <c r="AY80" s="221"/>
      <c r="AZ80" s="221"/>
      <c r="BA80" s="221"/>
      <c r="BB80" s="221"/>
      <c r="BC80" s="221"/>
      <c r="BD80" s="221"/>
      <c r="BE80" s="221"/>
      <c r="BF80" s="221"/>
      <c r="BG80" s="221"/>
      <c r="BH80" s="221"/>
      <c r="BI80" s="221"/>
      <c r="BJ80" s="221"/>
      <c r="BK80" s="221"/>
      <c r="BL80" s="221"/>
      <c r="BM80" s="221"/>
      <c r="BN80" s="221"/>
      <c r="BO80" s="221"/>
      <c r="BP80" s="221"/>
      <c r="BQ80" s="221"/>
      <c r="BR80" s="221"/>
      <c r="BS80" s="221"/>
      <c r="BT80" s="221"/>
    </row>
    <row r="81" spans="1:72" s="528" customFormat="1" ht="15.75" customHeight="1" x14ac:dyDescent="0.2">
      <c r="A81" s="234"/>
      <c r="B81" s="235"/>
      <c r="C81" s="253"/>
      <c r="D81" s="236"/>
      <c r="E81" s="236" t="s">
        <v>294</v>
      </c>
      <c r="F81" s="246" t="s">
        <v>117</v>
      </c>
      <c r="G81" s="247">
        <f>10800</f>
        <v>10800</v>
      </c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1"/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1"/>
      <c r="AZ81" s="221"/>
      <c r="BA81" s="221"/>
      <c r="BB81" s="221"/>
      <c r="BC81" s="221"/>
      <c r="BD81" s="221"/>
      <c r="BE81" s="221"/>
      <c r="BF81" s="221"/>
      <c r="BG81" s="221"/>
      <c r="BH81" s="221"/>
      <c r="BI81" s="221"/>
      <c r="BJ81" s="221"/>
      <c r="BK81" s="221"/>
      <c r="BL81" s="221"/>
      <c r="BM81" s="221"/>
      <c r="BN81" s="221"/>
      <c r="BO81" s="221"/>
      <c r="BP81" s="221"/>
      <c r="BQ81" s="221"/>
      <c r="BR81" s="221"/>
      <c r="BS81" s="221"/>
      <c r="BT81" s="221"/>
    </row>
    <row r="82" spans="1:72" s="528" customFormat="1" ht="15.75" customHeight="1" x14ac:dyDescent="0.2">
      <c r="A82" s="234"/>
      <c r="B82" s="235"/>
      <c r="C82" s="253"/>
      <c r="D82" s="236"/>
      <c r="E82" s="236" t="s">
        <v>319</v>
      </c>
      <c r="F82" s="246" t="s">
        <v>117</v>
      </c>
      <c r="G82" s="247">
        <f>148065+158540+131624-98198</f>
        <v>340031</v>
      </c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1"/>
      <c r="AO82" s="221"/>
      <c r="AP82" s="221"/>
      <c r="AQ82" s="221"/>
      <c r="AR82" s="221"/>
      <c r="AS82" s="221"/>
      <c r="AT82" s="221"/>
      <c r="AU82" s="221"/>
      <c r="AV82" s="221"/>
      <c r="AW82" s="221"/>
      <c r="AX82" s="221"/>
      <c r="AY82" s="221"/>
      <c r="AZ82" s="221"/>
      <c r="BA82" s="221"/>
      <c r="BB82" s="221"/>
      <c r="BC82" s="221"/>
      <c r="BD82" s="221"/>
      <c r="BE82" s="221"/>
      <c r="BF82" s="221"/>
      <c r="BG82" s="221"/>
      <c r="BH82" s="221"/>
      <c r="BI82" s="221"/>
      <c r="BJ82" s="221"/>
      <c r="BK82" s="221"/>
      <c r="BL82" s="221"/>
      <c r="BM82" s="221"/>
      <c r="BN82" s="221"/>
      <c r="BO82" s="221"/>
      <c r="BP82" s="221"/>
      <c r="BQ82" s="221"/>
      <c r="BR82" s="221"/>
      <c r="BS82" s="221"/>
      <c r="BT82" s="221"/>
    </row>
    <row r="83" spans="1:72" s="528" customFormat="1" ht="15.75" customHeight="1" x14ac:dyDescent="0.2">
      <c r="A83" s="234"/>
      <c r="B83" s="235"/>
      <c r="C83" s="253"/>
      <c r="D83" s="236"/>
      <c r="E83" s="236" t="s">
        <v>295</v>
      </c>
      <c r="F83" s="246" t="s">
        <v>117</v>
      </c>
      <c r="G83" s="247">
        <f>36187.09+38748.72+34808.8-26465</f>
        <v>83279.61</v>
      </c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21"/>
      <c r="AN83" s="221"/>
      <c r="AO83" s="221"/>
      <c r="AP83" s="221"/>
      <c r="AQ83" s="221"/>
      <c r="AR83" s="221"/>
      <c r="AS83" s="221"/>
      <c r="AT83" s="221"/>
      <c r="AU83" s="221"/>
      <c r="AV83" s="221"/>
      <c r="AW83" s="221"/>
      <c r="AX83" s="221"/>
      <c r="AY83" s="221"/>
      <c r="AZ83" s="221"/>
      <c r="BA83" s="221"/>
      <c r="BB83" s="221"/>
      <c r="BC83" s="221"/>
      <c r="BD83" s="221"/>
      <c r="BE83" s="221"/>
      <c r="BF83" s="221"/>
      <c r="BG83" s="221"/>
      <c r="BH83" s="221"/>
      <c r="BI83" s="221"/>
      <c r="BJ83" s="221"/>
      <c r="BK83" s="221"/>
      <c r="BL83" s="221"/>
      <c r="BM83" s="221"/>
      <c r="BN83" s="221"/>
      <c r="BO83" s="221"/>
      <c r="BP83" s="221"/>
      <c r="BQ83" s="221"/>
      <c r="BR83" s="221"/>
      <c r="BS83" s="221"/>
      <c r="BT83" s="221"/>
    </row>
    <row r="84" spans="1:72" s="528" customFormat="1" ht="15.75" customHeight="1" x14ac:dyDescent="0.2">
      <c r="A84" s="234"/>
      <c r="B84" s="235"/>
      <c r="C84" s="253"/>
      <c r="D84" s="236"/>
      <c r="E84" s="236" t="s">
        <v>307</v>
      </c>
      <c r="F84" s="246" t="s">
        <v>117</v>
      </c>
      <c r="G84" s="247">
        <f>173137</f>
        <v>173137</v>
      </c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1"/>
      <c r="AO84" s="221"/>
      <c r="AP84" s="221"/>
      <c r="AQ84" s="221"/>
      <c r="AR84" s="221"/>
      <c r="AS84" s="221"/>
      <c r="AT84" s="221"/>
      <c r="AU84" s="221"/>
      <c r="AV84" s="221"/>
      <c r="AW84" s="221"/>
      <c r="AX84" s="221"/>
      <c r="AY84" s="221"/>
      <c r="AZ84" s="221"/>
      <c r="BA84" s="221"/>
      <c r="BB84" s="221"/>
      <c r="BC84" s="221"/>
      <c r="BD84" s="221"/>
      <c r="BE84" s="221"/>
      <c r="BF84" s="221"/>
      <c r="BG84" s="221"/>
      <c r="BH84" s="221"/>
      <c r="BI84" s="221"/>
      <c r="BJ84" s="221"/>
      <c r="BK84" s="221"/>
      <c r="BL84" s="221"/>
      <c r="BM84" s="221"/>
      <c r="BN84" s="221"/>
      <c r="BO84" s="221"/>
      <c r="BP84" s="221"/>
      <c r="BQ84" s="221"/>
      <c r="BR84" s="221"/>
      <c r="BS84" s="221"/>
      <c r="BT84" s="221"/>
    </row>
    <row r="85" spans="1:72" s="528" customFormat="1" ht="12" customHeight="1" x14ac:dyDescent="0.2">
      <c r="A85" s="248"/>
      <c r="B85" s="249"/>
      <c r="C85" s="250"/>
      <c r="D85" s="237"/>
      <c r="E85" s="237"/>
      <c r="F85" s="239"/>
      <c r="G85" s="25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221"/>
      <c r="AQ85" s="221"/>
      <c r="AR85" s="221"/>
      <c r="AS85" s="221"/>
      <c r="AT85" s="221"/>
      <c r="AU85" s="221"/>
      <c r="AV85" s="221"/>
      <c r="AW85" s="221"/>
      <c r="AX85" s="221"/>
      <c r="AY85" s="221"/>
      <c r="AZ85" s="221"/>
      <c r="BA85" s="221"/>
      <c r="BB85" s="221"/>
      <c r="BC85" s="221"/>
      <c r="BD85" s="221"/>
      <c r="BE85" s="221"/>
      <c r="BF85" s="221"/>
      <c r="BG85" s="221"/>
      <c r="BH85" s="221"/>
      <c r="BI85" s="221"/>
      <c r="BJ85" s="221"/>
      <c r="BK85" s="221"/>
      <c r="BL85" s="221"/>
      <c r="BM85" s="221"/>
      <c r="BN85" s="221"/>
      <c r="BO85" s="221"/>
      <c r="BP85" s="221"/>
      <c r="BQ85" s="221"/>
      <c r="BR85" s="221"/>
      <c r="BS85" s="221"/>
      <c r="BT85" s="221"/>
    </row>
    <row r="86" spans="1:72" s="528" customFormat="1" ht="21.75" customHeight="1" x14ac:dyDescent="0.2">
      <c r="A86" s="234"/>
      <c r="B86" s="530" t="s">
        <v>320</v>
      </c>
      <c r="C86" s="236" t="s">
        <v>317</v>
      </c>
      <c r="D86" s="236" t="s">
        <v>318</v>
      </c>
      <c r="E86" s="237" t="s">
        <v>117</v>
      </c>
      <c r="F86" s="239" t="s">
        <v>117</v>
      </c>
      <c r="G86" s="238">
        <f>SUM(G88)</f>
        <v>6384.54</v>
      </c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21"/>
      <c r="AN86" s="221"/>
      <c r="AO86" s="221"/>
      <c r="AP86" s="221"/>
      <c r="AQ86" s="221"/>
      <c r="AR86" s="221"/>
      <c r="AS86" s="221"/>
      <c r="AT86" s="221"/>
      <c r="AU86" s="221"/>
      <c r="AV86" s="221"/>
      <c r="AW86" s="221"/>
      <c r="AX86" s="221"/>
      <c r="AY86" s="221"/>
      <c r="AZ86" s="221"/>
      <c r="BA86" s="221"/>
      <c r="BB86" s="221"/>
      <c r="BC86" s="221"/>
      <c r="BD86" s="221"/>
      <c r="BE86" s="221"/>
      <c r="BF86" s="221"/>
      <c r="BG86" s="221"/>
      <c r="BH86" s="221"/>
      <c r="BI86" s="221"/>
      <c r="BJ86" s="221"/>
      <c r="BK86" s="221"/>
      <c r="BL86" s="221"/>
      <c r="BM86" s="221"/>
      <c r="BN86" s="221"/>
      <c r="BO86" s="221"/>
      <c r="BP86" s="221"/>
      <c r="BQ86" s="221"/>
      <c r="BR86" s="221"/>
      <c r="BS86" s="221"/>
      <c r="BT86" s="221"/>
    </row>
    <row r="87" spans="1:72" s="528" customFormat="1" ht="15.75" customHeight="1" x14ac:dyDescent="0.2">
      <c r="A87" s="234"/>
      <c r="B87" s="235"/>
      <c r="C87" s="253"/>
      <c r="D87" s="236"/>
      <c r="E87" s="236"/>
      <c r="F87" s="246"/>
      <c r="G87" s="247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21"/>
      <c r="AL87" s="221"/>
      <c r="AM87" s="221"/>
      <c r="AN87" s="221"/>
      <c r="AO87" s="221"/>
      <c r="AP87" s="221"/>
      <c r="AQ87" s="221"/>
      <c r="AR87" s="221"/>
      <c r="AS87" s="221"/>
      <c r="AT87" s="221"/>
      <c r="AU87" s="221"/>
      <c r="AV87" s="221"/>
      <c r="AW87" s="221"/>
      <c r="AX87" s="221"/>
      <c r="AY87" s="221"/>
      <c r="AZ87" s="221"/>
      <c r="BA87" s="221"/>
      <c r="BB87" s="221"/>
      <c r="BC87" s="221"/>
      <c r="BD87" s="221"/>
      <c r="BE87" s="221"/>
      <c r="BF87" s="221"/>
      <c r="BG87" s="221"/>
      <c r="BH87" s="221"/>
      <c r="BI87" s="221"/>
      <c r="BJ87" s="221"/>
      <c r="BK87" s="221"/>
      <c r="BL87" s="221"/>
      <c r="BM87" s="221"/>
      <c r="BN87" s="221"/>
      <c r="BO87" s="221"/>
      <c r="BP87" s="221"/>
      <c r="BQ87" s="221"/>
      <c r="BR87" s="221"/>
      <c r="BS87" s="221"/>
      <c r="BT87" s="221"/>
    </row>
    <row r="88" spans="1:72" s="528" customFormat="1" ht="15.75" customHeight="1" x14ac:dyDescent="0.2">
      <c r="A88" s="234"/>
      <c r="B88" s="235"/>
      <c r="C88" s="253"/>
      <c r="D88" s="236"/>
      <c r="E88" s="236"/>
      <c r="F88" s="246"/>
      <c r="G88" s="529">
        <f>SUM(G89)</f>
        <v>6384.54</v>
      </c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21"/>
      <c r="AL88" s="221"/>
      <c r="AM88" s="221"/>
      <c r="AN88" s="221"/>
      <c r="AO88" s="221"/>
      <c r="AP88" s="221"/>
      <c r="AQ88" s="221"/>
      <c r="AR88" s="221"/>
      <c r="AS88" s="221"/>
      <c r="AT88" s="221"/>
      <c r="AU88" s="221"/>
      <c r="AV88" s="221"/>
      <c r="AW88" s="221"/>
      <c r="AX88" s="221"/>
      <c r="AY88" s="221"/>
      <c r="AZ88" s="221"/>
      <c r="BA88" s="221"/>
      <c r="BB88" s="221"/>
      <c r="BC88" s="221"/>
      <c r="BD88" s="221"/>
      <c r="BE88" s="221"/>
      <c r="BF88" s="221"/>
      <c r="BG88" s="221"/>
      <c r="BH88" s="221"/>
      <c r="BI88" s="221"/>
      <c r="BJ88" s="221"/>
      <c r="BK88" s="221"/>
      <c r="BL88" s="221"/>
      <c r="BM88" s="221"/>
      <c r="BN88" s="221"/>
      <c r="BO88" s="221"/>
      <c r="BP88" s="221"/>
      <c r="BQ88" s="221"/>
      <c r="BR88" s="221"/>
      <c r="BS88" s="221"/>
      <c r="BT88" s="221"/>
    </row>
    <row r="89" spans="1:72" s="528" customFormat="1" ht="15.75" customHeight="1" x14ac:dyDescent="0.2">
      <c r="A89" s="234"/>
      <c r="B89" s="235"/>
      <c r="C89" s="253"/>
      <c r="D89" s="236"/>
      <c r="E89" s="236" t="s">
        <v>61</v>
      </c>
      <c r="F89" s="246" t="s">
        <v>117</v>
      </c>
      <c r="G89" s="247">
        <f>1182.91+1343.84+1213.79+1344+1300</f>
        <v>6384.54</v>
      </c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1"/>
      <c r="AO89" s="221"/>
      <c r="AP89" s="221"/>
      <c r="AQ89" s="221"/>
      <c r="AR89" s="221"/>
      <c r="AS89" s="221"/>
      <c r="AT89" s="221"/>
      <c r="AU89" s="221"/>
      <c r="AV89" s="221"/>
      <c r="AW89" s="221"/>
      <c r="AX89" s="221"/>
      <c r="AY89" s="221"/>
      <c r="AZ89" s="221"/>
      <c r="BA89" s="221"/>
      <c r="BB89" s="221"/>
      <c r="BC89" s="221"/>
      <c r="BD89" s="221"/>
      <c r="BE89" s="221"/>
      <c r="BF89" s="221"/>
      <c r="BG89" s="221"/>
      <c r="BH89" s="221"/>
      <c r="BI89" s="221"/>
      <c r="BJ89" s="221"/>
      <c r="BK89" s="221"/>
      <c r="BL89" s="221"/>
      <c r="BM89" s="221"/>
      <c r="BN89" s="221"/>
      <c r="BO89" s="221"/>
      <c r="BP89" s="221"/>
      <c r="BQ89" s="221"/>
      <c r="BR89" s="221"/>
      <c r="BS89" s="221"/>
      <c r="BT89" s="221"/>
    </row>
    <row r="90" spans="1:72" s="528" customFormat="1" ht="12" customHeight="1" x14ac:dyDescent="0.2">
      <c r="A90" s="234"/>
      <c r="B90" s="235"/>
      <c r="C90" s="253"/>
      <c r="D90" s="236"/>
      <c r="E90" s="237"/>
      <c r="F90" s="239"/>
      <c r="G90" s="25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1"/>
      <c r="AO90" s="221"/>
      <c r="AP90" s="221"/>
      <c r="AQ90" s="221"/>
      <c r="AR90" s="221"/>
      <c r="AS90" s="221"/>
      <c r="AT90" s="221"/>
      <c r="AU90" s="221"/>
      <c r="AV90" s="221"/>
      <c r="AW90" s="221"/>
      <c r="AX90" s="221"/>
      <c r="AY90" s="221"/>
      <c r="AZ90" s="221"/>
      <c r="BA90" s="221"/>
      <c r="BB90" s="221"/>
      <c r="BC90" s="221"/>
      <c r="BD90" s="221"/>
      <c r="BE90" s="221"/>
      <c r="BF90" s="221"/>
      <c r="BG90" s="221"/>
      <c r="BH90" s="221"/>
      <c r="BI90" s="221"/>
      <c r="BJ90" s="221"/>
      <c r="BK90" s="221"/>
      <c r="BL90" s="221"/>
      <c r="BM90" s="221"/>
      <c r="BN90" s="221"/>
      <c r="BO90" s="221"/>
      <c r="BP90" s="221"/>
      <c r="BQ90" s="221"/>
      <c r="BR90" s="221"/>
      <c r="BS90" s="221"/>
      <c r="BT90" s="221"/>
    </row>
    <row r="91" spans="1:72" s="528" customFormat="1" ht="19.5" customHeight="1" x14ac:dyDescent="0.2">
      <c r="A91" s="234"/>
      <c r="B91" s="530" t="s">
        <v>52</v>
      </c>
      <c r="C91" s="236" t="s">
        <v>317</v>
      </c>
      <c r="D91" s="236" t="s">
        <v>321</v>
      </c>
      <c r="E91" s="237" t="s">
        <v>117</v>
      </c>
      <c r="F91" s="239" t="s">
        <v>117</v>
      </c>
      <c r="G91" s="238">
        <f>SUM(G93)</f>
        <v>41901.5</v>
      </c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  <c r="AX91" s="221"/>
      <c r="AY91" s="221"/>
      <c r="AZ91" s="221"/>
      <c r="BA91" s="221"/>
      <c r="BB91" s="221"/>
      <c r="BC91" s="221"/>
      <c r="BD91" s="221"/>
      <c r="BE91" s="221"/>
      <c r="BF91" s="221"/>
      <c r="BG91" s="221"/>
      <c r="BH91" s="221"/>
      <c r="BI91" s="221"/>
      <c r="BJ91" s="221"/>
      <c r="BK91" s="221"/>
      <c r="BL91" s="221"/>
      <c r="BM91" s="221"/>
      <c r="BN91" s="221"/>
      <c r="BO91" s="221"/>
      <c r="BP91" s="221"/>
      <c r="BQ91" s="221"/>
      <c r="BR91" s="221"/>
      <c r="BS91" s="221"/>
      <c r="BT91" s="221"/>
    </row>
    <row r="92" spans="1:72" s="528" customFormat="1" ht="15.75" customHeight="1" x14ac:dyDescent="0.2">
      <c r="A92" s="234"/>
      <c r="B92" s="235"/>
      <c r="C92" s="253"/>
      <c r="D92" s="236"/>
      <c r="E92" s="236"/>
      <c r="F92" s="246"/>
      <c r="G92" s="247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1"/>
      <c r="AS92" s="221"/>
      <c r="AT92" s="221"/>
      <c r="AU92" s="221"/>
      <c r="AV92" s="221"/>
      <c r="AW92" s="221"/>
      <c r="AX92" s="221"/>
      <c r="AY92" s="221"/>
      <c r="AZ92" s="221"/>
      <c r="BA92" s="221"/>
      <c r="BB92" s="221"/>
      <c r="BC92" s="221"/>
      <c r="BD92" s="221"/>
      <c r="BE92" s="221"/>
      <c r="BF92" s="221"/>
      <c r="BG92" s="221"/>
      <c r="BH92" s="221"/>
      <c r="BI92" s="221"/>
      <c r="BJ92" s="221"/>
      <c r="BK92" s="221"/>
      <c r="BL92" s="221"/>
      <c r="BM92" s="221"/>
      <c r="BN92" s="221"/>
      <c r="BO92" s="221"/>
      <c r="BP92" s="221"/>
      <c r="BQ92" s="221"/>
      <c r="BR92" s="221"/>
      <c r="BS92" s="221"/>
      <c r="BT92" s="221"/>
    </row>
    <row r="93" spans="1:72" s="528" customFormat="1" ht="15.75" customHeight="1" x14ac:dyDescent="0.2">
      <c r="A93" s="234"/>
      <c r="B93" s="235"/>
      <c r="C93" s="253"/>
      <c r="D93" s="236"/>
      <c r="E93" s="236"/>
      <c r="F93" s="246"/>
      <c r="G93" s="529">
        <f>SUM(G94:G98)</f>
        <v>41901.5</v>
      </c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21"/>
      <c r="AL93" s="221"/>
      <c r="AM93" s="221"/>
      <c r="AN93" s="221"/>
      <c r="AO93" s="221"/>
      <c r="AP93" s="221"/>
      <c r="AQ93" s="221"/>
      <c r="AR93" s="221"/>
      <c r="AS93" s="221"/>
      <c r="AT93" s="221"/>
      <c r="AU93" s="221"/>
      <c r="AV93" s="221"/>
      <c r="AW93" s="221"/>
      <c r="AX93" s="221"/>
      <c r="AY93" s="221"/>
      <c r="AZ93" s="221"/>
      <c r="BA93" s="221"/>
      <c r="BB93" s="221"/>
      <c r="BC93" s="221"/>
      <c r="BD93" s="221"/>
      <c r="BE93" s="221"/>
      <c r="BF93" s="221"/>
      <c r="BG93" s="221"/>
      <c r="BH93" s="221"/>
      <c r="BI93" s="221"/>
      <c r="BJ93" s="221"/>
      <c r="BK93" s="221"/>
      <c r="BL93" s="221"/>
      <c r="BM93" s="221"/>
      <c r="BN93" s="221"/>
      <c r="BO93" s="221"/>
      <c r="BP93" s="221"/>
      <c r="BQ93" s="221"/>
      <c r="BR93" s="221"/>
      <c r="BS93" s="221"/>
      <c r="BT93" s="221"/>
    </row>
    <row r="94" spans="1:72" s="528" customFormat="1" ht="15.75" customHeight="1" x14ac:dyDescent="0.2">
      <c r="A94" s="234"/>
      <c r="B94" s="235"/>
      <c r="C94" s="253"/>
      <c r="D94" s="236"/>
      <c r="E94" s="236" t="s">
        <v>91</v>
      </c>
      <c r="F94" s="246" t="s">
        <v>117</v>
      </c>
      <c r="G94" s="247">
        <f>3162.57+834+6860</f>
        <v>10856.57</v>
      </c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221"/>
      <c r="AQ94" s="221"/>
      <c r="AR94" s="221"/>
      <c r="AS94" s="221"/>
      <c r="AT94" s="221"/>
      <c r="AU94" s="221"/>
      <c r="AV94" s="221"/>
      <c r="AW94" s="221"/>
      <c r="AX94" s="221"/>
      <c r="AY94" s="221"/>
      <c r="AZ94" s="221"/>
      <c r="BA94" s="221"/>
      <c r="BB94" s="221"/>
      <c r="BC94" s="221"/>
      <c r="BD94" s="221"/>
      <c r="BE94" s="221"/>
      <c r="BF94" s="221"/>
      <c r="BG94" s="221"/>
      <c r="BH94" s="221"/>
      <c r="BI94" s="221"/>
      <c r="BJ94" s="221"/>
      <c r="BK94" s="221"/>
      <c r="BL94" s="221"/>
      <c r="BM94" s="221"/>
      <c r="BN94" s="221"/>
      <c r="BO94" s="221"/>
      <c r="BP94" s="221"/>
      <c r="BQ94" s="221"/>
      <c r="BR94" s="221"/>
      <c r="BS94" s="221"/>
      <c r="BT94" s="221"/>
    </row>
    <row r="95" spans="1:72" s="528" customFormat="1" ht="15.75" customHeight="1" x14ac:dyDescent="0.2">
      <c r="A95" s="234"/>
      <c r="B95" s="235"/>
      <c r="C95" s="253"/>
      <c r="D95" s="236"/>
      <c r="E95" s="236" t="s">
        <v>305</v>
      </c>
      <c r="F95" s="246" t="s">
        <v>117</v>
      </c>
      <c r="G95" s="247">
        <f>1500</f>
        <v>1500</v>
      </c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1"/>
      <c r="BD95" s="221"/>
      <c r="BE95" s="221"/>
      <c r="BF95" s="221"/>
      <c r="BG95" s="221"/>
      <c r="BH95" s="221"/>
      <c r="BI95" s="221"/>
      <c r="BJ95" s="221"/>
      <c r="BK95" s="221"/>
      <c r="BL95" s="221"/>
      <c r="BM95" s="221"/>
      <c r="BN95" s="221"/>
      <c r="BO95" s="221"/>
      <c r="BP95" s="221"/>
      <c r="BQ95" s="221"/>
      <c r="BR95" s="221"/>
      <c r="BS95" s="221"/>
      <c r="BT95" s="221"/>
    </row>
    <row r="96" spans="1:72" s="528" customFormat="1" ht="15.75" customHeight="1" x14ac:dyDescent="0.2">
      <c r="A96" s="234"/>
      <c r="B96" s="235"/>
      <c r="C96" s="253"/>
      <c r="D96" s="236"/>
      <c r="E96" s="236" t="s">
        <v>319</v>
      </c>
      <c r="F96" s="246" t="s">
        <v>117</v>
      </c>
      <c r="G96" s="247">
        <f>6150.93+6701+6069</f>
        <v>18920.93</v>
      </c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1"/>
      <c r="BM96" s="221"/>
      <c r="BN96" s="221"/>
      <c r="BO96" s="221"/>
      <c r="BP96" s="221"/>
      <c r="BQ96" s="221"/>
      <c r="BR96" s="221"/>
      <c r="BS96" s="221"/>
      <c r="BT96" s="221"/>
    </row>
    <row r="97" spans="1:72" s="528" customFormat="1" ht="15.75" customHeight="1" x14ac:dyDescent="0.2">
      <c r="A97" s="234"/>
      <c r="B97" s="235"/>
      <c r="C97" s="253"/>
      <c r="D97" s="236"/>
      <c r="E97" s="236" t="s">
        <v>295</v>
      </c>
      <c r="F97" s="246" t="s">
        <v>117</v>
      </c>
      <c r="G97" s="247">
        <f>1503+1638+1483</f>
        <v>4624</v>
      </c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21"/>
      <c r="BS97" s="221"/>
      <c r="BT97" s="221"/>
    </row>
    <row r="98" spans="1:72" s="528" customFormat="1" ht="15.75" customHeight="1" x14ac:dyDescent="0.2">
      <c r="A98" s="234"/>
      <c r="B98" s="235"/>
      <c r="C98" s="253"/>
      <c r="D98" s="236"/>
      <c r="E98" s="236" t="s">
        <v>307</v>
      </c>
      <c r="F98" s="246" t="s">
        <v>117</v>
      </c>
      <c r="G98" s="247">
        <f>6000</f>
        <v>6000</v>
      </c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1"/>
      <c r="BQ98" s="221"/>
      <c r="BR98" s="221"/>
      <c r="BS98" s="221"/>
      <c r="BT98" s="221"/>
    </row>
    <row r="99" spans="1:72" s="528" customFormat="1" ht="15.75" customHeight="1" x14ac:dyDescent="0.2">
      <c r="A99" s="234"/>
      <c r="B99" s="235"/>
      <c r="C99" s="253"/>
      <c r="D99" s="236"/>
      <c r="E99" s="236"/>
      <c r="F99" s="246"/>
      <c r="G99" s="247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1"/>
      <c r="BF99" s="221"/>
      <c r="BG99" s="221"/>
      <c r="BH99" s="221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</row>
    <row r="100" spans="1:72" s="528" customFormat="1" ht="15.75" customHeight="1" x14ac:dyDescent="0.2">
      <c r="A100" s="234"/>
      <c r="B100" s="530" t="s">
        <v>52</v>
      </c>
      <c r="C100" s="236" t="s">
        <v>317</v>
      </c>
      <c r="D100" s="236" t="s">
        <v>322</v>
      </c>
      <c r="E100" s="242" t="s">
        <v>117</v>
      </c>
      <c r="F100" s="243" t="s">
        <v>117</v>
      </c>
      <c r="G100" s="244">
        <f>SUM(G102)</f>
        <v>183800.01</v>
      </c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21"/>
      <c r="BM100" s="221"/>
      <c r="BN100" s="221"/>
      <c r="BO100" s="221"/>
      <c r="BP100" s="221"/>
      <c r="BQ100" s="221"/>
      <c r="BR100" s="221"/>
      <c r="BS100" s="221"/>
      <c r="BT100" s="221"/>
    </row>
    <row r="101" spans="1:72" s="528" customFormat="1" ht="15.75" customHeight="1" x14ac:dyDescent="0.2">
      <c r="A101" s="234"/>
      <c r="B101" s="235"/>
      <c r="C101" s="253"/>
      <c r="D101" s="236"/>
      <c r="E101" s="236"/>
      <c r="F101" s="246"/>
      <c r="G101" s="247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1"/>
      <c r="BS101" s="221"/>
      <c r="BT101" s="221"/>
    </row>
    <row r="102" spans="1:72" s="528" customFormat="1" ht="15.75" customHeight="1" x14ac:dyDescent="0.2">
      <c r="A102" s="234"/>
      <c r="B102" s="235"/>
      <c r="C102" s="253"/>
      <c r="D102" s="236"/>
      <c r="E102" s="236"/>
      <c r="F102" s="246"/>
      <c r="G102" s="529">
        <f>SUM(G103:G107)</f>
        <v>183800.01</v>
      </c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1"/>
      <c r="BQ102" s="221"/>
      <c r="BR102" s="221"/>
      <c r="BS102" s="221"/>
      <c r="BT102" s="221"/>
    </row>
    <row r="103" spans="1:72" s="528" customFormat="1" ht="15.75" customHeight="1" x14ac:dyDescent="0.2">
      <c r="A103" s="234"/>
      <c r="B103" s="235"/>
      <c r="C103" s="253"/>
      <c r="D103" s="236"/>
      <c r="E103" s="236" t="s">
        <v>91</v>
      </c>
      <c r="F103" s="246" t="s">
        <v>117</v>
      </c>
      <c r="G103" s="247">
        <f>10113.01+72423+47240</f>
        <v>129776.01</v>
      </c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1"/>
      <c r="AH103" s="221"/>
      <c r="AI103" s="221"/>
      <c r="AJ103" s="221"/>
      <c r="AK103" s="221"/>
      <c r="AL103" s="221"/>
      <c r="AM103" s="221"/>
      <c r="AN103" s="221"/>
      <c r="AO103" s="221"/>
      <c r="AP103" s="221"/>
      <c r="AQ103" s="221"/>
      <c r="AR103" s="221"/>
      <c r="AS103" s="221"/>
      <c r="AT103" s="221"/>
      <c r="AU103" s="221"/>
      <c r="AV103" s="221"/>
      <c r="AW103" s="221"/>
      <c r="AX103" s="221"/>
      <c r="AY103" s="221"/>
      <c r="AZ103" s="221"/>
      <c r="BA103" s="221"/>
      <c r="BB103" s="221"/>
      <c r="BC103" s="221"/>
      <c r="BD103" s="221"/>
      <c r="BE103" s="221"/>
      <c r="BF103" s="221"/>
      <c r="BG103" s="221"/>
      <c r="BH103" s="221"/>
      <c r="BI103" s="221"/>
      <c r="BJ103" s="221"/>
      <c r="BK103" s="221"/>
      <c r="BL103" s="221"/>
      <c r="BM103" s="221"/>
      <c r="BN103" s="221"/>
      <c r="BO103" s="221"/>
      <c r="BP103" s="221"/>
      <c r="BQ103" s="221"/>
      <c r="BR103" s="221"/>
      <c r="BS103" s="221"/>
      <c r="BT103" s="221"/>
    </row>
    <row r="104" spans="1:72" s="528" customFormat="1" ht="15.75" customHeight="1" x14ac:dyDescent="0.2">
      <c r="A104" s="234"/>
      <c r="B104" s="235"/>
      <c r="C104" s="253"/>
      <c r="D104" s="236"/>
      <c r="E104" s="236" t="s">
        <v>305</v>
      </c>
      <c r="F104" s="246" t="s">
        <v>117</v>
      </c>
      <c r="G104" s="247">
        <f>5731</f>
        <v>5731</v>
      </c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21"/>
      <c r="AH104" s="221"/>
      <c r="AI104" s="221"/>
      <c r="AJ104" s="221"/>
      <c r="AK104" s="221"/>
      <c r="AL104" s="221"/>
      <c r="AM104" s="221"/>
      <c r="AN104" s="221"/>
      <c r="AO104" s="221"/>
      <c r="AP104" s="221"/>
      <c r="AQ104" s="221"/>
      <c r="AR104" s="221"/>
      <c r="AS104" s="221"/>
      <c r="AT104" s="221"/>
      <c r="AU104" s="221"/>
      <c r="AV104" s="221"/>
      <c r="AW104" s="221"/>
      <c r="AX104" s="221"/>
      <c r="AY104" s="221"/>
      <c r="AZ104" s="221"/>
      <c r="BA104" s="221"/>
      <c r="BB104" s="221"/>
      <c r="BC104" s="221"/>
      <c r="BD104" s="221"/>
      <c r="BE104" s="221"/>
      <c r="BF104" s="221"/>
      <c r="BG104" s="221"/>
      <c r="BH104" s="221"/>
      <c r="BI104" s="221"/>
      <c r="BJ104" s="221"/>
      <c r="BK104" s="221"/>
      <c r="BL104" s="221"/>
      <c r="BM104" s="221"/>
      <c r="BN104" s="221"/>
      <c r="BO104" s="221"/>
      <c r="BP104" s="221"/>
      <c r="BQ104" s="221"/>
      <c r="BR104" s="221"/>
      <c r="BS104" s="221"/>
      <c r="BT104" s="221"/>
    </row>
    <row r="105" spans="1:72" s="528" customFormat="1" ht="15.75" customHeight="1" x14ac:dyDescent="0.2">
      <c r="A105" s="234"/>
      <c r="B105" s="235"/>
      <c r="C105" s="253"/>
      <c r="D105" s="236"/>
      <c r="E105" s="236" t="s">
        <v>319</v>
      </c>
      <c r="F105" s="246" t="s">
        <v>117</v>
      </c>
      <c r="G105" s="247">
        <f>47074+24851-70679</f>
        <v>1246</v>
      </c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21"/>
      <c r="AH105" s="221"/>
      <c r="AI105" s="221"/>
      <c r="AJ105" s="221"/>
      <c r="AK105" s="221"/>
      <c r="AL105" s="221"/>
      <c r="AM105" s="221"/>
      <c r="AN105" s="221"/>
      <c r="AO105" s="221"/>
      <c r="AP105" s="221"/>
      <c r="AQ105" s="221"/>
      <c r="AR105" s="221"/>
      <c r="AS105" s="221"/>
      <c r="AT105" s="221"/>
      <c r="AU105" s="221"/>
      <c r="AV105" s="221"/>
      <c r="AW105" s="221"/>
      <c r="AX105" s="221"/>
      <c r="AY105" s="221"/>
      <c r="AZ105" s="221"/>
      <c r="BA105" s="221"/>
      <c r="BB105" s="221"/>
      <c r="BC105" s="221"/>
      <c r="BD105" s="221"/>
      <c r="BE105" s="221"/>
      <c r="BF105" s="221"/>
      <c r="BG105" s="221"/>
      <c r="BH105" s="221"/>
      <c r="BI105" s="221"/>
      <c r="BJ105" s="221"/>
      <c r="BK105" s="221"/>
      <c r="BL105" s="221"/>
      <c r="BM105" s="221"/>
      <c r="BN105" s="221"/>
      <c r="BO105" s="221"/>
      <c r="BP105" s="221"/>
      <c r="BQ105" s="221"/>
      <c r="BR105" s="221"/>
      <c r="BS105" s="221"/>
      <c r="BT105" s="221"/>
    </row>
    <row r="106" spans="1:72" s="528" customFormat="1" ht="15.75" customHeight="1" x14ac:dyDescent="0.2">
      <c r="A106" s="234"/>
      <c r="B106" s="235"/>
      <c r="C106" s="253"/>
      <c r="D106" s="236"/>
      <c r="E106" s="236" t="s">
        <v>295</v>
      </c>
      <c r="F106" s="246" t="s">
        <v>117</v>
      </c>
      <c r="G106" s="247">
        <f>11505+6071-17227</f>
        <v>349</v>
      </c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21"/>
      <c r="AH106" s="221"/>
      <c r="AI106" s="221"/>
      <c r="AJ106" s="221"/>
      <c r="AK106" s="221"/>
      <c r="AL106" s="221"/>
      <c r="AM106" s="221"/>
      <c r="AN106" s="221"/>
      <c r="AO106" s="221"/>
      <c r="AP106" s="221"/>
      <c r="AQ106" s="221"/>
      <c r="AR106" s="221"/>
      <c r="AS106" s="221"/>
      <c r="AT106" s="221"/>
      <c r="AU106" s="221"/>
      <c r="AV106" s="221"/>
      <c r="AW106" s="221"/>
      <c r="AX106" s="221"/>
      <c r="AY106" s="221"/>
      <c r="AZ106" s="221"/>
      <c r="BA106" s="221"/>
      <c r="BB106" s="221"/>
      <c r="BC106" s="221"/>
      <c r="BD106" s="221"/>
      <c r="BE106" s="221"/>
      <c r="BF106" s="221"/>
      <c r="BG106" s="221"/>
      <c r="BH106" s="221"/>
      <c r="BI106" s="221"/>
      <c r="BJ106" s="221"/>
      <c r="BK106" s="221"/>
      <c r="BL106" s="221"/>
      <c r="BM106" s="221"/>
      <c r="BN106" s="221"/>
      <c r="BO106" s="221"/>
      <c r="BP106" s="221"/>
      <c r="BQ106" s="221"/>
      <c r="BR106" s="221"/>
      <c r="BS106" s="221"/>
      <c r="BT106" s="221"/>
    </row>
    <row r="107" spans="1:72" s="528" customFormat="1" ht="15.75" customHeight="1" x14ac:dyDescent="0.2">
      <c r="A107" s="234"/>
      <c r="B107" s="235"/>
      <c r="C107" s="253"/>
      <c r="D107" s="236"/>
      <c r="E107" s="236" t="s">
        <v>307</v>
      </c>
      <c r="F107" s="246" t="s">
        <v>117</v>
      </c>
      <c r="G107" s="247">
        <f>46698</f>
        <v>46698</v>
      </c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21"/>
      <c r="AH107" s="221"/>
      <c r="AI107" s="221"/>
      <c r="AJ107" s="221"/>
      <c r="AK107" s="221"/>
      <c r="AL107" s="221"/>
      <c r="AM107" s="221"/>
      <c r="AN107" s="221"/>
      <c r="AO107" s="221"/>
      <c r="AP107" s="221"/>
      <c r="AQ107" s="221"/>
      <c r="AR107" s="221"/>
      <c r="AS107" s="221"/>
      <c r="AT107" s="221"/>
      <c r="AU107" s="221"/>
      <c r="AV107" s="221"/>
      <c r="AW107" s="221"/>
      <c r="AX107" s="221"/>
      <c r="AY107" s="221"/>
      <c r="AZ107" s="221"/>
      <c r="BA107" s="221"/>
      <c r="BB107" s="221"/>
      <c r="BC107" s="221"/>
      <c r="BD107" s="221"/>
      <c r="BE107" s="221"/>
      <c r="BF107" s="221"/>
      <c r="BG107" s="221"/>
      <c r="BH107" s="221"/>
      <c r="BI107" s="221"/>
      <c r="BJ107" s="221"/>
      <c r="BK107" s="221"/>
      <c r="BL107" s="221"/>
      <c r="BM107" s="221"/>
      <c r="BN107" s="221"/>
      <c r="BO107" s="221"/>
      <c r="BP107" s="221"/>
      <c r="BQ107" s="221"/>
      <c r="BR107" s="221"/>
      <c r="BS107" s="221"/>
      <c r="BT107" s="221"/>
    </row>
    <row r="108" spans="1:72" s="528" customFormat="1" ht="15.75" customHeight="1" x14ac:dyDescent="0.2">
      <c r="A108" s="234"/>
      <c r="B108" s="235"/>
      <c r="C108" s="253"/>
      <c r="D108" s="236"/>
      <c r="E108" s="236"/>
      <c r="F108" s="246"/>
      <c r="G108" s="247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F108" s="221"/>
      <c r="AG108" s="221"/>
      <c r="AH108" s="221"/>
      <c r="AI108" s="221"/>
      <c r="AJ108" s="221"/>
      <c r="AK108" s="221"/>
      <c r="AL108" s="221"/>
      <c r="AM108" s="221"/>
      <c r="AN108" s="221"/>
      <c r="AO108" s="221"/>
      <c r="AP108" s="221"/>
      <c r="AQ108" s="221"/>
      <c r="AR108" s="221"/>
      <c r="AS108" s="221"/>
      <c r="AT108" s="221"/>
      <c r="AU108" s="221"/>
      <c r="AV108" s="221"/>
      <c r="AW108" s="221"/>
      <c r="AX108" s="221"/>
      <c r="AY108" s="221"/>
      <c r="AZ108" s="221"/>
      <c r="BA108" s="221"/>
      <c r="BB108" s="221"/>
      <c r="BC108" s="221"/>
      <c r="BD108" s="221"/>
      <c r="BE108" s="221"/>
      <c r="BF108" s="221"/>
      <c r="BG108" s="221"/>
      <c r="BH108" s="221"/>
      <c r="BI108" s="221"/>
      <c r="BJ108" s="221"/>
      <c r="BK108" s="221"/>
      <c r="BL108" s="221"/>
      <c r="BM108" s="221"/>
      <c r="BN108" s="221"/>
      <c r="BO108" s="221"/>
      <c r="BP108" s="221"/>
      <c r="BQ108" s="221"/>
      <c r="BR108" s="221"/>
      <c r="BS108" s="221"/>
      <c r="BT108" s="221"/>
    </row>
    <row r="109" spans="1:72" s="528" customFormat="1" ht="15.75" customHeight="1" x14ac:dyDescent="0.2">
      <c r="A109" s="234"/>
      <c r="B109" s="530" t="s">
        <v>320</v>
      </c>
      <c r="C109" s="236" t="s">
        <v>317</v>
      </c>
      <c r="D109" s="236" t="s">
        <v>322</v>
      </c>
      <c r="E109" s="242" t="s">
        <v>117</v>
      </c>
      <c r="F109" s="243" t="s">
        <v>117</v>
      </c>
      <c r="G109" s="244">
        <f>SUM(G111)</f>
        <v>26522.85</v>
      </c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F109" s="221"/>
      <c r="AG109" s="221"/>
      <c r="AH109" s="221"/>
      <c r="AI109" s="221"/>
      <c r="AJ109" s="221"/>
      <c r="AK109" s="221"/>
      <c r="AL109" s="221"/>
      <c r="AM109" s="221"/>
      <c r="AN109" s="221"/>
      <c r="AO109" s="221"/>
      <c r="AP109" s="221"/>
      <c r="AQ109" s="221"/>
      <c r="AR109" s="221"/>
      <c r="AS109" s="221"/>
      <c r="AT109" s="221"/>
      <c r="AU109" s="221"/>
      <c r="AV109" s="221"/>
      <c r="AW109" s="221"/>
      <c r="AX109" s="221"/>
      <c r="AY109" s="221"/>
      <c r="AZ109" s="221"/>
      <c r="BA109" s="221"/>
      <c r="BB109" s="221"/>
      <c r="BC109" s="221"/>
      <c r="BD109" s="221"/>
      <c r="BE109" s="221"/>
      <c r="BF109" s="221"/>
      <c r="BG109" s="221"/>
      <c r="BH109" s="221"/>
      <c r="BI109" s="221"/>
      <c r="BJ109" s="221"/>
      <c r="BK109" s="221"/>
      <c r="BL109" s="221"/>
      <c r="BM109" s="221"/>
      <c r="BN109" s="221"/>
      <c r="BO109" s="221"/>
      <c r="BP109" s="221"/>
      <c r="BQ109" s="221"/>
      <c r="BR109" s="221"/>
      <c r="BS109" s="221"/>
      <c r="BT109" s="221"/>
    </row>
    <row r="110" spans="1:72" s="528" customFormat="1" ht="15.75" customHeight="1" x14ac:dyDescent="0.2">
      <c r="A110" s="234"/>
      <c r="B110" s="235"/>
      <c r="C110" s="253"/>
      <c r="D110" s="236"/>
      <c r="E110" s="236"/>
      <c r="F110" s="246"/>
      <c r="G110" s="247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F110" s="221"/>
      <c r="AG110" s="221"/>
      <c r="AH110" s="221"/>
      <c r="AI110" s="221"/>
      <c r="AJ110" s="221"/>
      <c r="AK110" s="221"/>
      <c r="AL110" s="221"/>
      <c r="AM110" s="221"/>
      <c r="AN110" s="221"/>
      <c r="AO110" s="221"/>
      <c r="AP110" s="221"/>
      <c r="AQ110" s="221"/>
      <c r="AR110" s="221"/>
      <c r="AS110" s="221"/>
      <c r="AT110" s="221"/>
      <c r="AU110" s="221"/>
      <c r="AV110" s="221"/>
      <c r="AW110" s="221"/>
      <c r="AX110" s="221"/>
      <c r="AY110" s="221"/>
      <c r="AZ110" s="221"/>
      <c r="BA110" s="221"/>
      <c r="BB110" s="221"/>
      <c r="BC110" s="221"/>
      <c r="BD110" s="221"/>
      <c r="BE110" s="221"/>
      <c r="BF110" s="221"/>
      <c r="BG110" s="221"/>
      <c r="BH110" s="221"/>
      <c r="BI110" s="221"/>
      <c r="BJ110" s="221"/>
      <c r="BK110" s="221"/>
      <c r="BL110" s="221"/>
      <c r="BM110" s="221"/>
      <c r="BN110" s="221"/>
      <c r="BO110" s="221"/>
      <c r="BP110" s="221"/>
      <c r="BQ110" s="221"/>
      <c r="BR110" s="221"/>
      <c r="BS110" s="221"/>
      <c r="BT110" s="221"/>
    </row>
    <row r="111" spans="1:72" s="528" customFormat="1" ht="15.75" customHeight="1" x14ac:dyDescent="0.2">
      <c r="A111" s="234"/>
      <c r="B111" s="235"/>
      <c r="C111" s="253"/>
      <c r="D111" s="236"/>
      <c r="E111" s="236"/>
      <c r="F111" s="246"/>
      <c r="G111" s="529">
        <f>SUM(G112)</f>
        <v>26522.85</v>
      </c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</row>
    <row r="112" spans="1:72" s="528" customFormat="1" ht="15.75" customHeight="1" x14ac:dyDescent="0.2">
      <c r="A112" s="234"/>
      <c r="B112" s="235"/>
      <c r="C112" s="253"/>
      <c r="D112" s="236"/>
      <c r="E112" s="236" t="s">
        <v>61</v>
      </c>
      <c r="F112" s="246" t="s">
        <v>117</v>
      </c>
      <c r="G112" s="247">
        <f>10372.44+5081.41+5625+5444</f>
        <v>26522.85</v>
      </c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221"/>
      <c r="AJ112" s="221"/>
      <c r="AK112" s="221"/>
      <c r="AL112" s="221"/>
      <c r="AM112" s="221"/>
      <c r="AN112" s="221"/>
      <c r="AO112" s="221"/>
      <c r="AP112" s="221"/>
      <c r="AQ112" s="221"/>
      <c r="AR112" s="221"/>
      <c r="AS112" s="221"/>
      <c r="AT112" s="221"/>
      <c r="AU112" s="221"/>
      <c r="AV112" s="221"/>
      <c r="AW112" s="221"/>
      <c r="AX112" s="221"/>
      <c r="AY112" s="221"/>
      <c r="AZ112" s="221"/>
      <c r="BA112" s="221"/>
      <c r="BB112" s="221"/>
      <c r="BC112" s="221"/>
      <c r="BD112" s="221"/>
      <c r="BE112" s="221"/>
      <c r="BF112" s="221"/>
      <c r="BG112" s="221"/>
      <c r="BH112" s="221"/>
      <c r="BI112" s="221"/>
      <c r="BJ112" s="221"/>
      <c r="BK112" s="221"/>
      <c r="BL112" s="221"/>
      <c r="BM112" s="221"/>
      <c r="BN112" s="221"/>
      <c r="BO112" s="221"/>
      <c r="BP112" s="221"/>
      <c r="BQ112" s="221"/>
      <c r="BR112" s="221"/>
      <c r="BS112" s="221"/>
      <c r="BT112" s="221"/>
    </row>
    <row r="113" spans="1:72" s="528" customFormat="1" ht="15.75" customHeight="1" x14ac:dyDescent="0.2">
      <c r="A113" s="234"/>
      <c r="B113" s="235"/>
      <c r="C113" s="253"/>
      <c r="D113" s="236"/>
      <c r="E113" s="236"/>
      <c r="F113" s="246"/>
      <c r="G113" s="247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221"/>
      <c r="AJ113" s="221"/>
      <c r="AK113" s="221"/>
      <c r="AL113" s="221"/>
      <c r="AM113" s="221"/>
      <c r="AN113" s="221"/>
      <c r="AO113" s="221"/>
      <c r="AP113" s="221"/>
      <c r="AQ113" s="221"/>
      <c r="AR113" s="221"/>
      <c r="AS113" s="221"/>
      <c r="AT113" s="221"/>
      <c r="AU113" s="221"/>
      <c r="AV113" s="221"/>
      <c r="AW113" s="221"/>
      <c r="AX113" s="221"/>
      <c r="AY113" s="221"/>
      <c r="AZ113" s="221"/>
      <c r="BA113" s="221"/>
      <c r="BB113" s="221"/>
      <c r="BC113" s="221"/>
      <c r="BD113" s="221"/>
      <c r="BE113" s="221"/>
      <c r="BF113" s="221"/>
      <c r="BG113" s="221"/>
      <c r="BH113" s="221"/>
      <c r="BI113" s="221"/>
      <c r="BJ113" s="221"/>
      <c r="BK113" s="221"/>
      <c r="BL113" s="221"/>
      <c r="BM113" s="221"/>
      <c r="BN113" s="221"/>
      <c r="BO113" s="221"/>
      <c r="BP113" s="221"/>
      <c r="BQ113" s="221"/>
      <c r="BR113" s="221"/>
      <c r="BS113" s="221"/>
      <c r="BT113" s="221"/>
    </row>
    <row r="114" spans="1:72" s="528" customFormat="1" ht="15.75" customHeight="1" x14ac:dyDescent="0.2">
      <c r="A114" s="234"/>
      <c r="B114" s="530" t="s">
        <v>52</v>
      </c>
      <c r="C114" s="236" t="s">
        <v>317</v>
      </c>
      <c r="D114" s="236" t="s">
        <v>323</v>
      </c>
      <c r="E114" s="242" t="s">
        <v>117</v>
      </c>
      <c r="F114" s="243" t="s">
        <v>117</v>
      </c>
      <c r="G114" s="244">
        <f>SUM(G116)</f>
        <v>32925.520000000004</v>
      </c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F114" s="221"/>
      <c r="AG114" s="221"/>
      <c r="AH114" s="221"/>
      <c r="AI114" s="221"/>
      <c r="AJ114" s="221"/>
      <c r="AK114" s="221"/>
      <c r="AL114" s="221"/>
      <c r="AM114" s="221"/>
      <c r="AN114" s="221"/>
      <c r="AO114" s="221"/>
      <c r="AP114" s="221"/>
      <c r="AQ114" s="221"/>
      <c r="AR114" s="221"/>
      <c r="AS114" s="221"/>
      <c r="AT114" s="221"/>
      <c r="AU114" s="221"/>
      <c r="AV114" s="221"/>
      <c r="AW114" s="221"/>
      <c r="AX114" s="221"/>
      <c r="AY114" s="221"/>
      <c r="AZ114" s="221"/>
      <c r="BA114" s="221"/>
      <c r="BB114" s="221"/>
      <c r="BC114" s="221"/>
      <c r="BD114" s="221"/>
      <c r="BE114" s="221"/>
      <c r="BF114" s="221"/>
      <c r="BG114" s="221"/>
      <c r="BH114" s="221"/>
      <c r="BI114" s="221"/>
      <c r="BJ114" s="221"/>
      <c r="BK114" s="221"/>
      <c r="BL114" s="221"/>
      <c r="BM114" s="221"/>
      <c r="BN114" s="221"/>
      <c r="BO114" s="221"/>
      <c r="BP114" s="221"/>
      <c r="BQ114" s="221"/>
      <c r="BR114" s="221"/>
      <c r="BS114" s="221"/>
      <c r="BT114" s="221"/>
    </row>
    <row r="115" spans="1:72" s="528" customFormat="1" ht="15.75" customHeight="1" x14ac:dyDescent="0.2">
      <c r="A115" s="234"/>
      <c r="B115" s="235"/>
      <c r="C115" s="253"/>
      <c r="D115" s="236"/>
      <c r="E115" s="236"/>
      <c r="F115" s="246"/>
      <c r="G115" s="247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221"/>
      <c r="AG115" s="221"/>
      <c r="AH115" s="221"/>
      <c r="AI115" s="221"/>
      <c r="AJ115" s="221"/>
      <c r="AK115" s="221"/>
      <c r="AL115" s="221"/>
      <c r="AM115" s="221"/>
      <c r="AN115" s="221"/>
      <c r="AO115" s="221"/>
      <c r="AP115" s="221"/>
      <c r="AQ115" s="221"/>
      <c r="AR115" s="221"/>
      <c r="AS115" s="221"/>
      <c r="AT115" s="221"/>
      <c r="AU115" s="221"/>
      <c r="AV115" s="221"/>
      <c r="AW115" s="221"/>
      <c r="AX115" s="221"/>
      <c r="AY115" s="221"/>
      <c r="AZ115" s="221"/>
      <c r="BA115" s="221"/>
      <c r="BB115" s="221"/>
      <c r="BC115" s="221"/>
      <c r="BD115" s="221"/>
      <c r="BE115" s="221"/>
      <c r="BF115" s="221"/>
      <c r="BG115" s="221"/>
      <c r="BH115" s="221"/>
      <c r="BI115" s="221"/>
      <c r="BJ115" s="221"/>
      <c r="BK115" s="221"/>
      <c r="BL115" s="221"/>
      <c r="BM115" s="221"/>
      <c r="BN115" s="221"/>
      <c r="BO115" s="221"/>
      <c r="BP115" s="221"/>
      <c r="BQ115" s="221"/>
      <c r="BR115" s="221"/>
      <c r="BS115" s="221"/>
      <c r="BT115" s="221"/>
    </row>
    <row r="116" spans="1:72" s="528" customFormat="1" ht="15.75" customHeight="1" x14ac:dyDescent="0.2">
      <c r="A116" s="234"/>
      <c r="B116" s="235"/>
      <c r="C116" s="253"/>
      <c r="D116" s="236"/>
      <c r="E116" s="236"/>
      <c r="F116" s="246"/>
      <c r="G116" s="529">
        <f>SUM(G117:G121)</f>
        <v>32925.520000000004</v>
      </c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F116" s="221"/>
      <c r="AG116" s="221"/>
      <c r="AH116" s="221"/>
      <c r="AI116" s="221"/>
      <c r="AJ116" s="221"/>
      <c r="AK116" s="221"/>
      <c r="AL116" s="221"/>
      <c r="AM116" s="221"/>
      <c r="AN116" s="221"/>
      <c r="AO116" s="221"/>
      <c r="AP116" s="221"/>
      <c r="AQ116" s="221"/>
      <c r="AR116" s="221"/>
      <c r="AS116" s="221"/>
      <c r="AT116" s="221"/>
      <c r="AU116" s="221"/>
      <c r="AV116" s="221"/>
      <c r="AW116" s="221"/>
      <c r="AX116" s="221"/>
      <c r="AY116" s="221"/>
      <c r="AZ116" s="221"/>
      <c r="BA116" s="221"/>
      <c r="BB116" s="221"/>
      <c r="BC116" s="221"/>
      <c r="BD116" s="221"/>
      <c r="BE116" s="221"/>
      <c r="BF116" s="221"/>
      <c r="BG116" s="221"/>
      <c r="BH116" s="221"/>
      <c r="BI116" s="221"/>
      <c r="BJ116" s="221"/>
      <c r="BK116" s="221"/>
      <c r="BL116" s="221"/>
      <c r="BM116" s="221"/>
      <c r="BN116" s="221"/>
      <c r="BO116" s="221"/>
      <c r="BP116" s="221"/>
      <c r="BQ116" s="221"/>
      <c r="BR116" s="221"/>
      <c r="BS116" s="221"/>
      <c r="BT116" s="221"/>
    </row>
    <row r="117" spans="1:72" s="528" customFormat="1" ht="15.75" customHeight="1" x14ac:dyDescent="0.2">
      <c r="A117" s="234"/>
      <c r="B117" s="235"/>
      <c r="C117" s="253"/>
      <c r="D117" s="236"/>
      <c r="E117" s="236" t="s">
        <v>91</v>
      </c>
      <c r="F117" s="246" t="s">
        <v>117</v>
      </c>
      <c r="G117" s="247">
        <f>696.52+7770+6552</f>
        <v>15018.52</v>
      </c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F117" s="221"/>
      <c r="AG117" s="221"/>
      <c r="AH117" s="221"/>
      <c r="AI117" s="221"/>
      <c r="AJ117" s="221"/>
      <c r="AK117" s="221"/>
      <c r="AL117" s="221"/>
      <c r="AM117" s="221"/>
      <c r="AN117" s="221"/>
      <c r="AO117" s="221"/>
      <c r="AP117" s="221"/>
      <c r="AQ117" s="221"/>
      <c r="AR117" s="221"/>
      <c r="AS117" s="221"/>
      <c r="AT117" s="221"/>
      <c r="AU117" s="221"/>
      <c r="AV117" s="221"/>
      <c r="AW117" s="221"/>
      <c r="AX117" s="221"/>
      <c r="AY117" s="221"/>
      <c r="AZ117" s="221"/>
      <c r="BA117" s="221"/>
      <c r="BB117" s="221"/>
      <c r="BC117" s="221"/>
      <c r="BD117" s="221"/>
      <c r="BE117" s="221"/>
      <c r="BF117" s="221"/>
      <c r="BG117" s="221"/>
      <c r="BH117" s="221"/>
      <c r="BI117" s="221"/>
      <c r="BJ117" s="221"/>
      <c r="BK117" s="221"/>
      <c r="BL117" s="221"/>
      <c r="BM117" s="221"/>
      <c r="BN117" s="221"/>
      <c r="BO117" s="221"/>
      <c r="BP117" s="221"/>
      <c r="BQ117" s="221"/>
      <c r="BR117" s="221"/>
      <c r="BS117" s="221"/>
      <c r="BT117" s="221"/>
    </row>
    <row r="118" spans="1:72" s="528" customFormat="1" ht="15.75" customHeight="1" x14ac:dyDescent="0.2">
      <c r="A118" s="234"/>
      <c r="B118" s="235"/>
      <c r="C118" s="253"/>
      <c r="D118" s="236"/>
      <c r="E118" s="236" t="s">
        <v>305</v>
      </c>
      <c r="F118" s="246" t="s">
        <v>117</v>
      </c>
      <c r="G118" s="247">
        <f>713</f>
        <v>713</v>
      </c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1"/>
      <c r="AY118" s="221"/>
      <c r="AZ118" s="221"/>
      <c r="BA118" s="221"/>
      <c r="BB118" s="221"/>
      <c r="BC118" s="221"/>
      <c r="BD118" s="221"/>
      <c r="BE118" s="221"/>
      <c r="BF118" s="221"/>
      <c r="BG118" s="221"/>
      <c r="BH118" s="221"/>
      <c r="BI118" s="221"/>
      <c r="BJ118" s="221"/>
      <c r="BK118" s="221"/>
      <c r="BL118" s="221"/>
      <c r="BM118" s="221"/>
      <c r="BN118" s="221"/>
      <c r="BO118" s="221"/>
      <c r="BP118" s="221"/>
      <c r="BQ118" s="221"/>
      <c r="BR118" s="221"/>
      <c r="BS118" s="221"/>
      <c r="BT118" s="221"/>
    </row>
    <row r="119" spans="1:72" s="528" customFormat="1" ht="15.75" customHeight="1" x14ac:dyDescent="0.2">
      <c r="A119" s="234"/>
      <c r="B119" s="235"/>
      <c r="C119" s="253"/>
      <c r="D119" s="236"/>
      <c r="E119" s="236" t="s">
        <v>319</v>
      </c>
      <c r="F119" s="246" t="s">
        <v>117</v>
      </c>
      <c r="G119" s="247">
        <f>4416+5864+4914</f>
        <v>15194</v>
      </c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F119" s="221"/>
      <c r="AG119" s="221"/>
      <c r="AH119" s="221"/>
      <c r="AI119" s="221"/>
      <c r="AJ119" s="221"/>
      <c r="AK119" s="221"/>
      <c r="AL119" s="221"/>
      <c r="AM119" s="221"/>
      <c r="AN119" s="221"/>
      <c r="AO119" s="221"/>
      <c r="AP119" s="221"/>
      <c r="AQ119" s="221"/>
      <c r="AR119" s="221"/>
      <c r="AS119" s="221"/>
      <c r="AT119" s="221"/>
      <c r="AU119" s="221"/>
      <c r="AV119" s="221"/>
      <c r="AW119" s="221"/>
      <c r="AX119" s="221"/>
      <c r="AY119" s="221"/>
      <c r="AZ119" s="221"/>
      <c r="BA119" s="221"/>
      <c r="BB119" s="221"/>
      <c r="BC119" s="221"/>
      <c r="BD119" s="221"/>
      <c r="BE119" s="221"/>
      <c r="BF119" s="221"/>
      <c r="BG119" s="221"/>
      <c r="BH119" s="221"/>
      <c r="BI119" s="221"/>
      <c r="BJ119" s="221"/>
      <c r="BK119" s="221"/>
      <c r="BL119" s="221"/>
      <c r="BM119" s="221"/>
      <c r="BN119" s="221"/>
      <c r="BO119" s="221"/>
      <c r="BP119" s="221"/>
      <c r="BQ119" s="221"/>
      <c r="BR119" s="221"/>
      <c r="BS119" s="221"/>
      <c r="BT119" s="221"/>
    </row>
    <row r="120" spans="1:72" s="528" customFormat="1" ht="15.75" customHeight="1" x14ac:dyDescent="0.2">
      <c r="A120" s="234"/>
      <c r="B120" s="235"/>
      <c r="C120" s="253"/>
      <c r="D120" s="236"/>
      <c r="E120" s="236" t="s">
        <v>295</v>
      </c>
      <c r="F120" s="246" t="s">
        <v>117</v>
      </c>
      <c r="G120" s="247">
        <f>1079+1433+1201-3713</f>
        <v>0</v>
      </c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21"/>
      <c r="AK120" s="221"/>
      <c r="AL120" s="221"/>
      <c r="AM120" s="221"/>
      <c r="AN120" s="221"/>
      <c r="AO120" s="221"/>
      <c r="AP120" s="221"/>
      <c r="AQ120" s="221"/>
      <c r="AR120" s="221"/>
      <c r="AS120" s="221"/>
      <c r="AT120" s="221"/>
      <c r="AU120" s="221"/>
      <c r="AV120" s="221"/>
      <c r="AW120" s="221"/>
      <c r="AX120" s="221"/>
      <c r="AY120" s="221"/>
      <c r="AZ120" s="221"/>
      <c r="BA120" s="221"/>
      <c r="BB120" s="221"/>
      <c r="BC120" s="221"/>
      <c r="BD120" s="221"/>
      <c r="BE120" s="221"/>
      <c r="BF120" s="221"/>
      <c r="BG120" s="221"/>
      <c r="BH120" s="221"/>
      <c r="BI120" s="221"/>
      <c r="BJ120" s="221"/>
      <c r="BK120" s="221"/>
      <c r="BL120" s="221"/>
      <c r="BM120" s="221"/>
      <c r="BN120" s="221"/>
      <c r="BO120" s="221"/>
      <c r="BP120" s="221"/>
      <c r="BQ120" s="221"/>
      <c r="BR120" s="221"/>
      <c r="BS120" s="221"/>
      <c r="BT120" s="221"/>
    </row>
    <row r="121" spans="1:72" s="528" customFormat="1" ht="15.75" customHeight="1" x14ac:dyDescent="0.2">
      <c r="A121" s="234"/>
      <c r="B121" s="235"/>
      <c r="C121" s="253"/>
      <c r="D121" s="236"/>
      <c r="E121" s="236" t="s">
        <v>307</v>
      </c>
      <c r="F121" s="246" t="s">
        <v>117</v>
      </c>
      <c r="G121" s="247">
        <f>2000</f>
        <v>2000</v>
      </c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F121" s="221"/>
      <c r="AG121" s="221"/>
      <c r="AH121" s="221"/>
      <c r="AI121" s="221"/>
      <c r="AJ121" s="221"/>
      <c r="AK121" s="221"/>
      <c r="AL121" s="221"/>
      <c r="AM121" s="221"/>
      <c r="AN121" s="221"/>
      <c r="AO121" s="221"/>
      <c r="AP121" s="221"/>
      <c r="AQ121" s="221"/>
      <c r="AR121" s="221"/>
      <c r="AS121" s="221"/>
      <c r="AT121" s="221"/>
      <c r="AU121" s="221"/>
      <c r="AV121" s="221"/>
      <c r="AW121" s="221"/>
      <c r="AX121" s="221"/>
      <c r="AY121" s="221"/>
      <c r="AZ121" s="221"/>
      <c r="BA121" s="221"/>
      <c r="BB121" s="221"/>
      <c r="BC121" s="221"/>
      <c r="BD121" s="221"/>
      <c r="BE121" s="221"/>
      <c r="BF121" s="221"/>
      <c r="BG121" s="221"/>
      <c r="BH121" s="221"/>
      <c r="BI121" s="221"/>
      <c r="BJ121" s="221"/>
      <c r="BK121" s="221"/>
      <c r="BL121" s="221"/>
      <c r="BM121" s="221"/>
      <c r="BN121" s="221"/>
      <c r="BO121" s="221"/>
      <c r="BP121" s="221"/>
      <c r="BQ121" s="221"/>
      <c r="BR121" s="221"/>
      <c r="BS121" s="221"/>
      <c r="BT121" s="221"/>
    </row>
    <row r="122" spans="1:72" s="528" customFormat="1" ht="15.75" customHeight="1" x14ac:dyDescent="0.2">
      <c r="A122" s="234"/>
      <c r="B122" s="235"/>
      <c r="C122" s="253"/>
      <c r="D122" s="236"/>
      <c r="E122" s="236"/>
      <c r="F122" s="246"/>
      <c r="G122" s="247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F122" s="221"/>
      <c r="AG122" s="221"/>
      <c r="AH122" s="221"/>
      <c r="AI122" s="221"/>
      <c r="AJ122" s="221"/>
      <c r="AK122" s="221"/>
      <c r="AL122" s="221"/>
      <c r="AM122" s="221"/>
      <c r="AN122" s="221"/>
      <c r="AO122" s="221"/>
      <c r="AP122" s="221"/>
      <c r="AQ122" s="221"/>
      <c r="AR122" s="221"/>
      <c r="AS122" s="221"/>
      <c r="AT122" s="221"/>
      <c r="AU122" s="221"/>
      <c r="AV122" s="221"/>
      <c r="AW122" s="221"/>
      <c r="AX122" s="221"/>
      <c r="AY122" s="221"/>
      <c r="AZ122" s="221"/>
      <c r="BA122" s="221"/>
      <c r="BB122" s="221"/>
      <c r="BC122" s="221"/>
      <c r="BD122" s="221"/>
      <c r="BE122" s="221"/>
      <c r="BF122" s="221"/>
      <c r="BG122" s="221"/>
      <c r="BH122" s="221"/>
      <c r="BI122" s="221"/>
      <c r="BJ122" s="221"/>
      <c r="BK122" s="221"/>
      <c r="BL122" s="221"/>
      <c r="BM122" s="221"/>
      <c r="BN122" s="221"/>
      <c r="BO122" s="221"/>
      <c r="BP122" s="221"/>
      <c r="BQ122" s="221"/>
      <c r="BR122" s="221"/>
      <c r="BS122" s="221"/>
      <c r="BT122" s="221"/>
    </row>
    <row r="123" spans="1:72" s="528" customFormat="1" ht="15.75" customHeight="1" x14ac:dyDescent="0.2">
      <c r="A123" s="234"/>
      <c r="B123" s="530" t="s">
        <v>52</v>
      </c>
      <c r="C123" s="236" t="s">
        <v>317</v>
      </c>
      <c r="D123" s="236" t="s">
        <v>324</v>
      </c>
      <c r="E123" s="242" t="s">
        <v>117</v>
      </c>
      <c r="F123" s="243" t="s">
        <v>117</v>
      </c>
      <c r="G123" s="244">
        <f>SUM(G125)</f>
        <v>51968.41</v>
      </c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F123" s="221"/>
      <c r="AG123" s="221"/>
      <c r="AH123" s="221"/>
      <c r="AI123" s="221"/>
      <c r="AJ123" s="221"/>
      <c r="AK123" s="221"/>
      <c r="AL123" s="221"/>
      <c r="AM123" s="221"/>
      <c r="AN123" s="221"/>
      <c r="AO123" s="221"/>
      <c r="AP123" s="221"/>
      <c r="AQ123" s="221"/>
      <c r="AR123" s="221"/>
      <c r="AS123" s="221"/>
      <c r="AT123" s="221"/>
      <c r="AU123" s="221"/>
      <c r="AV123" s="221"/>
      <c r="AW123" s="221"/>
      <c r="AX123" s="221"/>
      <c r="AY123" s="221"/>
      <c r="AZ123" s="221"/>
      <c r="BA123" s="221"/>
      <c r="BB123" s="221"/>
      <c r="BC123" s="221"/>
      <c r="BD123" s="221"/>
      <c r="BE123" s="221"/>
      <c r="BF123" s="221"/>
      <c r="BG123" s="221"/>
      <c r="BH123" s="221"/>
      <c r="BI123" s="221"/>
      <c r="BJ123" s="221"/>
      <c r="BK123" s="221"/>
      <c r="BL123" s="221"/>
      <c r="BM123" s="221"/>
      <c r="BN123" s="221"/>
      <c r="BO123" s="221"/>
      <c r="BP123" s="221"/>
      <c r="BQ123" s="221"/>
      <c r="BR123" s="221"/>
      <c r="BS123" s="221"/>
      <c r="BT123" s="221"/>
    </row>
    <row r="124" spans="1:72" s="528" customFormat="1" ht="15.75" customHeight="1" x14ac:dyDescent="0.2">
      <c r="A124" s="234"/>
      <c r="B124" s="235"/>
      <c r="C124" s="253"/>
      <c r="D124" s="236"/>
      <c r="E124" s="236"/>
      <c r="F124" s="246"/>
      <c r="G124" s="247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1"/>
      <c r="AP124" s="221"/>
      <c r="AQ124" s="221"/>
      <c r="AR124" s="221"/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  <c r="BE124" s="221"/>
      <c r="BF124" s="221"/>
      <c r="BG124" s="221"/>
      <c r="BH124" s="221"/>
      <c r="BI124" s="221"/>
      <c r="BJ124" s="221"/>
      <c r="BK124" s="221"/>
      <c r="BL124" s="221"/>
      <c r="BM124" s="221"/>
      <c r="BN124" s="221"/>
      <c r="BO124" s="221"/>
      <c r="BP124" s="221"/>
      <c r="BQ124" s="221"/>
      <c r="BR124" s="221"/>
      <c r="BS124" s="221"/>
      <c r="BT124" s="221"/>
    </row>
    <row r="125" spans="1:72" s="528" customFormat="1" ht="15.75" customHeight="1" x14ac:dyDescent="0.2">
      <c r="A125" s="234"/>
      <c r="B125" s="235"/>
      <c r="C125" s="253"/>
      <c r="D125" s="236"/>
      <c r="E125" s="236"/>
      <c r="F125" s="246"/>
      <c r="G125" s="529">
        <f>SUM(G126:G130)</f>
        <v>51968.41</v>
      </c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F125" s="221"/>
      <c r="AG125" s="221"/>
      <c r="AH125" s="221"/>
      <c r="AI125" s="221"/>
      <c r="AJ125" s="221"/>
      <c r="AK125" s="221"/>
      <c r="AL125" s="221"/>
      <c r="AM125" s="221"/>
      <c r="AN125" s="221"/>
      <c r="AO125" s="221"/>
      <c r="AP125" s="221"/>
      <c r="AQ125" s="221"/>
      <c r="AR125" s="221"/>
      <c r="AS125" s="221"/>
      <c r="AT125" s="221"/>
      <c r="AU125" s="221"/>
      <c r="AV125" s="221"/>
      <c r="AW125" s="221"/>
      <c r="AX125" s="221"/>
      <c r="AY125" s="221"/>
      <c r="AZ125" s="221"/>
      <c r="BA125" s="221"/>
      <c r="BB125" s="221"/>
      <c r="BC125" s="221"/>
      <c r="BD125" s="221"/>
      <c r="BE125" s="221"/>
      <c r="BF125" s="221"/>
      <c r="BG125" s="221"/>
      <c r="BH125" s="221"/>
      <c r="BI125" s="221"/>
      <c r="BJ125" s="221"/>
      <c r="BK125" s="221"/>
      <c r="BL125" s="221"/>
      <c r="BM125" s="221"/>
      <c r="BN125" s="221"/>
      <c r="BO125" s="221"/>
      <c r="BP125" s="221"/>
      <c r="BQ125" s="221"/>
      <c r="BR125" s="221"/>
      <c r="BS125" s="221"/>
      <c r="BT125" s="221"/>
    </row>
    <row r="126" spans="1:72" s="528" customFormat="1" ht="15.75" customHeight="1" x14ac:dyDescent="0.2">
      <c r="A126" s="234"/>
      <c r="B126" s="235"/>
      <c r="C126" s="253"/>
      <c r="D126" s="236"/>
      <c r="E126" s="236" t="s">
        <v>91</v>
      </c>
      <c r="F126" s="246" t="s">
        <v>117</v>
      </c>
      <c r="G126" s="247">
        <f>4417.41+137-137</f>
        <v>4417.41</v>
      </c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F126" s="221"/>
      <c r="AG126" s="221"/>
      <c r="AH126" s="221"/>
      <c r="AI126" s="221"/>
      <c r="AJ126" s="221"/>
      <c r="AK126" s="221"/>
      <c r="AL126" s="221"/>
      <c r="AM126" s="221"/>
      <c r="AN126" s="221"/>
      <c r="AO126" s="221"/>
      <c r="AP126" s="221"/>
      <c r="AQ126" s="221"/>
      <c r="AR126" s="221"/>
      <c r="AS126" s="221"/>
      <c r="AT126" s="221"/>
      <c r="AU126" s="221"/>
      <c r="AV126" s="221"/>
      <c r="AW126" s="221"/>
      <c r="AX126" s="221"/>
      <c r="AY126" s="221"/>
      <c r="AZ126" s="221"/>
      <c r="BA126" s="221"/>
      <c r="BB126" s="221"/>
      <c r="BC126" s="221"/>
      <c r="BD126" s="221"/>
      <c r="BE126" s="221"/>
      <c r="BF126" s="221"/>
      <c r="BG126" s="221"/>
      <c r="BH126" s="221"/>
      <c r="BI126" s="221"/>
      <c r="BJ126" s="221"/>
      <c r="BK126" s="221"/>
      <c r="BL126" s="221"/>
      <c r="BM126" s="221"/>
      <c r="BN126" s="221"/>
      <c r="BO126" s="221"/>
      <c r="BP126" s="221"/>
      <c r="BQ126" s="221"/>
      <c r="BR126" s="221"/>
      <c r="BS126" s="221"/>
      <c r="BT126" s="221"/>
    </row>
    <row r="127" spans="1:72" s="528" customFormat="1" ht="15.75" customHeight="1" x14ac:dyDescent="0.2">
      <c r="A127" s="234"/>
      <c r="B127" s="235"/>
      <c r="C127" s="253"/>
      <c r="D127" s="236"/>
      <c r="E127" s="236" t="s">
        <v>305</v>
      </c>
      <c r="F127" s="246" t="s">
        <v>117</v>
      </c>
      <c r="G127" s="247">
        <f>105+215</f>
        <v>320</v>
      </c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F127" s="221"/>
      <c r="AG127" s="221"/>
      <c r="AH127" s="221"/>
      <c r="AI127" s="221"/>
      <c r="AJ127" s="221"/>
      <c r="AK127" s="221"/>
      <c r="AL127" s="221"/>
      <c r="AM127" s="221"/>
      <c r="AN127" s="221"/>
      <c r="AO127" s="221"/>
      <c r="AP127" s="221"/>
      <c r="AQ127" s="221"/>
      <c r="AR127" s="221"/>
      <c r="AS127" s="221"/>
      <c r="AT127" s="221"/>
      <c r="AU127" s="221"/>
      <c r="AV127" s="221"/>
      <c r="AW127" s="221"/>
      <c r="AX127" s="221"/>
      <c r="AY127" s="221"/>
      <c r="AZ127" s="221"/>
      <c r="BA127" s="221"/>
      <c r="BB127" s="221"/>
      <c r="BC127" s="221"/>
      <c r="BD127" s="221"/>
      <c r="BE127" s="221"/>
      <c r="BF127" s="221"/>
      <c r="BG127" s="221"/>
      <c r="BH127" s="221"/>
      <c r="BI127" s="221"/>
      <c r="BJ127" s="221"/>
      <c r="BK127" s="221"/>
      <c r="BL127" s="221"/>
      <c r="BM127" s="221"/>
      <c r="BN127" s="221"/>
      <c r="BO127" s="221"/>
      <c r="BP127" s="221"/>
      <c r="BQ127" s="221"/>
      <c r="BR127" s="221"/>
      <c r="BS127" s="221"/>
      <c r="BT127" s="221"/>
    </row>
    <row r="128" spans="1:72" s="528" customFormat="1" ht="15.75" customHeight="1" x14ac:dyDescent="0.2">
      <c r="A128" s="234"/>
      <c r="B128" s="235"/>
      <c r="C128" s="253"/>
      <c r="D128" s="236"/>
      <c r="E128" s="236" t="s">
        <v>319</v>
      </c>
      <c r="F128" s="246" t="s">
        <v>117</v>
      </c>
      <c r="G128" s="247">
        <f>7396+8670+6065+4705+6442</f>
        <v>33278</v>
      </c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F128" s="221"/>
      <c r="AG128" s="221"/>
      <c r="AH128" s="221"/>
      <c r="AI128" s="221"/>
      <c r="AJ128" s="221"/>
      <c r="AK128" s="221"/>
      <c r="AL128" s="221"/>
      <c r="AM128" s="221"/>
      <c r="AN128" s="221"/>
      <c r="AO128" s="221"/>
      <c r="AP128" s="221"/>
      <c r="AQ128" s="221"/>
      <c r="AR128" s="221"/>
      <c r="AS128" s="221"/>
      <c r="AT128" s="221"/>
      <c r="AU128" s="221"/>
      <c r="AV128" s="221"/>
      <c r="AW128" s="221"/>
      <c r="AX128" s="221"/>
      <c r="AY128" s="221"/>
      <c r="AZ128" s="221"/>
      <c r="BA128" s="221"/>
      <c r="BB128" s="221"/>
      <c r="BC128" s="221"/>
      <c r="BD128" s="221"/>
      <c r="BE128" s="221"/>
      <c r="BF128" s="221"/>
      <c r="BG128" s="221"/>
      <c r="BH128" s="221"/>
      <c r="BI128" s="221"/>
      <c r="BJ128" s="221"/>
      <c r="BK128" s="221"/>
      <c r="BL128" s="221"/>
      <c r="BM128" s="221"/>
      <c r="BN128" s="221"/>
      <c r="BO128" s="221"/>
      <c r="BP128" s="221"/>
      <c r="BQ128" s="221"/>
      <c r="BR128" s="221"/>
      <c r="BS128" s="221"/>
      <c r="BT128" s="221"/>
    </row>
    <row r="129" spans="1:72" s="528" customFormat="1" ht="15.75" customHeight="1" x14ac:dyDescent="0.2">
      <c r="A129" s="248"/>
      <c r="B129" s="249"/>
      <c r="C129" s="250"/>
      <c r="D129" s="237"/>
      <c r="E129" s="237" t="s">
        <v>295</v>
      </c>
      <c r="F129" s="239" t="s">
        <v>117</v>
      </c>
      <c r="G129" s="251">
        <f>1808+2118+1483+650+844</f>
        <v>6903</v>
      </c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F129" s="221"/>
      <c r="AG129" s="221"/>
      <c r="AH129" s="221"/>
      <c r="AI129" s="221"/>
      <c r="AJ129" s="221"/>
      <c r="AK129" s="221"/>
      <c r="AL129" s="221"/>
      <c r="AM129" s="221"/>
      <c r="AN129" s="221"/>
      <c r="AO129" s="221"/>
      <c r="AP129" s="221"/>
      <c r="AQ129" s="221"/>
      <c r="AR129" s="221"/>
      <c r="AS129" s="221"/>
      <c r="AT129" s="221"/>
      <c r="AU129" s="221"/>
      <c r="AV129" s="221"/>
      <c r="AW129" s="221"/>
      <c r="AX129" s="221"/>
      <c r="AY129" s="221"/>
      <c r="AZ129" s="221"/>
      <c r="BA129" s="221"/>
      <c r="BB129" s="221"/>
      <c r="BC129" s="221"/>
      <c r="BD129" s="221"/>
      <c r="BE129" s="221"/>
      <c r="BF129" s="221"/>
      <c r="BG129" s="221"/>
      <c r="BH129" s="221"/>
      <c r="BI129" s="221"/>
      <c r="BJ129" s="221"/>
      <c r="BK129" s="221"/>
      <c r="BL129" s="221"/>
      <c r="BM129" s="221"/>
      <c r="BN129" s="221"/>
      <c r="BO129" s="221"/>
      <c r="BP129" s="221"/>
      <c r="BQ129" s="221"/>
      <c r="BR129" s="221"/>
      <c r="BS129" s="221"/>
      <c r="BT129" s="221"/>
    </row>
    <row r="130" spans="1:72" s="528" customFormat="1" ht="15.75" customHeight="1" x14ac:dyDescent="0.2">
      <c r="A130" s="234"/>
      <c r="B130" s="235"/>
      <c r="C130" s="253"/>
      <c r="D130" s="236"/>
      <c r="E130" s="236" t="s">
        <v>307</v>
      </c>
      <c r="F130" s="246" t="s">
        <v>117</v>
      </c>
      <c r="G130" s="247">
        <f>6580+470</f>
        <v>7050</v>
      </c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F130" s="221"/>
      <c r="AG130" s="221"/>
      <c r="AH130" s="221"/>
      <c r="AI130" s="221"/>
      <c r="AJ130" s="221"/>
      <c r="AK130" s="221"/>
      <c r="AL130" s="221"/>
      <c r="AM130" s="221"/>
      <c r="AN130" s="221"/>
      <c r="AO130" s="221"/>
      <c r="AP130" s="221"/>
      <c r="AQ130" s="221"/>
      <c r="AR130" s="221"/>
      <c r="AS130" s="221"/>
      <c r="AT130" s="221"/>
      <c r="AU130" s="221"/>
      <c r="AV130" s="221"/>
      <c r="AW130" s="221"/>
      <c r="AX130" s="221"/>
      <c r="AY130" s="221"/>
      <c r="AZ130" s="221"/>
      <c r="BA130" s="221"/>
      <c r="BB130" s="221"/>
      <c r="BC130" s="221"/>
      <c r="BD130" s="221"/>
      <c r="BE130" s="221"/>
      <c r="BF130" s="221"/>
      <c r="BG130" s="221"/>
      <c r="BH130" s="221"/>
      <c r="BI130" s="221"/>
      <c r="BJ130" s="221"/>
      <c r="BK130" s="221"/>
      <c r="BL130" s="221"/>
      <c r="BM130" s="221"/>
      <c r="BN130" s="221"/>
      <c r="BO130" s="221"/>
      <c r="BP130" s="221"/>
      <c r="BQ130" s="221"/>
      <c r="BR130" s="221"/>
      <c r="BS130" s="221"/>
      <c r="BT130" s="221"/>
    </row>
    <row r="131" spans="1:72" s="528" customFormat="1" ht="10.5" customHeight="1" x14ac:dyDescent="0.2">
      <c r="A131" s="234"/>
      <c r="B131" s="235"/>
      <c r="C131" s="253"/>
      <c r="D131" s="236"/>
      <c r="E131" s="236"/>
      <c r="F131" s="246"/>
      <c r="G131" s="247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F131" s="221"/>
      <c r="AG131" s="221"/>
      <c r="AH131" s="221"/>
      <c r="AI131" s="221"/>
      <c r="AJ131" s="221"/>
      <c r="AK131" s="221"/>
      <c r="AL131" s="221"/>
      <c r="AM131" s="221"/>
      <c r="AN131" s="221"/>
      <c r="AO131" s="221"/>
      <c r="AP131" s="221"/>
      <c r="AQ131" s="221"/>
      <c r="AR131" s="221"/>
      <c r="AS131" s="221"/>
      <c r="AT131" s="221"/>
      <c r="AU131" s="221"/>
      <c r="AV131" s="221"/>
      <c r="AW131" s="221"/>
      <c r="AX131" s="221"/>
      <c r="AY131" s="221"/>
      <c r="AZ131" s="221"/>
      <c r="BA131" s="221"/>
      <c r="BB131" s="221"/>
      <c r="BC131" s="221"/>
      <c r="BD131" s="221"/>
      <c r="BE131" s="221"/>
      <c r="BF131" s="221"/>
      <c r="BG131" s="221"/>
      <c r="BH131" s="221"/>
      <c r="BI131" s="221"/>
      <c r="BJ131" s="221"/>
      <c r="BK131" s="221"/>
      <c r="BL131" s="221"/>
      <c r="BM131" s="221"/>
      <c r="BN131" s="221"/>
      <c r="BO131" s="221"/>
      <c r="BP131" s="221"/>
      <c r="BQ131" s="221"/>
      <c r="BR131" s="221"/>
      <c r="BS131" s="221"/>
      <c r="BT131" s="221"/>
    </row>
    <row r="132" spans="1:72" s="528" customFormat="1" ht="15.75" customHeight="1" x14ac:dyDescent="0.2">
      <c r="A132" s="234"/>
      <c r="B132" s="530" t="s">
        <v>52</v>
      </c>
      <c r="C132" s="236" t="s">
        <v>317</v>
      </c>
      <c r="D132" s="236" t="s">
        <v>325</v>
      </c>
      <c r="E132" s="242" t="s">
        <v>117</v>
      </c>
      <c r="F132" s="243" t="s">
        <v>117</v>
      </c>
      <c r="G132" s="244">
        <f>SUM(G134)</f>
        <v>11882</v>
      </c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F132" s="221"/>
      <c r="AG132" s="221"/>
      <c r="AH132" s="221"/>
      <c r="AI132" s="221"/>
      <c r="AJ132" s="221"/>
      <c r="AK132" s="221"/>
      <c r="AL132" s="221"/>
      <c r="AM132" s="221"/>
      <c r="AN132" s="221"/>
      <c r="AO132" s="221"/>
      <c r="AP132" s="221"/>
      <c r="AQ132" s="221"/>
      <c r="AR132" s="221"/>
      <c r="AS132" s="221"/>
      <c r="AT132" s="221"/>
      <c r="AU132" s="221"/>
      <c r="AV132" s="221"/>
      <c r="AW132" s="221"/>
      <c r="AX132" s="221"/>
      <c r="AY132" s="221"/>
      <c r="AZ132" s="221"/>
      <c r="BA132" s="221"/>
      <c r="BB132" s="221"/>
      <c r="BC132" s="221"/>
      <c r="BD132" s="221"/>
      <c r="BE132" s="221"/>
      <c r="BF132" s="221"/>
      <c r="BG132" s="221"/>
      <c r="BH132" s="221"/>
      <c r="BI132" s="221"/>
      <c r="BJ132" s="221"/>
      <c r="BK132" s="221"/>
      <c r="BL132" s="221"/>
      <c r="BM132" s="221"/>
      <c r="BN132" s="221"/>
      <c r="BO132" s="221"/>
      <c r="BP132" s="221"/>
      <c r="BQ132" s="221"/>
      <c r="BR132" s="221"/>
      <c r="BS132" s="221"/>
      <c r="BT132" s="221"/>
    </row>
    <row r="133" spans="1:72" s="528" customFormat="1" ht="9.75" customHeight="1" x14ac:dyDescent="0.2">
      <c r="A133" s="234"/>
      <c r="B133" s="235"/>
      <c r="C133" s="253"/>
      <c r="D133" s="236"/>
      <c r="E133" s="236"/>
      <c r="F133" s="246"/>
      <c r="G133" s="247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F133" s="221"/>
      <c r="AG133" s="221"/>
      <c r="AH133" s="221"/>
      <c r="AI133" s="221"/>
      <c r="AJ133" s="221"/>
      <c r="AK133" s="221"/>
      <c r="AL133" s="221"/>
      <c r="AM133" s="221"/>
      <c r="AN133" s="221"/>
      <c r="AO133" s="221"/>
      <c r="AP133" s="221"/>
      <c r="AQ133" s="221"/>
      <c r="AR133" s="221"/>
      <c r="AS133" s="221"/>
      <c r="AT133" s="221"/>
      <c r="AU133" s="221"/>
      <c r="AV133" s="221"/>
      <c r="AW133" s="221"/>
      <c r="AX133" s="221"/>
      <c r="AY133" s="221"/>
      <c r="AZ133" s="221"/>
      <c r="BA133" s="221"/>
      <c r="BB133" s="221"/>
      <c r="BC133" s="221"/>
      <c r="BD133" s="221"/>
      <c r="BE133" s="221"/>
      <c r="BF133" s="221"/>
      <c r="BG133" s="221"/>
      <c r="BH133" s="221"/>
      <c r="BI133" s="221"/>
      <c r="BJ133" s="221"/>
      <c r="BK133" s="221"/>
      <c r="BL133" s="221"/>
      <c r="BM133" s="221"/>
      <c r="BN133" s="221"/>
      <c r="BO133" s="221"/>
      <c r="BP133" s="221"/>
      <c r="BQ133" s="221"/>
      <c r="BR133" s="221"/>
      <c r="BS133" s="221"/>
      <c r="BT133" s="221"/>
    </row>
    <row r="134" spans="1:72" s="528" customFormat="1" ht="15.75" customHeight="1" x14ac:dyDescent="0.2">
      <c r="A134" s="234"/>
      <c r="B134" s="235"/>
      <c r="C134" s="253"/>
      <c r="D134" s="236"/>
      <c r="E134" s="236"/>
      <c r="F134" s="246"/>
      <c r="G134" s="529">
        <f>SUM(G135:G138)</f>
        <v>11882</v>
      </c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F134" s="221"/>
      <c r="AG134" s="221"/>
      <c r="AH134" s="221"/>
      <c r="AI134" s="221"/>
      <c r="AJ134" s="221"/>
      <c r="AK134" s="221"/>
      <c r="AL134" s="221"/>
      <c r="AM134" s="221"/>
      <c r="AN134" s="221"/>
      <c r="AO134" s="221"/>
      <c r="AP134" s="221"/>
      <c r="AQ134" s="221"/>
      <c r="AR134" s="221"/>
      <c r="AS134" s="221"/>
      <c r="AT134" s="221"/>
      <c r="AU134" s="221"/>
      <c r="AV134" s="221"/>
      <c r="AW134" s="221"/>
      <c r="AX134" s="221"/>
      <c r="AY134" s="221"/>
      <c r="AZ134" s="221"/>
      <c r="BA134" s="221"/>
      <c r="BB134" s="221"/>
      <c r="BC134" s="221"/>
      <c r="BD134" s="221"/>
      <c r="BE134" s="221"/>
      <c r="BF134" s="221"/>
      <c r="BG134" s="221"/>
      <c r="BH134" s="221"/>
      <c r="BI134" s="221"/>
      <c r="BJ134" s="221"/>
      <c r="BK134" s="221"/>
      <c r="BL134" s="221"/>
      <c r="BM134" s="221"/>
      <c r="BN134" s="221"/>
      <c r="BO134" s="221"/>
      <c r="BP134" s="221"/>
      <c r="BQ134" s="221"/>
      <c r="BR134" s="221"/>
      <c r="BS134" s="221"/>
      <c r="BT134" s="221"/>
    </row>
    <row r="135" spans="1:72" s="528" customFormat="1" ht="15.75" customHeight="1" x14ac:dyDescent="0.2">
      <c r="A135" s="234"/>
      <c r="B135" s="235"/>
      <c r="C135" s="253"/>
      <c r="D135" s="236"/>
      <c r="E135" s="236" t="s">
        <v>305</v>
      </c>
      <c r="F135" s="246" t="s">
        <v>117</v>
      </c>
      <c r="G135" s="247">
        <f>200</f>
        <v>200</v>
      </c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F135" s="221"/>
      <c r="AG135" s="221"/>
      <c r="AH135" s="221"/>
      <c r="AI135" s="221"/>
      <c r="AJ135" s="221"/>
      <c r="AK135" s="221"/>
      <c r="AL135" s="221"/>
      <c r="AM135" s="221"/>
      <c r="AN135" s="221"/>
      <c r="AO135" s="221"/>
      <c r="AP135" s="221"/>
      <c r="AQ135" s="221"/>
      <c r="AR135" s="221"/>
      <c r="AS135" s="221"/>
      <c r="AT135" s="221"/>
      <c r="AU135" s="221"/>
      <c r="AV135" s="221"/>
      <c r="AW135" s="221"/>
      <c r="AX135" s="221"/>
      <c r="AY135" s="221"/>
      <c r="AZ135" s="221"/>
      <c r="BA135" s="221"/>
      <c r="BB135" s="221"/>
      <c r="BC135" s="221"/>
      <c r="BD135" s="221"/>
      <c r="BE135" s="221"/>
      <c r="BF135" s="221"/>
      <c r="BG135" s="221"/>
      <c r="BH135" s="221"/>
      <c r="BI135" s="221"/>
      <c r="BJ135" s="221"/>
      <c r="BK135" s="221"/>
      <c r="BL135" s="221"/>
      <c r="BM135" s="221"/>
      <c r="BN135" s="221"/>
      <c r="BO135" s="221"/>
      <c r="BP135" s="221"/>
      <c r="BQ135" s="221"/>
      <c r="BR135" s="221"/>
      <c r="BS135" s="221"/>
      <c r="BT135" s="221"/>
    </row>
    <row r="136" spans="1:72" s="528" customFormat="1" ht="15.75" customHeight="1" x14ac:dyDescent="0.2">
      <c r="A136" s="234"/>
      <c r="B136" s="235"/>
      <c r="C136" s="253"/>
      <c r="D136" s="236"/>
      <c r="E136" s="236" t="s">
        <v>319</v>
      </c>
      <c r="F136" s="246" t="s">
        <v>117</v>
      </c>
      <c r="G136" s="247">
        <f>2060+2334+4352-3000</f>
        <v>5746</v>
      </c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F136" s="221"/>
      <c r="AG136" s="221"/>
      <c r="AH136" s="221"/>
      <c r="AI136" s="221"/>
      <c r="AJ136" s="221"/>
      <c r="AK136" s="221"/>
      <c r="AL136" s="221"/>
      <c r="AM136" s="221"/>
      <c r="AN136" s="221"/>
      <c r="AO136" s="221"/>
      <c r="AP136" s="221"/>
      <c r="AQ136" s="221"/>
      <c r="AR136" s="221"/>
      <c r="AS136" s="221"/>
      <c r="AT136" s="221"/>
      <c r="AU136" s="221"/>
      <c r="AV136" s="221"/>
      <c r="AW136" s="221"/>
      <c r="AX136" s="221"/>
      <c r="AY136" s="221"/>
      <c r="AZ136" s="221"/>
      <c r="BA136" s="221"/>
      <c r="BB136" s="221"/>
      <c r="BC136" s="221"/>
      <c r="BD136" s="221"/>
      <c r="BE136" s="221"/>
      <c r="BF136" s="221"/>
      <c r="BG136" s="221"/>
      <c r="BH136" s="221"/>
      <c r="BI136" s="221"/>
      <c r="BJ136" s="221"/>
      <c r="BK136" s="221"/>
      <c r="BL136" s="221"/>
      <c r="BM136" s="221"/>
      <c r="BN136" s="221"/>
      <c r="BO136" s="221"/>
      <c r="BP136" s="221"/>
      <c r="BQ136" s="221"/>
      <c r="BR136" s="221"/>
      <c r="BS136" s="221"/>
      <c r="BT136" s="221"/>
    </row>
    <row r="137" spans="1:72" s="528" customFormat="1" ht="15.75" customHeight="1" x14ac:dyDescent="0.2">
      <c r="A137" s="234"/>
      <c r="B137" s="235"/>
      <c r="C137" s="253"/>
      <c r="D137" s="236"/>
      <c r="E137" s="236" t="s">
        <v>295</v>
      </c>
      <c r="F137" s="246" t="s">
        <v>117</v>
      </c>
      <c r="G137" s="247">
        <f>504+570+1062-1000</f>
        <v>1136</v>
      </c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F137" s="221"/>
      <c r="AG137" s="221"/>
      <c r="AH137" s="221"/>
      <c r="AI137" s="221"/>
      <c r="AJ137" s="221"/>
      <c r="AK137" s="221"/>
      <c r="AL137" s="221"/>
      <c r="AM137" s="221"/>
      <c r="AN137" s="221"/>
      <c r="AO137" s="221"/>
      <c r="AP137" s="221"/>
      <c r="AQ137" s="221"/>
      <c r="AR137" s="221"/>
      <c r="AS137" s="221"/>
      <c r="AT137" s="221"/>
      <c r="AU137" s="221"/>
      <c r="AV137" s="221"/>
      <c r="AW137" s="221"/>
      <c r="AX137" s="221"/>
      <c r="AY137" s="221"/>
      <c r="AZ137" s="221"/>
      <c r="BA137" s="221"/>
      <c r="BB137" s="221"/>
      <c r="BC137" s="221"/>
      <c r="BD137" s="221"/>
      <c r="BE137" s="221"/>
      <c r="BF137" s="221"/>
      <c r="BG137" s="221"/>
      <c r="BH137" s="221"/>
      <c r="BI137" s="221"/>
      <c r="BJ137" s="221"/>
      <c r="BK137" s="221"/>
      <c r="BL137" s="221"/>
      <c r="BM137" s="221"/>
      <c r="BN137" s="221"/>
      <c r="BO137" s="221"/>
      <c r="BP137" s="221"/>
      <c r="BQ137" s="221"/>
      <c r="BR137" s="221"/>
      <c r="BS137" s="221"/>
      <c r="BT137" s="221"/>
    </row>
    <row r="138" spans="1:72" s="528" customFormat="1" ht="15.75" customHeight="1" x14ac:dyDescent="0.2">
      <c r="A138" s="234"/>
      <c r="B138" s="235"/>
      <c r="C138" s="253"/>
      <c r="D138" s="236"/>
      <c r="E138" s="236" t="s">
        <v>307</v>
      </c>
      <c r="F138" s="246" t="s">
        <v>117</v>
      </c>
      <c r="G138" s="247">
        <f>4800</f>
        <v>4800</v>
      </c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F138" s="221"/>
      <c r="AG138" s="221"/>
      <c r="AH138" s="221"/>
      <c r="AI138" s="221"/>
      <c r="AJ138" s="221"/>
      <c r="AK138" s="221"/>
      <c r="AL138" s="221"/>
      <c r="AM138" s="221"/>
      <c r="AN138" s="221"/>
      <c r="AO138" s="221"/>
      <c r="AP138" s="221"/>
      <c r="AQ138" s="221"/>
      <c r="AR138" s="221"/>
      <c r="AS138" s="221"/>
      <c r="AT138" s="221"/>
      <c r="AU138" s="221"/>
      <c r="AV138" s="221"/>
      <c r="AW138" s="221"/>
      <c r="AX138" s="221"/>
      <c r="AY138" s="221"/>
      <c r="AZ138" s="221"/>
      <c r="BA138" s="221"/>
      <c r="BB138" s="221"/>
      <c r="BC138" s="221"/>
      <c r="BD138" s="221"/>
      <c r="BE138" s="221"/>
      <c r="BF138" s="221"/>
      <c r="BG138" s="221"/>
      <c r="BH138" s="221"/>
      <c r="BI138" s="221"/>
      <c r="BJ138" s="221"/>
      <c r="BK138" s="221"/>
      <c r="BL138" s="221"/>
      <c r="BM138" s="221"/>
      <c r="BN138" s="221"/>
      <c r="BO138" s="221"/>
      <c r="BP138" s="221"/>
      <c r="BQ138" s="221"/>
      <c r="BR138" s="221"/>
      <c r="BS138" s="221"/>
      <c r="BT138" s="221"/>
    </row>
    <row r="139" spans="1:72" s="528" customFormat="1" ht="7.5" customHeight="1" x14ac:dyDescent="0.2">
      <c r="A139" s="234"/>
      <c r="B139" s="235"/>
      <c r="C139" s="253"/>
      <c r="D139" s="236"/>
      <c r="E139" s="237"/>
      <c r="F139" s="239"/>
      <c r="G139" s="25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F139" s="221"/>
      <c r="AG139" s="221"/>
      <c r="AH139" s="221"/>
      <c r="AI139" s="221"/>
      <c r="AJ139" s="221"/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/>
      <c r="BB139" s="221"/>
      <c r="BC139" s="221"/>
      <c r="BD139" s="221"/>
      <c r="BE139" s="221"/>
      <c r="BF139" s="221"/>
      <c r="BG139" s="221"/>
      <c r="BH139" s="221"/>
      <c r="BI139" s="221"/>
      <c r="BJ139" s="221"/>
      <c r="BK139" s="221"/>
      <c r="BL139" s="221"/>
      <c r="BM139" s="221"/>
      <c r="BN139" s="221"/>
      <c r="BO139" s="221"/>
      <c r="BP139" s="221"/>
      <c r="BQ139" s="221"/>
      <c r="BR139" s="221"/>
      <c r="BS139" s="221"/>
      <c r="BT139" s="221"/>
    </row>
    <row r="140" spans="1:72" s="528" customFormat="1" ht="18.75" customHeight="1" x14ac:dyDescent="0.2">
      <c r="A140" s="234"/>
      <c r="B140" s="530" t="s">
        <v>320</v>
      </c>
      <c r="C140" s="236" t="s">
        <v>317</v>
      </c>
      <c r="D140" s="236" t="s">
        <v>325</v>
      </c>
      <c r="E140" s="237" t="s">
        <v>117</v>
      </c>
      <c r="F140" s="239" t="s">
        <v>117</v>
      </c>
      <c r="G140" s="238">
        <f>SUM(G142)</f>
        <v>13559.67</v>
      </c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221"/>
      <c r="AQ140" s="221"/>
      <c r="AR140" s="221"/>
      <c r="AS140" s="221"/>
      <c r="AT140" s="221"/>
      <c r="AU140" s="221"/>
      <c r="AV140" s="221"/>
      <c r="AW140" s="221"/>
      <c r="AX140" s="221"/>
      <c r="AY140" s="221"/>
      <c r="AZ140" s="221"/>
      <c r="BA140" s="221"/>
      <c r="BB140" s="221"/>
      <c r="BC140" s="221"/>
      <c r="BD140" s="221"/>
      <c r="BE140" s="221"/>
      <c r="BF140" s="221"/>
      <c r="BG140" s="221"/>
      <c r="BH140" s="221"/>
      <c r="BI140" s="221"/>
      <c r="BJ140" s="221"/>
      <c r="BK140" s="221"/>
      <c r="BL140" s="221"/>
      <c r="BM140" s="221"/>
      <c r="BN140" s="221"/>
      <c r="BO140" s="221"/>
      <c r="BP140" s="221"/>
      <c r="BQ140" s="221"/>
      <c r="BR140" s="221"/>
      <c r="BS140" s="221"/>
      <c r="BT140" s="221"/>
    </row>
    <row r="141" spans="1:72" s="528" customFormat="1" ht="9" customHeight="1" x14ac:dyDescent="0.2">
      <c r="A141" s="234"/>
      <c r="B141" s="235"/>
      <c r="C141" s="253"/>
      <c r="D141" s="236"/>
      <c r="E141" s="236"/>
      <c r="F141" s="246"/>
      <c r="G141" s="247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F141" s="221"/>
      <c r="AG141" s="221"/>
      <c r="AH141" s="221"/>
      <c r="AI141" s="221"/>
      <c r="AJ141" s="221"/>
      <c r="AK141" s="221"/>
      <c r="AL141" s="221"/>
      <c r="AM141" s="221"/>
      <c r="AN141" s="221"/>
      <c r="AO141" s="221"/>
      <c r="AP141" s="221"/>
      <c r="AQ141" s="221"/>
      <c r="AR141" s="221"/>
      <c r="AS141" s="221"/>
      <c r="AT141" s="221"/>
      <c r="AU141" s="221"/>
      <c r="AV141" s="221"/>
      <c r="AW141" s="221"/>
      <c r="AX141" s="221"/>
      <c r="AY141" s="221"/>
      <c r="AZ141" s="221"/>
      <c r="BA141" s="221"/>
      <c r="BB141" s="221"/>
      <c r="BC141" s="221"/>
      <c r="BD141" s="221"/>
      <c r="BE141" s="221"/>
      <c r="BF141" s="221"/>
      <c r="BG141" s="221"/>
      <c r="BH141" s="221"/>
      <c r="BI141" s="221"/>
      <c r="BJ141" s="221"/>
      <c r="BK141" s="221"/>
      <c r="BL141" s="221"/>
      <c r="BM141" s="221"/>
      <c r="BN141" s="221"/>
      <c r="BO141" s="221"/>
      <c r="BP141" s="221"/>
      <c r="BQ141" s="221"/>
      <c r="BR141" s="221"/>
      <c r="BS141" s="221"/>
      <c r="BT141" s="221"/>
    </row>
    <row r="142" spans="1:72" s="528" customFormat="1" ht="15.75" customHeight="1" x14ac:dyDescent="0.2">
      <c r="A142" s="234"/>
      <c r="B142" s="235"/>
      <c r="C142" s="253"/>
      <c r="D142" s="236"/>
      <c r="E142" s="236"/>
      <c r="F142" s="246"/>
      <c r="G142" s="529">
        <f>SUM(G143)</f>
        <v>13559.67</v>
      </c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1"/>
      <c r="BB142" s="221"/>
      <c r="BC142" s="221"/>
      <c r="BD142" s="221"/>
      <c r="BE142" s="221"/>
      <c r="BF142" s="221"/>
      <c r="BG142" s="221"/>
      <c r="BH142" s="221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21"/>
      <c r="BS142" s="221"/>
      <c r="BT142" s="221"/>
    </row>
    <row r="143" spans="1:72" s="528" customFormat="1" ht="15.75" customHeight="1" x14ac:dyDescent="0.2">
      <c r="A143" s="234"/>
      <c r="B143" s="235"/>
      <c r="C143" s="253"/>
      <c r="D143" s="236"/>
      <c r="E143" s="236" t="s">
        <v>61</v>
      </c>
      <c r="F143" s="246" t="s">
        <v>117</v>
      </c>
      <c r="G143" s="247">
        <f>741.67+861+776+10353+828</f>
        <v>13559.67</v>
      </c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221"/>
      <c r="BN143" s="221"/>
      <c r="BO143" s="221"/>
      <c r="BP143" s="221"/>
      <c r="BQ143" s="221"/>
      <c r="BR143" s="221"/>
      <c r="BS143" s="221"/>
      <c r="BT143" s="221"/>
    </row>
    <row r="144" spans="1:72" s="528" customFormat="1" ht="8.25" customHeight="1" x14ac:dyDescent="0.2">
      <c r="A144" s="234"/>
      <c r="B144" s="235"/>
      <c r="C144" s="253"/>
      <c r="D144" s="236"/>
      <c r="E144" s="237"/>
      <c r="F144" s="239"/>
      <c r="G144" s="25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  <c r="BA144" s="221"/>
      <c r="BB144" s="221"/>
      <c r="BC144" s="221"/>
      <c r="BD144" s="221"/>
      <c r="BE144" s="221"/>
      <c r="BF144" s="221"/>
      <c r="BG144" s="221"/>
      <c r="BH144" s="221"/>
      <c r="BI144" s="221"/>
      <c r="BJ144" s="221"/>
      <c r="BK144" s="221"/>
      <c r="BL144" s="221"/>
      <c r="BM144" s="221"/>
      <c r="BN144" s="221"/>
      <c r="BO144" s="221"/>
      <c r="BP144" s="221"/>
      <c r="BQ144" s="221"/>
      <c r="BR144" s="221"/>
      <c r="BS144" s="221"/>
      <c r="BT144" s="221"/>
    </row>
    <row r="145" spans="1:72" s="528" customFormat="1" ht="18.75" customHeight="1" x14ac:dyDescent="0.2">
      <c r="A145" s="234"/>
      <c r="B145" s="530" t="s">
        <v>52</v>
      </c>
      <c r="C145" s="236" t="s">
        <v>317</v>
      </c>
      <c r="D145" s="236" t="s">
        <v>326</v>
      </c>
      <c r="E145" s="237" t="s">
        <v>117</v>
      </c>
      <c r="F145" s="239" t="s">
        <v>117</v>
      </c>
      <c r="G145" s="238">
        <f>SUM(G147)</f>
        <v>91781.75</v>
      </c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  <c r="BE145" s="221"/>
      <c r="BF145" s="221"/>
      <c r="BG145" s="221"/>
      <c r="BH145" s="221"/>
      <c r="BI145" s="221"/>
      <c r="BJ145" s="221"/>
      <c r="BK145" s="221"/>
      <c r="BL145" s="221"/>
      <c r="BM145" s="221"/>
      <c r="BN145" s="221"/>
      <c r="BO145" s="221"/>
      <c r="BP145" s="221"/>
      <c r="BQ145" s="221"/>
      <c r="BR145" s="221"/>
      <c r="BS145" s="221"/>
      <c r="BT145" s="221"/>
    </row>
    <row r="146" spans="1:72" s="528" customFormat="1" ht="6" customHeight="1" x14ac:dyDescent="0.2">
      <c r="A146" s="234"/>
      <c r="B146" s="235"/>
      <c r="C146" s="253"/>
      <c r="D146" s="236"/>
      <c r="E146" s="236"/>
      <c r="F146" s="246"/>
      <c r="G146" s="247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1"/>
      <c r="AU146" s="221"/>
      <c r="AV146" s="221"/>
      <c r="AW146" s="221"/>
      <c r="AX146" s="221"/>
      <c r="AY146" s="221"/>
      <c r="AZ146" s="221"/>
      <c r="BA146" s="221"/>
      <c r="BB146" s="221"/>
      <c r="BC146" s="221"/>
      <c r="BD146" s="221"/>
      <c r="BE146" s="221"/>
      <c r="BF146" s="221"/>
      <c r="BG146" s="221"/>
      <c r="BH146" s="221"/>
      <c r="BI146" s="221"/>
      <c r="BJ146" s="221"/>
      <c r="BK146" s="221"/>
      <c r="BL146" s="221"/>
      <c r="BM146" s="221"/>
      <c r="BN146" s="221"/>
      <c r="BO146" s="221"/>
      <c r="BP146" s="221"/>
      <c r="BQ146" s="221"/>
      <c r="BR146" s="221"/>
      <c r="BS146" s="221"/>
      <c r="BT146" s="221"/>
    </row>
    <row r="147" spans="1:72" s="528" customFormat="1" ht="15.75" customHeight="1" x14ac:dyDescent="0.2">
      <c r="A147" s="234"/>
      <c r="B147" s="235"/>
      <c r="C147" s="253"/>
      <c r="D147" s="236"/>
      <c r="E147" s="236"/>
      <c r="F147" s="246"/>
      <c r="G147" s="529">
        <f>SUM(G148:G152)</f>
        <v>91781.75</v>
      </c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1"/>
      <c r="BB147" s="221"/>
      <c r="BC147" s="221"/>
      <c r="BD147" s="221"/>
      <c r="BE147" s="221"/>
      <c r="BF147" s="221"/>
      <c r="BG147" s="221"/>
      <c r="BH147" s="221"/>
      <c r="BI147" s="221"/>
      <c r="BJ147" s="221"/>
      <c r="BK147" s="221"/>
      <c r="BL147" s="221"/>
      <c r="BM147" s="221"/>
      <c r="BN147" s="221"/>
      <c r="BO147" s="221"/>
      <c r="BP147" s="221"/>
      <c r="BQ147" s="221"/>
      <c r="BR147" s="221"/>
      <c r="BS147" s="221"/>
      <c r="BT147" s="221"/>
    </row>
    <row r="148" spans="1:72" s="528" customFormat="1" ht="15.75" customHeight="1" x14ac:dyDescent="0.2">
      <c r="A148" s="234"/>
      <c r="B148" s="235"/>
      <c r="C148" s="253"/>
      <c r="D148" s="236"/>
      <c r="E148" s="236" t="s">
        <v>91</v>
      </c>
      <c r="F148" s="246" t="s">
        <v>117</v>
      </c>
      <c r="G148" s="247">
        <f>14616.75+1000</f>
        <v>15616.75</v>
      </c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F148" s="221"/>
      <c r="AG148" s="221"/>
      <c r="AH148" s="221"/>
      <c r="AI148" s="221"/>
      <c r="AJ148" s="221"/>
      <c r="AK148" s="221"/>
      <c r="AL148" s="221"/>
      <c r="AM148" s="221"/>
      <c r="AN148" s="221"/>
      <c r="AO148" s="221"/>
      <c r="AP148" s="221"/>
      <c r="AQ148" s="221"/>
      <c r="AR148" s="221"/>
      <c r="AS148" s="221"/>
      <c r="AT148" s="221"/>
      <c r="AU148" s="221"/>
      <c r="AV148" s="221"/>
      <c r="AW148" s="221"/>
      <c r="AX148" s="221"/>
      <c r="AY148" s="221"/>
      <c r="AZ148" s="221"/>
      <c r="BA148" s="221"/>
      <c r="BB148" s="221"/>
      <c r="BC148" s="221"/>
      <c r="BD148" s="221"/>
      <c r="BE148" s="221"/>
      <c r="BF148" s="221"/>
      <c r="BG148" s="221"/>
      <c r="BH148" s="221"/>
      <c r="BI148" s="221"/>
      <c r="BJ148" s="221"/>
      <c r="BK148" s="221"/>
      <c r="BL148" s="221"/>
      <c r="BM148" s="221"/>
      <c r="BN148" s="221"/>
      <c r="BO148" s="221"/>
      <c r="BP148" s="221"/>
      <c r="BQ148" s="221"/>
      <c r="BR148" s="221"/>
      <c r="BS148" s="221"/>
      <c r="BT148" s="221"/>
    </row>
    <row r="149" spans="1:72" s="528" customFormat="1" ht="15.75" customHeight="1" x14ac:dyDescent="0.2">
      <c r="A149" s="234"/>
      <c r="B149" s="235"/>
      <c r="C149" s="253"/>
      <c r="D149" s="236"/>
      <c r="E149" s="236" t="s">
        <v>305</v>
      </c>
      <c r="F149" s="246" t="s">
        <v>117</v>
      </c>
      <c r="G149" s="247">
        <f>530+150</f>
        <v>680</v>
      </c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1"/>
      <c r="AD149" s="221"/>
      <c r="AE149" s="221"/>
      <c r="AF149" s="221"/>
      <c r="AG149" s="221"/>
      <c r="AH149" s="221"/>
      <c r="AI149" s="221"/>
      <c r="AJ149" s="221"/>
      <c r="AK149" s="221"/>
      <c r="AL149" s="221"/>
      <c r="AM149" s="221"/>
      <c r="AN149" s="221"/>
      <c r="AO149" s="221"/>
      <c r="AP149" s="221"/>
      <c r="AQ149" s="221"/>
      <c r="AR149" s="221"/>
      <c r="AS149" s="221"/>
      <c r="AT149" s="221"/>
      <c r="AU149" s="221"/>
      <c r="AV149" s="221"/>
      <c r="AW149" s="221"/>
      <c r="AX149" s="221"/>
      <c r="AY149" s="221"/>
      <c r="AZ149" s="221"/>
      <c r="BA149" s="221"/>
      <c r="BB149" s="221"/>
      <c r="BC149" s="221"/>
      <c r="BD149" s="221"/>
      <c r="BE149" s="221"/>
      <c r="BF149" s="221"/>
      <c r="BG149" s="221"/>
      <c r="BH149" s="221"/>
      <c r="BI149" s="221"/>
      <c r="BJ149" s="221"/>
      <c r="BK149" s="221"/>
      <c r="BL149" s="221"/>
      <c r="BM149" s="221"/>
      <c r="BN149" s="221"/>
      <c r="BO149" s="221"/>
      <c r="BP149" s="221"/>
      <c r="BQ149" s="221"/>
      <c r="BR149" s="221"/>
      <c r="BS149" s="221"/>
      <c r="BT149" s="221"/>
    </row>
    <row r="150" spans="1:72" s="528" customFormat="1" ht="15.75" customHeight="1" x14ac:dyDescent="0.2">
      <c r="A150" s="234"/>
      <c r="B150" s="235"/>
      <c r="C150" s="253"/>
      <c r="D150" s="236"/>
      <c r="E150" s="236" t="s">
        <v>319</v>
      </c>
      <c r="F150" s="246" t="s">
        <v>117</v>
      </c>
      <c r="G150" s="247">
        <f>8879+10058+9065+2972+14457</f>
        <v>45431</v>
      </c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F150" s="221"/>
      <c r="AG150" s="221"/>
      <c r="AH150" s="221"/>
      <c r="AI150" s="221"/>
      <c r="AJ150" s="221"/>
      <c r="AK150" s="221"/>
      <c r="AL150" s="221"/>
      <c r="AM150" s="221"/>
      <c r="AN150" s="221"/>
      <c r="AO150" s="221"/>
      <c r="AP150" s="221"/>
      <c r="AQ150" s="221"/>
      <c r="AR150" s="221"/>
      <c r="AS150" s="221"/>
      <c r="AT150" s="221"/>
      <c r="AU150" s="221"/>
      <c r="AV150" s="221"/>
      <c r="AW150" s="221"/>
      <c r="AX150" s="221"/>
      <c r="AY150" s="221"/>
      <c r="AZ150" s="221"/>
      <c r="BA150" s="221"/>
      <c r="BB150" s="221"/>
      <c r="BC150" s="221"/>
      <c r="BD150" s="221"/>
      <c r="BE150" s="221"/>
      <c r="BF150" s="221"/>
      <c r="BG150" s="221"/>
      <c r="BH150" s="221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21"/>
      <c r="BS150" s="221"/>
      <c r="BT150" s="221"/>
    </row>
    <row r="151" spans="1:72" s="528" customFormat="1" ht="15.75" customHeight="1" x14ac:dyDescent="0.2">
      <c r="A151" s="234"/>
      <c r="B151" s="235"/>
      <c r="C151" s="253"/>
      <c r="D151" s="236"/>
      <c r="E151" s="236" t="s">
        <v>295</v>
      </c>
      <c r="F151" s="246" t="s">
        <v>117</v>
      </c>
      <c r="G151" s="247">
        <f>2170+2458+2216+1210+3500</f>
        <v>11554</v>
      </c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21"/>
      <c r="AU151" s="221"/>
      <c r="AV151" s="221"/>
      <c r="AW151" s="221"/>
      <c r="AX151" s="221"/>
      <c r="AY151" s="221"/>
      <c r="AZ151" s="221"/>
      <c r="BA151" s="221"/>
      <c r="BB151" s="221"/>
      <c r="BC151" s="221"/>
      <c r="BD151" s="221"/>
      <c r="BE151" s="221"/>
      <c r="BF151" s="221"/>
      <c r="BG151" s="221"/>
      <c r="BH151" s="221"/>
      <c r="BI151" s="221"/>
      <c r="BJ151" s="221"/>
      <c r="BK151" s="221"/>
      <c r="BL151" s="221"/>
      <c r="BM151" s="221"/>
      <c r="BN151" s="221"/>
      <c r="BO151" s="221"/>
      <c r="BP151" s="221"/>
      <c r="BQ151" s="221"/>
      <c r="BR151" s="221"/>
      <c r="BS151" s="221"/>
      <c r="BT151" s="221"/>
    </row>
    <row r="152" spans="1:72" s="528" customFormat="1" ht="15.75" customHeight="1" x14ac:dyDescent="0.2">
      <c r="A152" s="234"/>
      <c r="B152" s="235"/>
      <c r="C152" s="253"/>
      <c r="D152" s="236"/>
      <c r="E152" s="236" t="s">
        <v>307</v>
      </c>
      <c r="F152" s="246" t="s">
        <v>117</v>
      </c>
      <c r="G152" s="247">
        <f>8946+9554</f>
        <v>18500</v>
      </c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21"/>
      <c r="AU152" s="221"/>
      <c r="AV152" s="221"/>
      <c r="AW152" s="221"/>
      <c r="AX152" s="221"/>
      <c r="AY152" s="221"/>
      <c r="AZ152" s="221"/>
      <c r="BA152" s="221"/>
      <c r="BB152" s="221"/>
      <c r="BC152" s="221"/>
      <c r="BD152" s="221"/>
      <c r="BE152" s="221"/>
      <c r="BF152" s="221"/>
      <c r="BG152" s="221"/>
      <c r="BH152" s="221"/>
      <c r="BI152" s="221"/>
      <c r="BJ152" s="221"/>
      <c r="BK152" s="221"/>
      <c r="BL152" s="221"/>
      <c r="BM152" s="221"/>
      <c r="BN152" s="221"/>
      <c r="BO152" s="221"/>
      <c r="BP152" s="221"/>
      <c r="BQ152" s="221"/>
      <c r="BR152" s="221"/>
      <c r="BS152" s="221"/>
      <c r="BT152" s="221"/>
    </row>
    <row r="153" spans="1:72" s="528" customFormat="1" ht="6" customHeight="1" x14ac:dyDescent="0.2">
      <c r="A153" s="234"/>
      <c r="B153" s="235"/>
      <c r="C153" s="253"/>
      <c r="D153" s="236"/>
      <c r="E153" s="236"/>
      <c r="F153" s="246"/>
      <c r="G153" s="247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  <c r="AA153" s="221"/>
      <c r="AB153" s="221"/>
      <c r="AC153" s="221"/>
      <c r="AD153" s="221"/>
      <c r="AE153" s="221"/>
      <c r="AF153" s="221"/>
      <c r="AG153" s="221"/>
      <c r="AH153" s="221"/>
      <c r="AI153" s="221"/>
      <c r="AJ153" s="221"/>
      <c r="AK153" s="221"/>
      <c r="AL153" s="221"/>
      <c r="AM153" s="221"/>
      <c r="AN153" s="221"/>
      <c r="AO153" s="221"/>
      <c r="AP153" s="221"/>
      <c r="AQ153" s="221"/>
      <c r="AR153" s="221"/>
      <c r="AS153" s="221"/>
      <c r="AT153" s="221"/>
      <c r="AU153" s="221"/>
      <c r="AV153" s="221"/>
      <c r="AW153" s="221"/>
      <c r="AX153" s="221"/>
      <c r="AY153" s="221"/>
      <c r="AZ153" s="221"/>
      <c r="BA153" s="221"/>
      <c r="BB153" s="221"/>
      <c r="BC153" s="221"/>
      <c r="BD153" s="221"/>
      <c r="BE153" s="221"/>
      <c r="BF153" s="221"/>
      <c r="BG153" s="221"/>
      <c r="BH153" s="221"/>
      <c r="BI153" s="221"/>
      <c r="BJ153" s="221"/>
      <c r="BK153" s="221"/>
      <c r="BL153" s="221"/>
      <c r="BM153" s="221"/>
      <c r="BN153" s="221"/>
      <c r="BO153" s="221"/>
      <c r="BP153" s="221"/>
      <c r="BQ153" s="221"/>
      <c r="BR153" s="221"/>
      <c r="BS153" s="221"/>
      <c r="BT153" s="221"/>
    </row>
    <row r="154" spans="1:72" s="528" customFormat="1" ht="15.75" customHeight="1" x14ac:dyDescent="0.2">
      <c r="A154" s="234"/>
      <c r="B154" s="530" t="s">
        <v>320</v>
      </c>
      <c r="C154" s="236" t="s">
        <v>317</v>
      </c>
      <c r="D154" s="236" t="s">
        <v>326</v>
      </c>
      <c r="E154" s="242" t="s">
        <v>117</v>
      </c>
      <c r="F154" s="243" t="s">
        <v>117</v>
      </c>
      <c r="G154" s="244">
        <f>SUM(G156)</f>
        <v>38787.4</v>
      </c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  <c r="AM154" s="221"/>
      <c r="AN154" s="221"/>
      <c r="AO154" s="221"/>
      <c r="AP154" s="221"/>
      <c r="AQ154" s="221"/>
      <c r="AR154" s="221"/>
      <c r="AS154" s="221"/>
      <c r="AT154" s="221"/>
      <c r="AU154" s="221"/>
      <c r="AV154" s="221"/>
      <c r="AW154" s="221"/>
      <c r="AX154" s="221"/>
      <c r="AY154" s="221"/>
      <c r="AZ154" s="221"/>
      <c r="BA154" s="221"/>
      <c r="BB154" s="221"/>
      <c r="BC154" s="221"/>
      <c r="BD154" s="221"/>
      <c r="BE154" s="221"/>
      <c r="BF154" s="221"/>
      <c r="BG154" s="221"/>
      <c r="BH154" s="221"/>
      <c r="BI154" s="221"/>
      <c r="BJ154" s="221"/>
      <c r="BK154" s="221"/>
      <c r="BL154" s="221"/>
      <c r="BM154" s="221"/>
      <c r="BN154" s="221"/>
      <c r="BO154" s="221"/>
      <c r="BP154" s="221"/>
      <c r="BQ154" s="221"/>
      <c r="BR154" s="221"/>
      <c r="BS154" s="221"/>
      <c r="BT154" s="221"/>
    </row>
    <row r="155" spans="1:72" s="528" customFormat="1" ht="6" customHeight="1" x14ac:dyDescent="0.2">
      <c r="A155" s="234"/>
      <c r="B155" s="235"/>
      <c r="C155" s="253"/>
      <c r="D155" s="236"/>
      <c r="E155" s="236"/>
      <c r="F155" s="246"/>
      <c r="G155" s="247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221"/>
      <c r="AP155" s="221"/>
      <c r="AQ155" s="221"/>
      <c r="AR155" s="221"/>
      <c r="AS155" s="221"/>
      <c r="AT155" s="221"/>
      <c r="AU155" s="221"/>
      <c r="AV155" s="221"/>
      <c r="AW155" s="221"/>
      <c r="AX155" s="221"/>
      <c r="AY155" s="221"/>
      <c r="AZ155" s="221"/>
      <c r="BA155" s="221"/>
      <c r="BB155" s="221"/>
      <c r="BC155" s="221"/>
      <c r="BD155" s="221"/>
      <c r="BE155" s="221"/>
      <c r="BF155" s="221"/>
      <c r="BG155" s="221"/>
      <c r="BH155" s="221"/>
      <c r="BI155" s="221"/>
      <c r="BJ155" s="221"/>
      <c r="BK155" s="221"/>
      <c r="BL155" s="221"/>
      <c r="BM155" s="221"/>
      <c r="BN155" s="221"/>
      <c r="BO155" s="221"/>
      <c r="BP155" s="221"/>
      <c r="BQ155" s="221"/>
      <c r="BR155" s="221"/>
      <c r="BS155" s="221"/>
      <c r="BT155" s="221"/>
    </row>
    <row r="156" spans="1:72" s="528" customFormat="1" ht="15.75" customHeight="1" x14ac:dyDescent="0.2">
      <c r="A156" s="234"/>
      <c r="B156" s="235"/>
      <c r="C156" s="253"/>
      <c r="D156" s="236"/>
      <c r="E156" s="236"/>
      <c r="F156" s="246"/>
      <c r="G156" s="529">
        <f>SUM(G157)</f>
        <v>38787.4</v>
      </c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F156" s="221"/>
      <c r="AG156" s="221"/>
      <c r="AH156" s="221"/>
      <c r="AI156" s="221"/>
      <c r="AJ156" s="221"/>
      <c r="AK156" s="221"/>
      <c r="AL156" s="221"/>
      <c r="AM156" s="221"/>
      <c r="AN156" s="221"/>
      <c r="AO156" s="221"/>
      <c r="AP156" s="221"/>
      <c r="AQ156" s="221"/>
      <c r="AR156" s="221"/>
      <c r="AS156" s="221"/>
      <c r="AT156" s="221"/>
      <c r="AU156" s="221"/>
      <c r="AV156" s="221"/>
      <c r="AW156" s="221"/>
      <c r="AX156" s="221"/>
      <c r="AY156" s="221"/>
      <c r="AZ156" s="221"/>
      <c r="BA156" s="221"/>
      <c r="BB156" s="221"/>
      <c r="BC156" s="221"/>
      <c r="BD156" s="221"/>
      <c r="BE156" s="221"/>
      <c r="BF156" s="221"/>
      <c r="BG156" s="221"/>
      <c r="BH156" s="221"/>
      <c r="BI156" s="221"/>
      <c r="BJ156" s="221"/>
      <c r="BK156" s="221"/>
      <c r="BL156" s="221"/>
      <c r="BM156" s="221"/>
      <c r="BN156" s="221"/>
      <c r="BO156" s="221"/>
      <c r="BP156" s="221"/>
      <c r="BQ156" s="221"/>
      <c r="BR156" s="221"/>
      <c r="BS156" s="221"/>
      <c r="BT156" s="221"/>
    </row>
    <row r="157" spans="1:72" s="528" customFormat="1" ht="15.75" customHeight="1" x14ac:dyDescent="0.2">
      <c r="A157" s="234"/>
      <c r="B157" s="235"/>
      <c r="C157" s="253"/>
      <c r="D157" s="236"/>
      <c r="E157" s="236" t="s">
        <v>61</v>
      </c>
      <c r="F157" s="246" t="s">
        <v>117</v>
      </c>
      <c r="G157" s="247">
        <f>8442.4+10140+9354+859+9992</f>
        <v>38787.4</v>
      </c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1"/>
      <c r="AU157" s="221"/>
      <c r="AV157" s="221"/>
      <c r="AW157" s="221"/>
      <c r="AX157" s="221"/>
      <c r="AY157" s="221"/>
      <c r="AZ157" s="221"/>
      <c r="BA157" s="221"/>
      <c r="BB157" s="221"/>
      <c r="BC157" s="221"/>
      <c r="BD157" s="221"/>
      <c r="BE157" s="221"/>
      <c r="BF157" s="221"/>
      <c r="BG157" s="221"/>
      <c r="BH157" s="221"/>
      <c r="BI157" s="221"/>
      <c r="BJ157" s="221"/>
      <c r="BK157" s="221"/>
      <c r="BL157" s="221"/>
      <c r="BM157" s="221"/>
      <c r="BN157" s="221"/>
      <c r="BO157" s="221"/>
      <c r="BP157" s="221"/>
      <c r="BQ157" s="221"/>
      <c r="BR157" s="221"/>
      <c r="BS157" s="221"/>
      <c r="BT157" s="221"/>
    </row>
    <row r="158" spans="1:72" s="528" customFormat="1" ht="11.25" customHeight="1" x14ac:dyDescent="0.2">
      <c r="A158" s="234"/>
      <c r="B158" s="235"/>
      <c r="C158" s="253"/>
      <c r="D158" s="236"/>
      <c r="E158" s="236"/>
      <c r="F158" s="246"/>
      <c r="G158" s="247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F158" s="221"/>
      <c r="AG158" s="221"/>
      <c r="AH158" s="221"/>
      <c r="AI158" s="221"/>
      <c r="AJ158" s="221"/>
      <c r="AK158" s="221"/>
      <c r="AL158" s="221"/>
      <c r="AM158" s="221"/>
      <c r="AN158" s="221"/>
      <c r="AO158" s="221"/>
      <c r="AP158" s="221"/>
      <c r="AQ158" s="221"/>
      <c r="AR158" s="221"/>
      <c r="AS158" s="221"/>
      <c r="AT158" s="221"/>
      <c r="AU158" s="221"/>
      <c r="AV158" s="221"/>
      <c r="AW158" s="221"/>
      <c r="AX158" s="221"/>
      <c r="AY158" s="221"/>
      <c r="AZ158" s="221"/>
      <c r="BA158" s="221"/>
      <c r="BB158" s="221"/>
      <c r="BC158" s="221"/>
      <c r="BD158" s="221"/>
      <c r="BE158" s="221"/>
      <c r="BF158" s="221"/>
      <c r="BG158" s="221"/>
      <c r="BH158" s="221"/>
      <c r="BI158" s="221"/>
      <c r="BJ158" s="221"/>
      <c r="BK158" s="221"/>
      <c r="BL158" s="221"/>
      <c r="BM158" s="221"/>
      <c r="BN158" s="221"/>
      <c r="BO158" s="221"/>
      <c r="BP158" s="221"/>
      <c r="BQ158" s="221"/>
      <c r="BR158" s="221"/>
      <c r="BS158" s="221"/>
      <c r="BT158" s="221"/>
    </row>
    <row r="159" spans="1:72" s="528" customFormat="1" ht="15.75" customHeight="1" x14ac:dyDescent="0.2">
      <c r="A159" s="234"/>
      <c r="B159" s="530" t="s">
        <v>52</v>
      </c>
      <c r="C159" s="236" t="s">
        <v>317</v>
      </c>
      <c r="D159" s="236" t="s">
        <v>327</v>
      </c>
      <c r="E159" s="242" t="s">
        <v>117</v>
      </c>
      <c r="F159" s="243" t="s">
        <v>117</v>
      </c>
      <c r="G159" s="244">
        <f>SUM(G161)</f>
        <v>28546.78</v>
      </c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1"/>
      <c r="AN159" s="221"/>
      <c r="AO159" s="221"/>
      <c r="AP159" s="221"/>
      <c r="AQ159" s="221"/>
      <c r="AR159" s="221"/>
      <c r="AS159" s="221"/>
      <c r="AT159" s="221"/>
      <c r="AU159" s="221"/>
      <c r="AV159" s="221"/>
      <c r="AW159" s="221"/>
      <c r="AX159" s="221"/>
      <c r="AY159" s="221"/>
      <c r="AZ159" s="221"/>
      <c r="BA159" s="221"/>
      <c r="BB159" s="221"/>
      <c r="BC159" s="221"/>
      <c r="BD159" s="221"/>
      <c r="BE159" s="221"/>
      <c r="BF159" s="221"/>
      <c r="BG159" s="221"/>
      <c r="BH159" s="221"/>
      <c r="BI159" s="221"/>
      <c r="BJ159" s="221"/>
      <c r="BK159" s="221"/>
      <c r="BL159" s="221"/>
      <c r="BM159" s="221"/>
      <c r="BN159" s="221"/>
      <c r="BO159" s="221"/>
      <c r="BP159" s="221"/>
      <c r="BQ159" s="221"/>
      <c r="BR159" s="221"/>
      <c r="BS159" s="221"/>
      <c r="BT159" s="221"/>
    </row>
    <row r="160" spans="1:72" s="528" customFormat="1" ht="9" customHeight="1" x14ac:dyDescent="0.2">
      <c r="A160" s="234"/>
      <c r="B160" s="235"/>
      <c r="C160" s="253"/>
      <c r="D160" s="236"/>
      <c r="E160" s="236"/>
      <c r="F160" s="246"/>
      <c r="G160" s="247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F160" s="221"/>
      <c r="AG160" s="221"/>
      <c r="AH160" s="221"/>
      <c r="AI160" s="221"/>
      <c r="AJ160" s="221"/>
      <c r="AK160" s="221"/>
      <c r="AL160" s="221"/>
      <c r="AM160" s="221"/>
      <c r="AN160" s="221"/>
      <c r="AO160" s="221"/>
      <c r="AP160" s="221"/>
      <c r="AQ160" s="221"/>
      <c r="AR160" s="221"/>
      <c r="AS160" s="221"/>
      <c r="AT160" s="221"/>
      <c r="AU160" s="221"/>
      <c r="AV160" s="221"/>
      <c r="AW160" s="221"/>
      <c r="AX160" s="221"/>
      <c r="AY160" s="221"/>
      <c r="AZ160" s="221"/>
      <c r="BA160" s="221"/>
      <c r="BB160" s="221"/>
      <c r="BC160" s="221"/>
      <c r="BD160" s="221"/>
      <c r="BE160" s="221"/>
      <c r="BF160" s="221"/>
      <c r="BG160" s="221"/>
      <c r="BH160" s="221"/>
      <c r="BI160" s="221"/>
      <c r="BJ160" s="221"/>
      <c r="BK160" s="221"/>
      <c r="BL160" s="221"/>
      <c r="BM160" s="221"/>
      <c r="BN160" s="221"/>
      <c r="BO160" s="221"/>
      <c r="BP160" s="221"/>
      <c r="BQ160" s="221"/>
      <c r="BR160" s="221"/>
      <c r="BS160" s="221"/>
      <c r="BT160" s="221"/>
    </row>
    <row r="161" spans="1:72" s="528" customFormat="1" ht="15.75" customHeight="1" x14ac:dyDescent="0.2">
      <c r="A161" s="234"/>
      <c r="B161" s="235"/>
      <c r="C161" s="253"/>
      <c r="D161" s="236"/>
      <c r="E161" s="236"/>
      <c r="F161" s="246"/>
      <c r="G161" s="529">
        <f>SUM(G162:G166)</f>
        <v>28546.78</v>
      </c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F161" s="221"/>
      <c r="AG161" s="221"/>
      <c r="AH161" s="221"/>
      <c r="AI161" s="221"/>
      <c r="AJ161" s="221"/>
      <c r="AK161" s="221"/>
      <c r="AL161" s="221"/>
      <c r="AM161" s="221"/>
      <c r="AN161" s="221"/>
      <c r="AO161" s="221"/>
      <c r="AP161" s="221"/>
      <c r="AQ161" s="221"/>
      <c r="AR161" s="221"/>
      <c r="AS161" s="221"/>
      <c r="AT161" s="221"/>
      <c r="AU161" s="221"/>
      <c r="AV161" s="221"/>
      <c r="AW161" s="221"/>
      <c r="AX161" s="221"/>
      <c r="AY161" s="221"/>
      <c r="AZ161" s="221"/>
      <c r="BA161" s="221"/>
      <c r="BB161" s="221"/>
      <c r="BC161" s="221"/>
      <c r="BD161" s="221"/>
      <c r="BE161" s="221"/>
      <c r="BF161" s="221"/>
      <c r="BG161" s="221"/>
      <c r="BH161" s="221"/>
      <c r="BI161" s="221"/>
      <c r="BJ161" s="221"/>
      <c r="BK161" s="221"/>
      <c r="BL161" s="221"/>
      <c r="BM161" s="221"/>
      <c r="BN161" s="221"/>
      <c r="BO161" s="221"/>
      <c r="BP161" s="221"/>
      <c r="BQ161" s="221"/>
      <c r="BR161" s="221"/>
      <c r="BS161" s="221"/>
      <c r="BT161" s="221"/>
    </row>
    <row r="162" spans="1:72" s="528" customFormat="1" ht="15.75" customHeight="1" x14ac:dyDescent="0.2">
      <c r="A162" s="234"/>
      <c r="B162" s="235"/>
      <c r="C162" s="253"/>
      <c r="D162" s="236"/>
      <c r="E162" s="236" t="s">
        <v>91</v>
      </c>
      <c r="F162" s="246" t="s">
        <v>117</v>
      </c>
      <c r="G162" s="247">
        <f>461.78+1000</f>
        <v>1461.78</v>
      </c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F162" s="221"/>
      <c r="AG162" s="221"/>
      <c r="AH162" s="221"/>
      <c r="AI162" s="221"/>
      <c r="AJ162" s="221"/>
      <c r="AK162" s="221"/>
      <c r="AL162" s="221"/>
      <c r="AM162" s="221"/>
      <c r="AN162" s="221"/>
      <c r="AO162" s="221"/>
      <c r="AP162" s="221"/>
      <c r="AQ162" s="221"/>
      <c r="AR162" s="221"/>
      <c r="AS162" s="221"/>
      <c r="AT162" s="221"/>
      <c r="AU162" s="221"/>
      <c r="AV162" s="221"/>
      <c r="AW162" s="221"/>
      <c r="AX162" s="221"/>
      <c r="AY162" s="221"/>
      <c r="AZ162" s="221"/>
      <c r="BA162" s="221"/>
      <c r="BB162" s="221"/>
      <c r="BC162" s="221"/>
      <c r="BD162" s="221"/>
      <c r="BE162" s="221"/>
      <c r="BF162" s="221"/>
      <c r="BG162" s="221"/>
      <c r="BH162" s="221"/>
      <c r="BI162" s="221"/>
      <c r="BJ162" s="221"/>
      <c r="BK162" s="221"/>
      <c r="BL162" s="221"/>
      <c r="BM162" s="221"/>
      <c r="BN162" s="221"/>
      <c r="BO162" s="221"/>
      <c r="BP162" s="221"/>
      <c r="BQ162" s="221"/>
      <c r="BR162" s="221"/>
      <c r="BS162" s="221"/>
      <c r="BT162" s="221"/>
    </row>
    <row r="163" spans="1:72" s="528" customFormat="1" ht="15.75" customHeight="1" x14ac:dyDescent="0.2">
      <c r="A163" s="234"/>
      <c r="B163" s="235"/>
      <c r="C163" s="253"/>
      <c r="D163" s="236"/>
      <c r="E163" s="236" t="s">
        <v>305</v>
      </c>
      <c r="F163" s="246" t="s">
        <v>117</v>
      </c>
      <c r="G163" s="247">
        <f>100</f>
        <v>100</v>
      </c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F163" s="221"/>
      <c r="AG163" s="221"/>
      <c r="AH163" s="221"/>
      <c r="AI163" s="221"/>
      <c r="AJ163" s="221"/>
      <c r="AK163" s="221"/>
      <c r="AL163" s="221"/>
      <c r="AM163" s="221"/>
      <c r="AN163" s="221"/>
      <c r="AO163" s="221"/>
      <c r="AP163" s="221"/>
      <c r="AQ163" s="221"/>
      <c r="AR163" s="221"/>
      <c r="AS163" s="221"/>
      <c r="AT163" s="221"/>
      <c r="AU163" s="221"/>
      <c r="AV163" s="221"/>
      <c r="AW163" s="221"/>
      <c r="AX163" s="221"/>
      <c r="AY163" s="221"/>
      <c r="AZ163" s="221"/>
      <c r="BA163" s="221"/>
      <c r="BB163" s="221"/>
      <c r="BC163" s="221"/>
      <c r="BD163" s="221"/>
      <c r="BE163" s="221"/>
      <c r="BF163" s="221"/>
      <c r="BG163" s="221"/>
      <c r="BH163" s="221"/>
      <c r="BI163" s="221"/>
      <c r="BJ163" s="221"/>
      <c r="BK163" s="221"/>
      <c r="BL163" s="221"/>
      <c r="BM163" s="221"/>
      <c r="BN163" s="221"/>
      <c r="BO163" s="221"/>
      <c r="BP163" s="221"/>
      <c r="BQ163" s="221"/>
      <c r="BR163" s="221"/>
      <c r="BS163" s="221"/>
      <c r="BT163" s="221"/>
    </row>
    <row r="164" spans="1:72" s="528" customFormat="1" ht="15.75" customHeight="1" x14ac:dyDescent="0.2">
      <c r="A164" s="234"/>
      <c r="B164" s="235"/>
      <c r="C164" s="253"/>
      <c r="D164" s="236"/>
      <c r="E164" s="236" t="s">
        <v>319</v>
      </c>
      <c r="F164" s="246" t="s">
        <v>117</v>
      </c>
      <c r="G164" s="247">
        <f>4126+4769+4304+1329+4432</f>
        <v>18960</v>
      </c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  <c r="AF164" s="221"/>
      <c r="AG164" s="221"/>
      <c r="AH164" s="221"/>
      <c r="AI164" s="221"/>
      <c r="AJ164" s="221"/>
      <c r="AK164" s="221"/>
      <c r="AL164" s="221"/>
      <c r="AM164" s="221"/>
      <c r="AN164" s="221"/>
      <c r="AO164" s="221"/>
      <c r="AP164" s="221"/>
      <c r="AQ164" s="221"/>
      <c r="AR164" s="221"/>
      <c r="AS164" s="221"/>
      <c r="AT164" s="221"/>
      <c r="AU164" s="221"/>
      <c r="AV164" s="221"/>
      <c r="AW164" s="221"/>
      <c r="AX164" s="221"/>
      <c r="AY164" s="221"/>
      <c r="AZ164" s="221"/>
      <c r="BA164" s="221"/>
      <c r="BB164" s="221"/>
      <c r="BC164" s="221"/>
      <c r="BD164" s="221"/>
      <c r="BE164" s="221"/>
      <c r="BF164" s="221"/>
      <c r="BG164" s="221"/>
      <c r="BH164" s="221"/>
      <c r="BI164" s="221"/>
      <c r="BJ164" s="221"/>
      <c r="BK164" s="221"/>
      <c r="BL164" s="221"/>
      <c r="BM164" s="221"/>
      <c r="BN164" s="221"/>
      <c r="BO164" s="221"/>
      <c r="BP164" s="221"/>
      <c r="BQ164" s="221"/>
      <c r="BR164" s="221"/>
      <c r="BS164" s="221"/>
      <c r="BT164" s="221"/>
    </row>
    <row r="165" spans="1:72" s="528" customFormat="1" ht="15.75" customHeight="1" x14ac:dyDescent="0.2">
      <c r="A165" s="234"/>
      <c r="B165" s="235"/>
      <c r="C165" s="253"/>
      <c r="D165" s="236"/>
      <c r="E165" s="236" t="s">
        <v>295</v>
      </c>
      <c r="F165" s="246" t="s">
        <v>117</v>
      </c>
      <c r="G165" s="247">
        <f>1008+1165+1052+1300</f>
        <v>4525</v>
      </c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  <c r="AF165" s="221"/>
      <c r="AG165" s="221"/>
      <c r="AH165" s="221"/>
      <c r="AI165" s="221"/>
      <c r="AJ165" s="221"/>
      <c r="AK165" s="221"/>
      <c r="AL165" s="221"/>
      <c r="AM165" s="221"/>
      <c r="AN165" s="221"/>
      <c r="AO165" s="221"/>
      <c r="AP165" s="221"/>
      <c r="AQ165" s="221"/>
      <c r="AR165" s="221"/>
      <c r="AS165" s="221"/>
      <c r="AT165" s="221"/>
      <c r="AU165" s="221"/>
      <c r="AV165" s="221"/>
      <c r="AW165" s="221"/>
      <c r="AX165" s="221"/>
      <c r="AY165" s="221"/>
      <c r="AZ165" s="221"/>
      <c r="BA165" s="221"/>
      <c r="BB165" s="221"/>
      <c r="BC165" s="221"/>
      <c r="BD165" s="221"/>
      <c r="BE165" s="221"/>
      <c r="BF165" s="221"/>
      <c r="BG165" s="221"/>
      <c r="BH165" s="221"/>
      <c r="BI165" s="221"/>
      <c r="BJ165" s="221"/>
      <c r="BK165" s="221"/>
      <c r="BL165" s="221"/>
      <c r="BM165" s="221"/>
      <c r="BN165" s="221"/>
      <c r="BO165" s="221"/>
      <c r="BP165" s="221"/>
      <c r="BQ165" s="221"/>
      <c r="BR165" s="221"/>
      <c r="BS165" s="221"/>
      <c r="BT165" s="221"/>
    </row>
    <row r="166" spans="1:72" s="528" customFormat="1" ht="15.75" customHeight="1" x14ac:dyDescent="0.2">
      <c r="A166" s="234"/>
      <c r="B166" s="235"/>
      <c r="C166" s="253"/>
      <c r="D166" s="236"/>
      <c r="E166" s="236" t="s">
        <v>307</v>
      </c>
      <c r="F166" s="246" t="s">
        <v>117</v>
      </c>
      <c r="G166" s="247">
        <f>3500</f>
        <v>3500</v>
      </c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F166" s="221"/>
      <c r="AG166" s="221"/>
      <c r="AH166" s="221"/>
      <c r="AI166" s="221"/>
      <c r="AJ166" s="221"/>
      <c r="AK166" s="221"/>
      <c r="AL166" s="221"/>
      <c r="AM166" s="221"/>
      <c r="AN166" s="221"/>
      <c r="AO166" s="221"/>
      <c r="AP166" s="221"/>
      <c r="AQ166" s="221"/>
      <c r="AR166" s="221"/>
      <c r="AS166" s="221"/>
      <c r="AT166" s="221"/>
      <c r="AU166" s="221"/>
      <c r="AV166" s="221"/>
      <c r="AW166" s="221"/>
      <c r="AX166" s="221"/>
      <c r="AY166" s="221"/>
      <c r="AZ166" s="221"/>
      <c r="BA166" s="221"/>
      <c r="BB166" s="221"/>
      <c r="BC166" s="221"/>
      <c r="BD166" s="221"/>
      <c r="BE166" s="221"/>
      <c r="BF166" s="221"/>
      <c r="BG166" s="221"/>
      <c r="BH166" s="221"/>
      <c r="BI166" s="221"/>
      <c r="BJ166" s="221"/>
      <c r="BK166" s="221"/>
      <c r="BL166" s="221"/>
      <c r="BM166" s="221"/>
      <c r="BN166" s="221"/>
      <c r="BO166" s="221"/>
      <c r="BP166" s="221"/>
      <c r="BQ166" s="221"/>
      <c r="BR166" s="221"/>
      <c r="BS166" s="221"/>
      <c r="BT166" s="221"/>
    </row>
    <row r="167" spans="1:72" s="528" customFormat="1" ht="9.75" customHeight="1" x14ac:dyDescent="0.2">
      <c r="A167" s="234"/>
      <c r="B167" s="235"/>
      <c r="C167" s="253"/>
      <c r="D167" s="236"/>
      <c r="E167" s="236"/>
      <c r="F167" s="246"/>
      <c r="G167" s="247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F167" s="221"/>
      <c r="AG167" s="221"/>
      <c r="AH167" s="221"/>
      <c r="AI167" s="221"/>
      <c r="AJ167" s="221"/>
      <c r="AK167" s="221"/>
      <c r="AL167" s="221"/>
      <c r="AM167" s="221"/>
      <c r="AN167" s="221"/>
      <c r="AO167" s="221"/>
      <c r="AP167" s="221"/>
      <c r="AQ167" s="221"/>
      <c r="AR167" s="221"/>
      <c r="AS167" s="221"/>
      <c r="AT167" s="221"/>
      <c r="AU167" s="221"/>
      <c r="AV167" s="221"/>
      <c r="AW167" s="221"/>
      <c r="AX167" s="221"/>
      <c r="AY167" s="221"/>
      <c r="AZ167" s="221"/>
      <c r="BA167" s="221"/>
      <c r="BB167" s="221"/>
      <c r="BC167" s="221"/>
      <c r="BD167" s="221"/>
      <c r="BE167" s="221"/>
      <c r="BF167" s="221"/>
      <c r="BG167" s="221"/>
      <c r="BH167" s="221"/>
      <c r="BI167" s="221"/>
      <c r="BJ167" s="221"/>
      <c r="BK167" s="221"/>
      <c r="BL167" s="221"/>
      <c r="BM167" s="221"/>
      <c r="BN167" s="221"/>
      <c r="BO167" s="221"/>
      <c r="BP167" s="221"/>
      <c r="BQ167" s="221"/>
      <c r="BR167" s="221"/>
      <c r="BS167" s="221"/>
      <c r="BT167" s="221"/>
    </row>
    <row r="168" spans="1:72" s="528" customFormat="1" ht="15.75" customHeight="1" x14ac:dyDescent="0.2">
      <c r="A168" s="234"/>
      <c r="B168" s="530" t="s">
        <v>52</v>
      </c>
      <c r="C168" s="236" t="s">
        <v>317</v>
      </c>
      <c r="D168" s="236" t="s">
        <v>469</v>
      </c>
      <c r="E168" s="242" t="s">
        <v>117</v>
      </c>
      <c r="F168" s="243" t="s">
        <v>117</v>
      </c>
      <c r="G168" s="244">
        <f>SUM(G170)</f>
        <v>12500</v>
      </c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F168" s="221"/>
      <c r="AG168" s="221"/>
      <c r="AH168" s="221"/>
      <c r="AI168" s="221"/>
      <c r="AJ168" s="221"/>
      <c r="AK168" s="221"/>
      <c r="AL168" s="221"/>
      <c r="AM168" s="221"/>
      <c r="AN168" s="221"/>
      <c r="AO168" s="221"/>
      <c r="AP168" s="221"/>
      <c r="AQ168" s="221"/>
      <c r="AR168" s="221"/>
      <c r="AS168" s="221"/>
      <c r="AT168" s="221"/>
      <c r="AU168" s="221"/>
      <c r="AV168" s="221"/>
      <c r="AW168" s="221"/>
      <c r="AX168" s="221"/>
      <c r="AY168" s="221"/>
      <c r="AZ168" s="221"/>
      <c r="BA168" s="221"/>
      <c r="BB168" s="221"/>
      <c r="BC168" s="221"/>
      <c r="BD168" s="221"/>
      <c r="BE168" s="221"/>
      <c r="BF168" s="221"/>
      <c r="BG168" s="221"/>
      <c r="BH168" s="221"/>
      <c r="BI168" s="221"/>
      <c r="BJ168" s="221"/>
      <c r="BK168" s="221"/>
      <c r="BL168" s="221"/>
      <c r="BM168" s="221"/>
      <c r="BN168" s="221"/>
      <c r="BO168" s="221"/>
      <c r="BP168" s="221"/>
      <c r="BQ168" s="221"/>
      <c r="BR168" s="221"/>
      <c r="BS168" s="221"/>
      <c r="BT168" s="221"/>
    </row>
    <row r="169" spans="1:72" s="528" customFormat="1" ht="9" customHeight="1" x14ac:dyDescent="0.2">
      <c r="A169" s="234"/>
      <c r="B169" s="235"/>
      <c r="C169" s="253"/>
      <c r="D169" s="236"/>
      <c r="E169" s="236"/>
      <c r="F169" s="246"/>
      <c r="G169" s="247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  <c r="AF169" s="221"/>
      <c r="AG169" s="221"/>
      <c r="AH169" s="221"/>
      <c r="AI169" s="221"/>
      <c r="AJ169" s="221"/>
      <c r="AK169" s="221"/>
      <c r="AL169" s="221"/>
      <c r="AM169" s="221"/>
      <c r="AN169" s="221"/>
      <c r="AO169" s="221"/>
      <c r="AP169" s="221"/>
      <c r="AQ169" s="221"/>
      <c r="AR169" s="221"/>
      <c r="AS169" s="221"/>
      <c r="AT169" s="221"/>
      <c r="AU169" s="221"/>
      <c r="AV169" s="221"/>
      <c r="AW169" s="221"/>
      <c r="AX169" s="221"/>
      <c r="AY169" s="221"/>
      <c r="AZ169" s="221"/>
      <c r="BA169" s="221"/>
      <c r="BB169" s="221"/>
      <c r="BC169" s="221"/>
      <c r="BD169" s="221"/>
      <c r="BE169" s="221"/>
      <c r="BF169" s="221"/>
      <c r="BG169" s="221"/>
      <c r="BH169" s="221"/>
      <c r="BI169" s="221"/>
      <c r="BJ169" s="221"/>
      <c r="BK169" s="221"/>
      <c r="BL169" s="221"/>
      <c r="BM169" s="221"/>
      <c r="BN169" s="221"/>
      <c r="BO169" s="221"/>
      <c r="BP169" s="221"/>
      <c r="BQ169" s="221"/>
      <c r="BR169" s="221"/>
      <c r="BS169" s="221"/>
      <c r="BT169" s="221"/>
    </row>
    <row r="170" spans="1:72" s="528" customFormat="1" ht="15.75" customHeight="1" x14ac:dyDescent="0.2">
      <c r="A170" s="234"/>
      <c r="B170" s="235"/>
      <c r="C170" s="253"/>
      <c r="D170" s="236"/>
      <c r="E170" s="236"/>
      <c r="F170" s="246"/>
      <c r="G170" s="529">
        <f>SUM(G171:G171)</f>
        <v>12500</v>
      </c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F170" s="221"/>
      <c r="AG170" s="221"/>
      <c r="AH170" s="221"/>
      <c r="AI170" s="221"/>
      <c r="AJ170" s="221"/>
      <c r="AK170" s="221"/>
      <c r="AL170" s="221"/>
      <c r="AM170" s="221"/>
      <c r="AN170" s="221"/>
      <c r="AO170" s="221"/>
      <c r="AP170" s="221"/>
      <c r="AQ170" s="221"/>
      <c r="AR170" s="221"/>
      <c r="AS170" s="221"/>
      <c r="AT170" s="221"/>
      <c r="AU170" s="221"/>
      <c r="AV170" s="221"/>
      <c r="AW170" s="221"/>
      <c r="AX170" s="221"/>
      <c r="AY170" s="221"/>
      <c r="AZ170" s="221"/>
      <c r="BA170" s="221"/>
      <c r="BB170" s="221"/>
      <c r="BC170" s="221"/>
      <c r="BD170" s="221"/>
      <c r="BE170" s="221"/>
      <c r="BF170" s="221"/>
      <c r="BG170" s="221"/>
      <c r="BH170" s="221"/>
      <c r="BI170" s="221"/>
      <c r="BJ170" s="221"/>
      <c r="BK170" s="221"/>
      <c r="BL170" s="221"/>
      <c r="BM170" s="221"/>
      <c r="BN170" s="221"/>
      <c r="BO170" s="221"/>
      <c r="BP170" s="221"/>
      <c r="BQ170" s="221"/>
      <c r="BR170" s="221"/>
      <c r="BS170" s="221"/>
      <c r="BT170" s="221"/>
    </row>
    <row r="171" spans="1:72" s="528" customFormat="1" ht="15.75" customHeight="1" x14ac:dyDescent="0.2">
      <c r="A171" s="234"/>
      <c r="B171" s="235"/>
      <c r="C171" s="253"/>
      <c r="D171" s="236"/>
      <c r="E171" s="236" t="s">
        <v>91</v>
      </c>
      <c r="F171" s="246" t="s">
        <v>117</v>
      </c>
      <c r="G171" s="247">
        <f>12500</f>
        <v>12500</v>
      </c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F171" s="221"/>
      <c r="AG171" s="221"/>
      <c r="AH171" s="221"/>
      <c r="AI171" s="221"/>
      <c r="AJ171" s="221"/>
      <c r="AK171" s="221"/>
      <c r="AL171" s="221"/>
      <c r="AM171" s="221"/>
      <c r="AN171" s="221"/>
      <c r="AO171" s="221"/>
      <c r="AP171" s="221"/>
      <c r="AQ171" s="221"/>
      <c r="AR171" s="221"/>
      <c r="AS171" s="221"/>
      <c r="AT171" s="221"/>
      <c r="AU171" s="221"/>
      <c r="AV171" s="221"/>
      <c r="AW171" s="221"/>
      <c r="AX171" s="221"/>
      <c r="AY171" s="221"/>
      <c r="AZ171" s="221"/>
      <c r="BA171" s="221"/>
      <c r="BB171" s="221"/>
      <c r="BC171" s="221"/>
      <c r="BD171" s="221"/>
      <c r="BE171" s="221"/>
      <c r="BF171" s="221"/>
      <c r="BG171" s="221"/>
      <c r="BH171" s="221"/>
      <c r="BI171" s="221"/>
      <c r="BJ171" s="221"/>
      <c r="BK171" s="221"/>
      <c r="BL171" s="221"/>
      <c r="BM171" s="221"/>
      <c r="BN171" s="221"/>
      <c r="BO171" s="221"/>
      <c r="BP171" s="221"/>
      <c r="BQ171" s="221"/>
      <c r="BR171" s="221"/>
      <c r="BS171" s="221"/>
      <c r="BT171" s="221"/>
    </row>
    <row r="172" spans="1:72" s="528" customFormat="1" ht="9" customHeight="1" x14ac:dyDescent="0.2">
      <c r="A172" s="234"/>
      <c r="B172" s="235"/>
      <c r="C172" s="253"/>
      <c r="D172" s="236"/>
      <c r="E172" s="236"/>
      <c r="F172" s="246"/>
      <c r="G172" s="247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  <c r="AF172" s="221"/>
      <c r="AG172" s="221"/>
      <c r="AH172" s="221"/>
      <c r="AI172" s="221"/>
      <c r="AJ172" s="221"/>
      <c r="AK172" s="221"/>
      <c r="AL172" s="221"/>
      <c r="AM172" s="221"/>
      <c r="AN172" s="221"/>
      <c r="AO172" s="221"/>
      <c r="AP172" s="221"/>
      <c r="AQ172" s="221"/>
      <c r="AR172" s="221"/>
      <c r="AS172" s="221"/>
      <c r="AT172" s="221"/>
      <c r="AU172" s="221"/>
      <c r="AV172" s="221"/>
      <c r="AW172" s="221"/>
      <c r="AX172" s="221"/>
      <c r="AY172" s="221"/>
      <c r="AZ172" s="221"/>
      <c r="BA172" s="221"/>
      <c r="BB172" s="221"/>
      <c r="BC172" s="221"/>
      <c r="BD172" s="221"/>
      <c r="BE172" s="221"/>
      <c r="BF172" s="221"/>
      <c r="BG172" s="221"/>
      <c r="BH172" s="221"/>
      <c r="BI172" s="221"/>
      <c r="BJ172" s="221"/>
      <c r="BK172" s="221"/>
      <c r="BL172" s="221"/>
      <c r="BM172" s="221"/>
      <c r="BN172" s="221"/>
      <c r="BO172" s="221"/>
      <c r="BP172" s="221"/>
      <c r="BQ172" s="221"/>
      <c r="BR172" s="221"/>
      <c r="BS172" s="221"/>
      <c r="BT172" s="221"/>
    </row>
    <row r="173" spans="1:72" s="528" customFormat="1" ht="15.75" customHeight="1" x14ac:dyDescent="0.2">
      <c r="A173" s="234"/>
      <c r="B173" s="530" t="s">
        <v>52</v>
      </c>
      <c r="C173" s="236" t="s">
        <v>28</v>
      </c>
      <c r="D173" s="236" t="s">
        <v>328</v>
      </c>
      <c r="E173" s="242" t="s">
        <v>117</v>
      </c>
      <c r="F173" s="243" t="s">
        <v>117</v>
      </c>
      <c r="G173" s="244">
        <f>SUM(G175)</f>
        <v>28067.43</v>
      </c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  <c r="AF173" s="221"/>
      <c r="AG173" s="221"/>
      <c r="AH173" s="221"/>
      <c r="AI173" s="221"/>
      <c r="AJ173" s="221"/>
      <c r="AK173" s="221"/>
      <c r="AL173" s="221"/>
      <c r="AM173" s="221"/>
      <c r="AN173" s="221"/>
      <c r="AO173" s="221"/>
      <c r="AP173" s="221"/>
      <c r="AQ173" s="221"/>
      <c r="AR173" s="221"/>
      <c r="AS173" s="221"/>
      <c r="AT173" s="221"/>
      <c r="AU173" s="221"/>
      <c r="AV173" s="221"/>
      <c r="AW173" s="221"/>
      <c r="AX173" s="221"/>
      <c r="AY173" s="221"/>
      <c r="AZ173" s="221"/>
      <c r="BA173" s="221"/>
      <c r="BB173" s="221"/>
      <c r="BC173" s="221"/>
      <c r="BD173" s="221"/>
      <c r="BE173" s="221"/>
      <c r="BF173" s="221"/>
      <c r="BG173" s="221"/>
      <c r="BH173" s="221"/>
      <c r="BI173" s="221"/>
      <c r="BJ173" s="221"/>
      <c r="BK173" s="221"/>
      <c r="BL173" s="221"/>
      <c r="BM173" s="221"/>
      <c r="BN173" s="221"/>
      <c r="BO173" s="221"/>
      <c r="BP173" s="221"/>
      <c r="BQ173" s="221"/>
      <c r="BR173" s="221"/>
      <c r="BS173" s="221"/>
      <c r="BT173" s="221"/>
    </row>
    <row r="174" spans="1:72" s="528" customFormat="1" ht="9" customHeight="1" x14ac:dyDescent="0.2">
      <c r="A174" s="234"/>
      <c r="B174" s="235"/>
      <c r="C174" s="253"/>
      <c r="D174" s="236"/>
      <c r="E174" s="236"/>
      <c r="F174" s="246"/>
      <c r="G174" s="247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  <c r="AF174" s="221"/>
      <c r="AG174" s="221"/>
      <c r="AH174" s="221"/>
      <c r="AI174" s="221"/>
      <c r="AJ174" s="221"/>
      <c r="AK174" s="221"/>
      <c r="AL174" s="221"/>
      <c r="AM174" s="221"/>
      <c r="AN174" s="221"/>
      <c r="AO174" s="221"/>
      <c r="AP174" s="221"/>
      <c r="AQ174" s="221"/>
      <c r="AR174" s="221"/>
      <c r="AS174" s="221"/>
      <c r="AT174" s="221"/>
      <c r="AU174" s="221"/>
      <c r="AV174" s="221"/>
      <c r="AW174" s="221"/>
      <c r="AX174" s="221"/>
      <c r="AY174" s="221"/>
      <c r="AZ174" s="221"/>
      <c r="BA174" s="221"/>
      <c r="BB174" s="221"/>
      <c r="BC174" s="221"/>
      <c r="BD174" s="221"/>
      <c r="BE174" s="221"/>
      <c r="BF174" s="221"/>
      <c r="BG174" s="221"/>
      <c r="BH174" s="221"/>
      <c r="BI174" s="221"/>
      <c r="BJ174" s="221"/>
      <c r="BK174" s="221"/>
      <c r="BL174" s="221"/>
      <c r="BM174" s="221"/>
      <c r="BN174" s="221"/>
      <c r="BO174" s="221"/>
      <c r="BP174" s="221"/>
      <c r="BQ174" s="221"/>
      <c r="BR174" s="221"/>
      <c r="BS174" s="221"/>
      <c r="BT174" s="221"/>
    </row>
    <row r="175" spans="1:72" s="528" customFormat="1" ht="15.75" customHeight="1" x14ac:dyDescent="0.2">
      <c r="A175" s="234"/>
      <c r="B175" s="235"/>
      <c r="C175" s="253"/>
      <c r="D175" s="236"/>
      <c r="E175" s="236"/>
      <c r="F175" s="246"/>
      <c r="G175" s="529">
        <f>SUM(G176:G177)</f>
        <v>28067.43</v>
      </c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F175" s="221"/>
      <c r="AG175" s="221"/>
      <c r="AH175" s="221"/>
      <c r="AI175" s="221"/>
      <c r="AJ175" s="221"/>
      <c r="AK175" s="221"/>
      <c r="AL175" s="221"/>
      <c r="AM175" s="221"/>
      <c r="AN175" s="221"/>
      <c r="AO175" s="221"/>
      <c r="AP175" s="221"/>
      <c r="AQ175" s="221"/>
      <c r="AR175" s="221"/>
      <c r="AS175" s="221"/>
      <c r="AT175" s="221"/>
      <c r="AU175" s="221"/>
      <c r="AV175" s="221"/>
      <c r="AW175" s="221"/>
      <c r="AX175" s="221"/>
      <c r="AY175" s="221"/>
      <c r="AZ175" s="221"/>
      <c r="BA175" s="221"/>
      <c r="BB175" s="221"/>
      <c r="BC175" s="221"/>
      <c r="BD175" s="221"/>
      <c r="BE175" s="221"/>
      <c r="BF175" s="221"/>
      <c r="BG175" s="221"/>
      <c r="BH175" s="221"/>
      <c r="BI175" s="221"/>
      <c r="BJ175" s="221"/>
      <c r="BK175" s="221"/>
      <c r="BL175" s="221"/>
      <c r="BM175" s="221"/>
      <c r="BN175" s="221"/>
      <c r="BO175" s="221"/>
      <c r="BP175" s="221"/>
      <c r="BQ175" s="221"/>
      <c r="BR175" s="221"/>
      <c r="BS175" s="221"/>
      <c r="BT175" s="221"/>
    </row>
    <row r="176" spans="1:72" s="528" customFormat="1" ht="15.75" customHeight="1" x14ac:dyDescent="0.2">
      <c r="A176" s="234"/>
      <c r="B176" s="235"/>
      <c r="C176" s="253"/>
      <c r="D176" s="236"/>
      <c r="E176" s="236" t="s">
        <v>91</v>
      </c>
      <c r="F176" s="246" t="s">
        <v>117</v>
      </c>
      <c r="G176" s="247">
        <f>4842+5477+3551.43+4947+750</f>
        <v>19567.43</v>
      </c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F176" s="221"/>
      <c r="AG176" s="221"/>
      <c r="AH176" s="221"/>
      <c r="AI176" s="221"/>
      <c r="AJ176" s="221"/>
      <c r="AK176" s="221"/>
      <c r="AL176" s="221"/>
      <c r="AM176" s="221"/>
      <c r="AN176" s="221"/>
      <c r="AO176" s="221"/>
      <c r="AP176" s="221"/>
      <c r="AQ176" s="221"/>
      <c r="AR176" s="221"/>
      <c r="AS176" s="221"/>
      <c r="AT176" s="221"/>
      <c r="AU176" s="221"/>
      <c r="AV176" s="221"/>
      <c r="AW176" s="221"/>
      <c r="AX176" s="221"/>
      <c r="AY176" s="221"/>
      <c r="AZ176" s="221"/>
      <c r="BA176" s="221"/>
      <c r="BB176" s="221"/>
      <c r="BC176" s="221"/>
      <c r="BD176" s="221"/>
      <c r="BE176" s="221"/>
      <c r="BF176" s="221"/>
      <c r="BG176" s="221"/>
      <c r="BH176" s="221"/>
      <c r="BI176" s="221"/>
      <c r="BJ176" s="221"/>
      <c r="BK176" s="221"/>
      <c r="BL176" s="221"/>
      <c r="BM176" s="221"/>
      <c r="BN176" s="221"/>
      <c r="BO176" s="221"/>
      <c r="BP176" s="221"/>
      <c r="BQ176" s="221"/>
      <c r="BR176" s="221"/>
      <c r="BS176" s="221"/>
      <c r="BT176" s="221"/>
    </row>
    <row r="177" spans="1:16135" s="528" customFormat="1" ht="15.75" customHeight="1" x14ac:dyDescent="0.2">
      <c r="A177" s="234"/>
      <c r="B177" s="235"/>
      <c r="C177" s="253"/>
      <c r="D177" s="236"/>
      <c r="E177" s="236" t="s">
        <v>307</v>
      </c>
      <c r="F177" s="246" t="s">
        <v>117</v>
      </c>
      <c r="G177" s="247">
        <f>5586+2914</f>
        <v>8500</v>
      </c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F177" s="221"/>
      <c r="AG177" s="221"/>
      <c r="AH177" s="221"/>
      <c r="AI177" s="221"/>
      <c r="AJ177" s="221"/>
      <c r="AK177" s="221"/>
      <c r="AL177" s="221"/>
      <c r="AM177" s="221"/>
      <c r="AN177" s="221"/>
      <c r="AO177" s="221"/>
      <c r="AP177" s="221"/>
      <c r="AQ177" s="221"/>
      <c r="AR177" s="221"/>
      <c r="AS177" s="221"/>
      <c r="AT177" s="221"/>
      <c r="AU177" s="221"/>
      <c r="AV177" s="221"/>
      <c r="AW177" s="221"/>
      <c r="AX177" s="221"/>
      <c r="AY177" s="221"/>
      <c r="AZ177" s="221"/>
      <c r="BA177" s="221"/>
      <c r="BB177" s="221"/>
      <c r="BC177" s="221"/>
      <c r="BD177" s="221"/>
      <c r="BE177" s="221"/>
      <c r="BF177" s="221"/>
      <c r="BG177" s="221"/>
      <c r="BH177" s="221"/>
      <c r="BI177" s="221"/>
      <c r="BJ177" s="221"/>
      <c r="BK177" s="221"/>
      <c r="BL177" s="221"/>
      <c r="BM177" s="221"/>
      <c r="BN177" s="221"/>
      <c r="BO177" s="221"/>
      <c r="BP177" s="221"/>
      <c r="BQ177" s="221"/>
      <c r="BR177" s="221"/>
      <c r="BS177" s="221"/>
      <c r="BT177" s="221"/>
    </row>
    <row r="178" spans="1:16135" s="528" customFormat="1" ht="15.75" customHeight="1" x14ac:dyDescent="0.2">
      <c r="A178" s="248"/>
      <c r="B178" s="249"/>
      <c r="C178" s="250"/>
      <c r="D178" s="237"/>
      <c r="E178" s="237"/>
      <c r="F178" s="239"/>
      <c r="G178" s="25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F178" s="221"/>
      <c r="AG178" s="221"/>
      <c r="AH178" s="221"/>
      <c r="AI178" s="221"/>
      <c r="AJ178" s="221"/>
      <c r="AK178" s="221"/>
      <c r="AL178" s="221"/>
      <c r="AM178" s="221"/>
      <c r="AN178" s="221"/>
      <c r="AO178" s="221"/>
      <c r="AP178" s="221"/>
      <c r="AQ178" s="221"/>
      <c r="AR178" s="221"/>
      <c r="AS178" s="221"/>
      <c r="AT178" s="221"/>
      <c r="AU178" s="221"/>
      <c r="AV178" s="221"/>
      <c r="AW178" s="221"/>
      <c r="AX178" s="221"/>
      <c r="AY178" s="221"/>
      <c r="AZ178" s="221"/>
      <c r="BA178" s="221"/>
      <c r="BB178" s="221"/>
      <c r="BC178" s="221"/>
      <c r="BD178" s="221"/>
      <c r="BE178" s="221"/>
      <c r="BF178" s="221"/>
      <c r="BG178" s="221"/>
      <c r="BH178" s="221"/>
      <c r="BI178" s="221"/>
      <c r="BJ178" s="221"/>
      <c r="BK178" s="221"/>
      <c r="BL178" s="221"/>
      <c r="BM178" s="221"/>
      <c r="BN178" s="221"/>
      <c r="BO178" s="221"/>
      <c r="BP178" s="221"/>
      <c r="BQ178" s="221"/>
      <c r="BR178" s="221"/>
      <c r="BS178" s="221"/>
      <c r="BT178" s="221"/>
    </row>
    <row r="179" spans="1:16135" s="230" customFormat="1" ht="27" customHeight="1" x14ac:dyDescent="0.2">
      <c r="A179" s="535"/>
      <c r="B179" s="536" t="s">
        <v>122</v>
      </c>
      <c r="C179" s="537"/>
      <c r="D179" s="538"/>
      <c r="E179" s="539"/>
      <c r="F179" s="539">
        <f>SUM(F12,F18,F26,F34,F42,F52,F60,F66,F73)</f>
        <v>2855203.5</v>
      </c>
      <c r="G179" s="539">
        <f>SUM(G13,G19,G27,G35,G43,G53,G61,G67,G74)</f>
        <v>3008531.3099999996</v>
      </c>
      <c r="H179" s="229"/>
      <c r="I179" s="229"/>
      <c r="J179" s="229"/>
      <c r="K179" s="229"/>
      <c r="L179" s="229"/>
      <c r="M179" s="229"/>
      <c r="N179" s="229"/>
      <c r="O179" s="229"/>
      <c r="P179" s="229"/>
      <c r="Q179" s="229"/>
      <c r="R179" s="229"/>
      <c r="S179" s="229"/>
      <c r="T179" s="229"/>
      <c r="U179" s="229"/>
      <c r="V179" s="229"/>
      <c r="W179" s="229"/>
      <c r="X179" s="229"/>
      <c r="Y179" s="229"/>
      <c r="Z179" s="229"/>
      <c r="AA179" s="229"/>
      <c r="AB179" s="229"/>
      <c r="AC179" s="229"/>
      <c r="AD179" s="229"/>
      <c r="AE179" s="229"/>
      <c r="AF179" s="229"/>
      <c r="AG179" s="229"/>
      <c r="AH179" s="229"/>
      <c r="AI179" s="229"/>
      <c r="AJ179" s="229"/>
      <c r="AK179" s="229"/>
      <c r="AL179" s="229"/>
      <c r="AM179" s="229"/>
      <c r="AN179" s="229"/>
      <c r="AO179" s="229"/>
      <c r="AP179" s="229"/>
      <c r="AQ179" s="229"/>
      <c r="AR179" s="229"/>
      <c r="AS179" s="229"/>
      <c r="AT179" s="229"/>
      <c r="AU179" s="229"/>
      <c r="AV179" s="229"/>
      <c r="AW179" s="229"/>
      <c r="AX179" s="229"/>
      <c r="AY179" s="229"/>
      <c r="AZ179" s="229"/>
      <c r="BA179" s="229"/>
      <c r="BB179" s="229"/>
      <c r="BC179" s="229"/>
      <c r="BD179" s="229"/>
      <c r="BE179" s="229"/>
      <c r="BF179" s="229"/>
      <c r="BG179" s="229"/>
      <c r="BH179" s="229"/>
      <c r="BI179" s="229"/>
      <c r="BJ179" s="229"/>
      <c r="BK179" s="229"/>
      <c r="BL179" s="229"/>
      <c r="BM179" s="229"/>
      <c r="BN179" s="229"/>
      <c r="BO179" s="229"/>
      <c r="BP179" s="229"/>
      <c r="BQ179" s="229"/>
      <c r="BR179" s="229"/>
      <c r="BS179" s="229"/>
      <c r="BT179" s="229"/>
    </row>
    <row r="181" spans="1:16135" customFormat="1" x14ac:dyDescent="0.25">
      <c r="A181" s="540"/>
      <c r="B181" s="522"/>
      <c r="C181" s="522"/>
      <c r="D181" s="522"/>
      <c r="E181" s="522"/>
      <c r="I181" s="16"/>
      <c r="BY181" s="522"/>
      <c r="BZ181" s="522"/>
      <c r="CA181" s="522"/>
      <c r="CB181" s="522"/>
      <c r="CC181" s="522"/>
      <c r="CD181" s="522"/>
      <c r="CE181" s="522"/>
      <c r="CF181" s="522"/>
      <c r="CG181" s="522"/>
      <c r="CH181" s="522"/>
      <c r="CI181" s="522"/>
      <c r="CJ181" s="522"/>
      <c r="CK181" s="522"/>
      <c r="CL181" s="522"/>
      <c r="CM181" s="522"/>
      <c r="CN181" s="522"/>
      <c r="CO181" s="522"/>
      <c r="CP181" s="522"/>
      <c r="CQ181" s="522"/>
      <c r="CR181" s="522"/>
      <c r="CS181" s="522"/>
      <c r="CT181" s="522"/>
      <c r="CU181" s="522"/>
      <c r="CV181" s="522"/>
      <c r="CW181" s="522"/>
      <c r="CX181" s="522"/>
      <c r="CY181" s="522"/>
      <c r="CZ181" s="522"/>
      <c r="DA181" s="522"/>
      <c r="DB181" s="522"/>
      <c r="DC181" s="522"/>
      <c r="DD181" s="522"/>
      <c r="DE181" s="522"/>
      <c r="DF181" s="522"/>
      <c r="DG181" s="522"/>
      <c r="DH181" s="522"/>
      <c r="DI181" s="522"/>
      <c r="DJ181" s="522"/>
      <c r="DK181" s="522"/>
      <c r="DL181" s="522"/>
      <c r="DM181" s="522"/>
      <c r="DN181" s="522"/>
      <c r="DO181" s="522"/>
      <c r="DP181" s="522"/>
      <c r="DQ181" s="522"/>
      <c r="DR181" s="522"/>
      <c r="DS181" s="522"/>
      <c r="DT181" s="522"/>
      <c r="DU181" s="522"/>
      <c r="DV181" s="522"/>
      <c r="DW181" s="522"/>
      <c r="DX181" s="522"/>
      <c r="DY181" s="522"/>
      <c r="DZ181" s="522"/>
      <c r="EA181" s="522"/>
      <c r="EB181" s="522"/>
      <c r="EC181" s="522"/>
      <c r="ED181" s="522"/>
      <c r="EE181" s="522"/>
      <c r="EF181" s="522"/>
      <c r="EG181" s="522"/>
      <c r="EH181" s="522"/>
      <c r="EI181" s="522"/>
      <c r="EJ181" s="522"/>
      <c r="EK181" s="522"/>
      <c r="EL181" s="522"/>
      <c r="EM181" s="522"/>
      <c r="EN181" s="522"/>
      <c r="EO181" s="522"/>
      <c r="EP181" s="522"/>
      <c r="EQ181" s="522"/>
      <c r="ER181" s="522"/>
      <c r="ES181" s="522"/>
      <c r="ET181" s="522"/>
      <c r="EU181" s="522"/>
      <c r="EV181" s="522"/>
      <c r="EW181" s="522"/>
      <c r="EX181" s="522"/>
      <c r="EY181" s="522"/>
      <c r="EZ181" s="522"/>
      <c r="FA181" s="522"/>
      <c r="FB181" s="522"/>
      <c r="FC181" s="522"/>
      <c r="FD181" s="522"/>
      <c r="FE181" s="522"/>
      <c r="FF181" s="522"/>
      <c r="FG181" s="522"/>
      <c r="FH181" s="522"/>
      <c r="FI181" s="522"/>
      <c r="FJ181" s="522"/>
      <c r="FK181" s="522"/>
      <c r="FL181" s="522"/>
      <c r="FM181" s="522"/>
      <c r="FN181" s="522"/>
      <c r="FO181" s="522"/>
      <c r="FP181" s="522"/>
      <c r="FQ181" s="522"/>
      <c r="FR181" s="522"/>
      <c r="FS181" s="522"/>
      <c r="FT181" s="522"/>
      <c r="FU181" s="522"/>
      <c r="FV181" s="522"/>
      <c r="FW181" s="522"/>
      <c r="FX181" s="522"/>
      <c r="FY181" s="522"/>
      <c r="FZ181" s="522"/>
      <c r="GA181" s="522"/>
      <c r="GB181" s="522"/>
      <c r="GC181" s="522"/>
      <c r="GD181" s="522"/>
      <c r="GE181" s="522"/>
      <c r="GF181" s="522"/>
      <c r="GG181" s="522"/>
      <c r="GH181" s="522"/>
      <c r="GI181" s="522"/>
      <c r="GJ181" s="522"/>
      <c r="GK181" s="522"/>
      <c r="GL181" s="522"/>
      <c r="GM181" s="522"/>
      <c r="GN181" s="522"/>
      <c r="GO181" s="522"/>
      <c r="GP181" s="522"/>
      <c r="GQ181" s="522"/>
      <c r="GR181" s="522"/>
      <c r="GS181" s="522"/>
      <c r="GT181" s="522"/>
      <c r="GU181" s="522"/>
      <c r="GV181" s="522"/>
      <c r="GW181" s="522"/>
      <c r="GX181" s="522"/>
      <c r="GY181" s="522"/>
      <c r="GZ181" s="522"/>
      <c r="HA181" s="522"/>
      <c r="HB181" s="522"/>
      <c r="HC181" s="522"/>
      <c r="HD181" s="522"/>
      <c r="HE181" s="522"/>
      <c r="HF181" s="522"/>
      <c r="HG181" s="522"/>
      <c r="HH181" s="522"/>
      <c r="HI181" s="522"/>
      <c r="HJ181" s="522"/>
      <c r="HK181" s="522"/>
      <c r="HL181" s="522"/>
      <c r="HM181" s="522"/>
      <c r="HN181" s="522"/>
      <c r="HO181" s="522"/>
      <c r="HP181" s="522"/>
      <c r="HQ181" s="522"/>
      <c r="HR181" s="522"/>
      <c r="HS181" s="522"/>
      <c r="HT181" s="522"/>
      <c r="HU181" s="522"/>
      <c r="HV181" s="522"/>
      <c r="HW181" s="522"/>
      <c r="HX181" s="522"/>
      <c r="HY181" s="522"/>
      <c r="HZ181" s="522"/>
      <c r="IA181" s="522"/>
      <c r="IB181" s="522"/>
      <c r="IC181" s="522"/>
      <c r="ID181" s="522"/>
      <c r="IE181" s="522"/>
      <c r="IF181" s="522"/>
      <c r="IG181" s="522"/>
      <c r="IH181" s="522"/>
      <c r="II181" s="522"/>
      <c r="IJ181" s="522"/>
      <c r="IK181" s="522"/>
      <c r="IL181" s="522"/>
      <c r="IM181" s="522"/>
      <c r="IN181" s="522"/>
      <c r="IO181" s="522"/>
      <c r="IP181" s="522"/>
      <c r="IQ181" s="522"/>
      <c r="IR181" s="522"/>
      <c r="IS181" s="522"/>
      <c r="IT181" s="522"/>
      <c r="IU181" s="522"/>
      <c r="IV181" s="522"/>
      <c r="IW181" s="522"/>
      <c r="IX181" s="522"/>
      <c r="IY181" s="522"/>
      <c r="IZ181" s="522"/>
      <c r="JA181" s="522"/>
      <c r="JB181" s="522"/>
      <c r="JC181" s="522"/>
      <c r="JD181" s="522"/>
      <c r="JE181" s="522"/>
      <c r="JF181" s="522"/>
      <c r="JG181" s="522"/>
      <c r="JH181" s="522"/>
      <c r="JI181" s="522"/>
      <c r="JJ181" s="522"/>
      <c r="JK181" s="522"/>
      <c r="JL181" s="522"/>
      <c r="JM181" s="522"/>
      <c r="JN181" s="522"/>
      <c r="JO181" s="522"/>
      <c r="JP181" s="522"/>
      <c r="JQ181" s="522"/>
      <c r="JR181" s="522"/>
      <c r="JS181" s="522"/>
      <c r="JT181" s="522"/>
      <c r="JU181" s="522"/>
      <c r="JV181" s="522"/>
      <c r="JW181" s="522"/>
      <c r="JX181" s="522"/>
      <c r="JY181" s="522"/>
      <c r="JZ181" s="522"/>
      <c r="KA181" s="522"/>
      <c r="KB181" s="522"/>
      <c r="KC181" s="522"/>
      <c r="KD181" s="522"/>
      <c r="KE181" s="522"/>
      <c r="KF181" s="522"/>
      <c r="KG181" s="522"/>
      <c r="KH181" s="522"/>
      <c r="KI181" s="522"/>
      <c r="KJ181" s="522"/>
      <c r="KK181" s="522"/>
      <c r="KL181" s="522"/>
      <c r="KM181" s="522"/>
      <c r="KN181" s="522"/>
      <c r="KO181" s="522"/>
      <c r="KP181" s="522"/>
      <c r="KQ181" s="522"/>
      <c r="KR181" s="522"/>
      <c r="KS181" s="522"/>
      <c r="KT181" s="522"/>
      <c r="KU181" s="522"/>
      <c r="KV181" s="522"/>
      <c r="KW181" s="522"/>
      <c r="KX181" s="522"/>
      <c r="KY181" s="522"/>
      <c r="KZ181" s="522"/>
      <c r="LA181" s="522"/>
      <c r="LB181" s="522"/>
      <c r="LC181" s="522"/>
      <c r="LD181" s="522"/>
      <c r="LE181" s="522"/>
      <c r="LF181" s="522"/>
      <c r="LG181" s="522"/>
      <c r="LH181" s="522"/>
      <c r="LI181" s="522"/>
      <c r="LJ181" s="522"/>
      <c r="LK181" s="522"/>
      <c r="LL181" s="522"/>
      <c r="LM181" s="522"/>
      <c r="LN181" s="522"/>
      <c r="LO181" s="522"/>
      <c r="LP181" s="522"/>
      <c r="LQ181" s="522"/>
      <c r="LR181" s="522"/>
      <c r="LS181" s="522"/>
      <c r="LT181" s="522"/>
      <c r="LU181" s="522"/>
      <c r="LV181" s="522"/>
      <c r="LW181" s="522"/>
      <c r="LX181" s="522"/>
      <c r="LY181" s="522"/>
      <c r="LZ181" s="522"/>
      <c r="MA181" s="522"/>
      <c r="MB181" s="522"/>
      <c r="MC181" s="522"/>
      <c r="MD181" s="522"/>
      <c r="ME181" s="522"/>
      <c r="MF181" s="522"/>
      <c r="MG181" s="522"/>
      <c r="MH181" s="522"/>
      <c r="MI181" s="522"/>
      <c r="MJ181" s="522"/>
      <c r="MK181" s="522"/>
      <c r="ML181" s="522"/>
      <c r="MM181" s="522"/>
      <c r="MN181" s="522"/>
      <c r="MO181" s="522"/>
      <c r="MP181" s="522"/>
      <c r="MQ181" s="522"/>
      <c r="MR181" s="522"/>
      <c r="MS181" s="522"/>
      <c r="MT181" s="522"/>
      <c r="MU181" s="522"/>
      <c r="MV181" s="522"/>
      <c r="MW181" s="522"/>
      <c r="MX181" s="522"/>
      <c r="MY181" s="522"/>
      <c r="MZ181" s="522"/>
      <c r="NA181" s="522"/>
      <c r="NB181" s="522"/>
      <c r="NC181" s="522"/>
      <c r="ND181" s="522"/>
      <c r="NE181" s="522"/>
      <c r="NF181" s="522"/>
      <c r="NG181" s="522"/>
      <c r="NH181" s="522"/>
      <c r="NI181" s="522"/>
      <c r="NJ181" s="522"/>
      <c r="NK181" s="522"/>
      <c r="NL181" s="522"/>
      <c r="NM181" s="522"/>
      <c r="NN181" s="522"/>
      <c r="NO181" s="522"/>
      <c r="NP181" s="522"/>
      <c r="NQ181" s="522"/>
      <c r="NR181" s="522"/>
      <c r="NS181" s="522"/>
      <c r="NT181" s="522"/>
      <c r="NU181" s="522"/>
      <c r="NV181" s="522"/>
      <c r="NW181" s="522"/>
      <c r="NX181" s="522"/>
      <c r="NY181" s="522"/>
      <c r="NZ181" s="522"/>
      <c r="OA181" s="522"/>
      <c r="OB181" s="522"/>
      <c r="OC181" s="522"/>
      <c r="OD181" s="522"/>
      <c r="OE181" s="522"/>
      <c r="OF181" s="522"/>
      <c r="OG181" s="522"/>
      <c r="OH181" s="522"/>
      <c r="OI181" s="522"/>
      <c r="OJ181" s="522"/>
      <c r="OK181" s="522"/>
      <c r="OL181" s="522"/>
      <c r="OM181" s="522"/>
      <c r="ON181" s="522"/>
      <c r="OO181" s="522"/>
      <c r="OP181" s="522"/>
      <c r="OQ181" s="522"/>
      <c r="OR181" s="522"/>
      <c r="OS181" s="522"/>
      <c r="OT181" s="522"/>
      <c r="OU181" s="522"/>
      <c r="OV181" s="522"/>
      <c r="OW181" s="522"/>
      <c r="OX181" s="522"/>
      <c r="OY181" s="522"/>
      <c r="OZ181" s="522"/>
      <c r="PA181" s="522"/>
      <c r="PB181" s="522"/>
      <c r="PC181" s="522"/>
      <c r="PD181" s="522"/>
      <c r="PE181" s="522"/>
      <c r="PF181" s="522"/>
      <c r="PG181" s="522"/>
      <c r="PH181" s="522"/>
      <c r="PI181" s="522"/>
      <c r="PJ181" s="522"/>
      <c r="PK181" s="522"/>
      <c r="PL181" s="522"/>
      <c r="PM181" s="522"/>
      <c r="PN181" s="522"/>
      <c r="PO181" s="522"/>
      <c r="PP181" s="522"/>
      <c r="PQ181" s="522"/>
      <c r="PR181" s="522"/>
      <c r="PS181" s="522"/>
      <c r="PT181" s="522"/>
      <c r="PU181" s="522"/>
      <c r="PV181" s="522"/>
      <c r="PW181" s="522"/>
      <c r="PX181" s="522"/>
      <c r="PY181" s="522"/>
      <c r="PZ181" s="522"/>
      <c r="QA181" s="522"/>
      <c r="QB181" s="522"/>
      <c r="QC181" s="522"/>
      <c r="QD181" s="522"/>
      <c r="QE181" s="522"/>
      <c r="QF181" s="522"/>
      <c r="QG181" s="522"/>
      <c r="QH181" s="522"/>
      <c r="QI181" s="522"/>
      <c r="QJ181" s="522"/>
      <c r="QK181" s="522"/>
      <c r="QL181" s="522"/>
      <c r="QM181" s="522"/>
      <c r="QN181" s="522"/>
      <c r="QO181" s="522"/>
      <c r="QP181" s="522"/>
      <c r="QQ181" s="522"/>
      <c r="QR181" s="522"/>
      <c r="QS181" s="522"/>
      <c r="QT181" s="522"/>
      <c r="QU181" s="522"/>
      <c r="QV181" s="522"/>
      <c r="QW181" s="522"/>
      <c r="QX181" s="522"/>
      <c r="QY181" s="522"/>
      <c r="QZ181" s="522"/>
      <c r="RA181" s="522"/>
      <c r="RB181" s="522"/>
      <c r="RC181" s="522"/>
      <c r="RD181" s="522"/>
      <c r="RE181" s="522"/>
      <c r="RF181" s="522"/>
      <c r="RG181" s="522"/>
      <c r="RH181" s="522"/>
      <c r="RI181" s="522"/>
      <c r="RJ181" s="522"/>
      <c r="RK181" s="522"/>
      <c r="RL181" s="522"/>
      <c r="RM181" s="522"/>
      <c r="RN181" s="522"/>
      <c r="RO181" s="522"/>
      <c r="RP181" s="522"/>
      <c r="RQ181" s="522"/>
      <c r="RR181" s="522"/>
      <c r="RS181" s="522"/>
      <c r="RT181" s="522"/>
      <c r="RU181" s="522"/>
      <c r="RV181" s="522"/>
      <c r="RW181" s="522"/>
      <c r="RX181" s="522"/>
      <c r="RY181" s="522"/>
      <c r="RZ181" s="522"/>
      <c r="SA181" s="522"/>
      <c r="SB181" s="522"/>
      <c r="SC181" s="522"/>
      <c r="SD181" s="522"/>
      <c r="SE181" s="522"/>
      <c r="SF181" s="522"/>
      <c r="SG181" s="522"/>
      <c r="SH181" s="522"/>
      <c r="SI181" s="522"/>
      <c r="SJ181" s="522"/>
      <c r="SK181" s="522"/>
      <c r="SL181" s="522"/>
      <c r="SM181" s="522"/>
      <c r="SN181" s="522"/>
      <c r="SO181" s="522"/>
      <c r="SP181" s="522"/>
      <c r="SQ181" s="522"/>
      <c r="SR181" s="522"/>
      <c r="SS181" s="522"/>
      <c r="ST181" s="522"/>
      <c r="SU181" s="522"/>
      <c r="SV181" s="522"/>
      <c r="SW181" s="522"/>
      <c r="SX181" s="522"/>
      <c r="SY181" s="522"/>
      <c r="SZ181" s="522"/>
      <c r="TA181" s="522"/>
      <c r="TB181" s="522"/>
      <c r="TC181" s="522"/>
      <c r="TD181" s="522"/>
      <c r="TE181" s="522"/>
      <c r="TF181" s="522"/>
      <c r="TG181" s="522"/>
      <c r="TH181" s="522"/>
      <c r="TI181" s="522"/>
      <c r="TJ181" s="522"/>
      <c r="TK181" s="522"/>
      <c r="TL181" s="522"/>
      <c r="TM181" s="522"/>
      <c r="TN181" s="522"/>
      <c r="TO181" s="522"/>
      <c r="TP181" s="522"/>
      <c r="TQ181" s="522"/>
      <c r="TR181" s="522"/>
      <c r="TS181" s="522"/>
      <c r="TT181" s="522"/>
      <c r="TU181" s="522"/>
      <c r="TV181" s="522"/>
      <c r="TW181" s="522"/>
      <c r="TX181" s="522"/>
      <c r="TY181" s="522"/>
      <c r="TZ181" s="522"/>
      <c r="UA181" s="522"/>
      <c r="UB181" s="522"/>
      <c r="UC181" s="522"/>
      <c r="UD181" s="522"/>
      <c r="UE181" s="522"/>
      <c r="UF181" s="522"/>
      <c r="UG181" s="522"/>
      <c r="UH181" s="522"/>
      <c r="UI181" s="522"/>
      <c r="UJ181" s="522"/>
      <c r="UK181" s="522"/>
      <c r="UL181" s="522"/>
      <c r="UM181" s="522"/>
      <c r="UN181" s="522"/>
      <c r="UO181" s="522"/>
      <c r="UP181" s="522"/>
      <c r="UQ181" s="522"/>
      <c r="UR181" s="522"/>
      <c r="US181" s="522"/>
      <c r="UT181" s="522"/>
      <c r="UU181" s="522"/>
      <c r="UV181" s="522"/>
      <c r="UW181" s="522"/>
      <c r="UX181" s="522"/>
      <c r="UY181" s="522"/>
      <c r="UZ181" s="522"/>
      <c r="VA181" s="522"/>
      <c r="VB181" s="522"/>
      <c r="VC181" s="522"/>
      <c r="VD181" s="522"/>
      <c r="VE181" s="522"/>
      <c r="VF181" s="522"/>
      <c r="VG181" s="522"/>
      <c r="VH181" s="522"/>
      <c r="VI181" s="522"/>
      <c r="VJ181" s="522"/>
      <c r="VK181" s="522"/>
      <c r="VL181" s="522"/>
      <c r="VM181" s="522"/>
      <c r="VN181" s="522"/>
      <c r="VO181" s="522"/>
      <c r="VP181" s="522"/>
      <c r="VQ181" s="522"/>
      <c r="VR181" s="522"/>
      <c r="VS181" s="522"/>
      <c r="VT181" s="522"/>
      <c r="VU181" s="522"/>
      <c r="VV181" s="522"/>
      <c r="VW181" s="522"/>
      <c r="VX181" s="522"/>
      <c r="VY181" s="522"/>
      <c r="VZ181" s="522"/>
      <c r="WA181" s="522"/>
      <c r="WB181" s="522"/>
      <c r="WC181" s="522"/>
      <c r="WD181" s="522"/>
      <c r="WE181" s="522"/>
      <c r="WF181" s="522"/>
      <c r="WG181" s="522"/>
      <c r="WH181" s="522"/>
      <c r="WI181" s="522"/>
      <c r="WJ181" s="522"/>
      <c r="WK181" s="522"/>
      <c r="WL181" s="522"/>
      <c r="WM181" s="522"/>
      <c r="WN181" s="522"/>
      <c r="WO181" s="522"/>
      <c r="WP181" s="522"/>
      <c r="WQ181" s="522"/>
      <c r="WR181" s="522"/>
      <c r="WS181" s="522"/>
      <c r="WT181" s="522"/>
      <c r="WU181" s="522"/>
      <c r="WV181" s="522"/>
      <c r="WW181" s="522"/>
      <c r="WX181" s="522"/>
      <c r="WY181" s="522"/>
      <c r="WZ181" s="522"/>
      <c r="XA181" s="522"/>
      <c r="XB181" s="522"/>
      <c r="XC181" s="522"/>
      <c r="XD181" s="522"/>
      <c r="XE181" s="522"/>
      <c r="XF181" s="522"/>
      <c r="XG181" s="522"/>
      <c r="XH181" s="522"/>
      <c r="XI181" s="522"/>
      <c r="XJ181" s="522"/>
      <c r="XK181" s="522"/>
      <c r="XL181" s="522"/>
      <c r="XM181" s="522"/>
      <c r="XN181" s="522"/>
      <c r="XO181" s="522"/>
      <c r="XP181" s="522"/>
      <c r="XQ181" s="522"/>
      <c r="XR181" s="522"/>
      <c r="XS181" s="522"/>
      <c r="XT181" s="522"/>
      <c r="XU181" s="522"/>
      <c r="XV181" s="522"/>
      <c r="XW181" s="522"/>
      <c r="XX181" s="522"/>
      <c r="XY181" s="522"/>
      <c r="XZ181" s="522"/>
      <c r="YA181" s="522"/>
      <c r="YB181" s="522"/>
      <c r="YC181" s="522"/>
      <c r="YD181" s="522"/>
      <c r="YE181" s="522"/>
      <c r="YF181" s="522"/>
      <c r="YG181" s="522"/>
      <c r="YH181" s="522"/>
      <c r="YI181" s="522"/>
      <c r="YJ181" s="522"/>
      <c r="YK181" s="522"/>
      <c r="YL181" s="522"/>
      <c r="YM181" s="522"/>
      <c r="YN181" s="522"/>
      <c r="YO181" s="522"/>
      <c r="YP181" s="522"/>
      <c r="YQ181" s="522"/>
      <c r="YR181" s="522"/>
      <c r="YS181" s="522"/>
      <c r="YT181" s="522"/>
      <c r="YU181" s="522"/>
      <c r="YV181" s="522"/>
      <c r="YW181" s="522"/>
      <c r="YX181" s="522"/>
      <c r="YY181" s="522"/>
      <c r="YZ181" s="522"/>
      <c r="ZA181" s="522"/>
      <c r="ZB181" s="522"/>
      <c r="ZC181" s="522"/>
      <c r="ZD181" s="522"/>
      <c r="ZE181" s="522"/>
      <c r="ZF181" s="522"/>
      <c r="ZG181" s="522"/>
      <c r="ZH181" s="522"/>
      <c r="ZI181" s="522"/>
      <c r="ZJ181" s="522"/>
      <c r="ZK181" s="522"/>
      <c r="ZL181" s="522"/>
      <c r="ZM181" s="522"/>
      <c r="ZN181" s="522"/>
      <c r="ZO181" s="522"/>
      <c r="ZP181" s="522"/>
      <c r="ZQ181" s="522"/>
      <c r="ZR181" s="522"/>
      <c r="ZS181" s="522"/>
      <c r="ZT181" s="522"/>
      <c r="ZU181" s="522"/>
      <c r="ZV181" s="522"/>
      <c r="ZW181" s="522"/>
      <c r="ZX181" s="522"/>
      <c r="ZY181" s="522"/>
      <c r="ZZ181" s="522"/>
      <c r="AAA181" s="522"/>
      <c r="AAB181" s="522"/>
      <c r="AAC181" s="522"/>
      <c r="AAD181" s="522"/>
      <c r="AAE181" s="522"/>
      <c r="AAF181" s="522"/>
      <c r="AAG181" s="522"/>
      <c r="AAH181" s="522"/>
      <c r="AAI181" s="522"/>
      <c r="AAJ181" s="522"/>
      <c r="AAK181" s="522"/>
      <c r="AAL181" s="522"/>
      <c r="AAM181" s="522"/>
      <c r="AAN181" s="522"/>
      <c r="AAO181" s="522"/>
      <c r="AAP181" s="522"/>
      <c r="AAQ181" s="522"/>
      <c r="AAR181" s="522"/>
      <c r="AAS181" s="522"/>
      <c r="AAT181" s="522"/>
      <c r="AAU181" s="522"/>
      <c r="AAV181" s="522"/>
      <c r="AAW181" s="522"/>
      <c r="AAX181" s="522"/>
      <c r="AAY181" s="522"/>
      <c r="AAZ181" s="522"/>
      <c r="ABA181" s="522"/>
      <c r="ABB181" s="522"/>
      <c r="ABC181" s="522"/>
      <c r="ABD181" s="522"/>
      <c r="ABE181" s="522"/>
      <c r="ABF181" s="522"/>
      <c r="ABG181" s="522"/>
      <c r="ABH181" s="522"/>
      <c r="ABI181" s="522"/>
      <c r="ABJ181" s="522"/>
      <c r="ABK181" s="522"/>
      <c r="ABL181" s="522"/>
      <c r="ABM181" s="522"/>
      <c r="ABN181" s="522"/>
      <c r="ABO181" s="522"/>
      <c r="ABP181" s="522"/>
      <c r="ABQ181" s="522"/>
      <c r="ABR181" s="522"/>
      <c r="ABS181" s="522"/>
      <c r="ABT181" s="522"/>
      <c r="ABU181" s="522"/>
      <c r="ABV181" s="522"/>
      <c r="ABW181" s="522"/>
      <c r="ABX181" s="522"/>
      <c r="ABY181" s="522"/>
      <c r="ABZ181" s="522"/>
      <c r="ACA181" s="522"/>
      <c r="ACB181" s="522"/>
      <c r="ACC181" s="522"/>
      <c r="ACD181" s="522"/>
      <c r="ACE181" s="522"/>
      <c r="ACF181" s="522"/>
      <c r="ACG181" s="522"/>
      <c r="ACH181" s="522"/>
      <c r="ACI181" s="522"/>
      <c r="ACJ181" s="522"/>
      <c r="ACK181" s="522"/>
      <c r="ACL181" s="522"/>
      <c r="ACM181" s="522"/>
      <c r="ACN181" s="522"/>
      <c r="ACO181" s="522"/>
      <c r="ACP181" s="522"/>
      <c r="ACQ181" s="522"/>
      <c r="ACR181" s="522"/>
      <c r="ACS181" s="522"/>
      <c r="ACT181" s="522"/>
      <c r="ACU181" s="522"/>
      <c r="ACV181" s="522"/>
      <c r="ACW181" s="522"/>
      <c r="ACX181" s="522"/>
      <c r="ACY181" s="522"/>
      <c r="ACZ181" s="522"/>
      <c r="ADA181" s="522"/>
      <c r="ADB181" s="522"/>
      <c r="ADC181" s="522"/>
      <c r="ADD181" s="522"/>
      <c r="ADE181" s="522"/>
      <c r="ADF181" s="522"/>
      <c r="ADG181" s="522"/>
      <c r="ADH181" s="522"/>
      <c r="ADI181" s="522"/>
      <c r="ADJ181" s="522"/>
      <c r="ADK181" s="522"/>
      <c r="ADL181" s="522"/>
      <c r="ADM181" s="522"/>
      <c r="ADN181" s="522"/>
      <c r="ADO181" s="522"/>
      <c r="ADP181" s="522"/>
      <c r="ADQ181" s="522"/>
      <c r="ADR181" s="522"/>
      <c r="ADS181" s="522"/>
      <c r="ADT181" s="522"/>
      <c r="ADU181" s="522"/>
      <c r="ADV181" s="522"/>
      <c r="ADW181" s="522"/>
      <c r="ADX181" s="522"/>
      <c r="ADY181" s="522"/>
      <c r="ADZ181" s="522"/>
      <c r="AEA181" s="522"/>
      <c r="AEB181" s="522"/>
      <c r="AEC181" s="522"/>
      <c r="AED181" s="522"/>
      <c r="AEE181" s="522"/>
      <c r="AEF181" s="522"/>
      <c r="AEG181" s="522"/>
      <c r="AEH181" s="522"/>
      <c r="AEI181" s="522"/>
      <c r="AEJ181" s="522"/>
      <c r="AEK181" s="522"/>
      <c r="AEL181" s="522"/>
      <c r="AEM181" s="522"/>
      <c r="AEN181" s="522"/>
      <c r="AEO181" s="522"/>
      <c r="AEP181" s="522"/>
      <c r="AEQ181" s="522"/>
      <c r="AER181" s="522"/>
      <c r="AES181" s="522"/>
      <c r="AET181" s="522"/>
      <c r="AEU181" s="522"/>
      <c r="AEV181" s="522"/>
      <c r="AEW181" s="522"/>
      <c r="AEX181" s="522"/>
      <c r="AEY181" s="522"/>
      <c r="AEZ181" s="522"/>
      <c r="AFA181" s="522"/>
      <c r="AFB181" s="522"/>
      <c r="AFC181" s="522"/>
      <c r="AFD181" s="522"/>
      <c r="AFE181" s="522"/>
      <c r="AFF181" s="522"/>
      <c r="AFG181" s="522"/>
      <c r="AFH181" s="522"/>
      <c r="AFI181" s="522"/>
      <c r="AFJ181" s="522"/>
      <c r="AFK181" s="522"/>
      <c r="AFL181" s="522"/>
      <c r="AFM181" s="522"/>
      <c r="AFN181" s="522"/>
      <c r="AFO181" s="522"/>
      <c r="AFP181" s="522"/>
      <c r="AFQ181" s="522"/>
      <c r="AFR181" s="522"/>
      <c r="AFS181" s="522"/>
      <c r="AFT181" s="522"/>
      <c r="AFU181" s="522"/>
      <c r="AFV181" s="522"/>
      <c r="AFW181" s="522"/>
      <c r="AFX181" s="522"/>
      <c r="AFY181" s="522"/>
      <c r="AFZ181" s="522"/>
      <c r="AGA181" s="522"/>
      <c r="AGB181" s="522"/>
      <c r="AGC181" s="522"/>
      <c r="AGD181" s="522"/>
      <c r="AGE181" s="522"/>
      <c r="AGF181" s="522"/>
      <c r="AGG181" s="522"/>
      <c r="AGH181" s="522"/>
      <c r="AGI181" s="522"/>
      <c r="AGJ181" s="522"/>
      <c r="AGK181" s="522"/>
      <c r="AGL181" s="522"/>
      <c r="AGM181" s="522"/>
      <c r="AGN181" s="522"/>
      <c r="AGO181" s="522"/>
      <c r="AGP181" s="522"/>
      <c r="AGQ181" s="522"/>
      <c r="AGR181" s="522"/>
      <c r="AGS181" s="522"/>
      <c r="AGT181" s="522"/>
      <c r="AGU181" s="522"/>
      <c r="AGV181" s="522"/>
      <c r="AGW181" s="522"/>
      <c r="AGX181" s="522"/>
      <c r="AGY181" s="522"/>
      <c r="AGZ181" s="522"/>
      <c r="AHA181" s="522"/>
      <c r="AHB181" s="522"/>
      <c r="AHC181" s="522"/>
      <c r="AHD181" s="522"/>
      <c r="AHE181" s="522"/>
      <c r="AHF181" s="522"/>
      <c r="AHG181" s="522"/>
      <c r="AHH181" s="522"/>
      <c r="AHI181" s="522"/>
      <c r="AHJ181" s="522"/>
      <c r="AHK181" s="522"/>
      <c r="AHL181" s="522"/>
      <c r="AHM181" s="522"/>
      <c r="AHN181" s="522"/>
      <c r="AHO181" s="522"/>
      <c r="AHP181" s="522"/>
      <c r="AHQ181" s="522"/>
      <c r="AHR181" s="522"/>
      <c r="AHS181" s="522"/>
      <c r="AHT181" s="522"/>
      <c r="AHU181" s="522"/>
      <c r="AHV181" s="522"/>
      <c r="AHW181" s="522"/>
      <c r="AHX181" s="522"/>
      <c r="AHY181" s="522"/>
      <c r="AHZ181" s="522"/>
      <c r="AIA181" s="522"/>
      <c r="AIB181" s="522"/>
      <c r="AIC181" s="522"/>
      <c r="AID181" s="522"/>
      <c r="AIE181" s="522"/>
      <c r="AIF181" s="522"/>
      <c r="AIG181" s="522"/>
      <c r="AIH181" s="522"/>
      <c r="AII181" s="522"/>
      <c r="AIJ181" s="522"/>
      <c r="AIK181" s="522"/>
      <c r="AIL181" s="522"/>
      <c r="AIM181" s="522"/>
      <c r="AIN181" s="522"/>
      <c r="AIO181" s="522"/>
      <c r="AIP181" s="522"/>
      <c r="AIQ181" s="522"/>
      <c r="AIR181" s="522"/>
      <c r="AIS181" s="522"/>
      <c r="AIT181" s="522"/>
      <c r="AIU181" s="522"/>
      <c r="AIV181" s="522"/>
      <c r="AIW181" s="522"/>
      <c r="AIX181" s="522"/>
      <c r="AIY181" s="522"/>
      <c r="AIZ181" s="522"/>
      <c r="AJA181" s="522"/>
      <c r="AJB181" s="522"/>
      <c r="AJC181" s="522"/>
      <c r="AJD181" s="522"/>
      <c r="AJE181" s="522"/>
      <c r="AJF181" s="522"/>
      <c r="AJG181" s="522"/>
      <c r="AJH181" s="522"/>
      <c r="AJI181" s="522"/>
      <c r="AJJ181" s="522"/>
      <c r="AJK181" s="522"/>
      <c r="AJL181" s="522"/>
      <c r="AJM181" s="522"/>
      <c r="AJN181" s="522"/>
      <c r="AJO181" s="522"/>
      <c r="AJP181" s="522"/>
      <c r="AJQ181" s="522"/>
      <c r="AJR181" s="522"/>
      <c r="AJS181" s="522"/>
      <c r="AJT181" s="522"/>
      <c r="AJU181" s="522"/>
      <c r="AJV181" s="522"/>
      <c r="AJW181" s="522"/>
      <c r="AJX181" s="522"/>
      <c r="AJY181" s="522"/>
      <c r="AJZ181" s="522"/>
      <c r="AKA181" s="522"/>
      <c r="AKB181" s="522"/>
      <c r="AKC181" s="522"/>
      <c r="AKD181" s="522"/>
      <c r="AKE181" s="522"/>
      <c r="AKF181" s="522"/>
      <c r="AKG181" s="522"/>
      <c r="AKH181" s="522"/>
      <c r="AKI181" s="522"/>
      <c r="AKJ181" s="522"/>
      <c r="AKK181" s="522"/>
      <c r="AKL181" s="522"/>
      <c r="AKM181" s="522"/>
      <c r="AKN181" s="522"/>
      <c r="AKO181" s="522"/>
      <c r="AKP181" s="522"/>
      <c r="AKQ181" s="522"/>
      <c r="AKR181" s="522"/>
      <c r="AKS181" s="522"/>
      <c r="AKT181" s="522"/>
      <c r="AKU181" s="522"/>
      <c r="AKV181" s="522"/>
      <c r="AKW181" s="522"/>
      <c r="AKX181" s="522"/>
      <c r="AKY181" s="522"/>
      <c r="AKZ181" s="522"/>
      <c r="ALA181" s="522"/>
      <c r="ALB181" s="522"/>
      <c r="ALC181" s="522"/>
      <c r="ALD181" s="522"/>
      <c r="ALE181" s="522"/>
      <c r="ALF181" s="522"/>
      <c r="ALG181" s="522"/>
      <c r="ALH181" s="522"/>
      <c r="ALI181" s="522"/>
      <c r="ALJ181" s="522"/>
      <c r="ALK181" s="522"/>
      <c r="ALL181" s="522"/>
      <c r="ALM181" s="522"/>
      <c r="ALN181" s="522"/>
      <c r="ALO181" s="522"/>
      <c r="ALP181" s="522"/>
      <c r="ALQ181" s="522"/>
      <c r="ALR181" s="522"/>
      <c r="ALS181" s="522"/>
      <c r="ALT181" s="522"/>
      <c r="ALU181" s="522"/>
      <c r="ALV181" s="522"/>
      <c r="ALW181" s="522"/>
      <c r="ALX181" s="522"/>
      <c r="ALY181" s="522"/>
      <c r="ALZ181" s="522"/>
      <c r="AMA181" s="522"/>
      <c r="AMB181" s="522"/>
      <c r="AMC181" s="522"/>
      <c r="AMD181" s="522"/>
      <c r="AME181" s="522"/>
      <c r="AMF181" s="522"/>
      <c r="AMG181" s="522"/>
      <c r="AMH181" s="522"/>
      <c r="AMI181" s="522"/>
      <c r="AMJ181" s="522"/>
      <c r="AMK181" s="522"/>
      <c r="AML181" s="522"/>
      <c r="AMM181" s="522"/>
      <c r="AMN181" s="522"/>
      <c r="AMO181" s="522"/>
      <c r="AMP181" s="522"/>
      <c r="AMQ181" s="522"/>
      <c r="AMR181" s="522"/>
      <c r="AMS181" s="522"/>
      <c r="AMT181" s="522"/>
      <c r="AMU181" s="522"/>
      <c r="AMV181" s="522"/>
      <c r="AMW181" s="522"/>
      <c r="AMX181" s="522"/>
      <c r="AMY181" s="522"/>
      <c r="AMZ181" s="522"/>
      <c r="ANA181" s="522"/>
      <c r="ANB181" s="522"/>
      <c r="ANC181" s="522"/>
      <c r="AND181" s="522"/>
      <c r="ANE181" s="522"/>
      <c r="ANF181" s="522"/>
      <c r="ANG181" s="522"/>
      <c r="ANH181" s="522"/>
      <c r="ANI181" s="522"/>
      <c r="ANJ181" s="522"/>
      <c r="ANK181" s="522"/>
      <c r="ANL181" s="522"/>
      <c r="ANM181" s="522"/>
      <c r="ANN181" s="522"/>
      <c r="ANO181" s="522"/>
      <c r="ANP181" s="522"/>
      <c r="ANQ181" s="522"/>
      <c r="ANR181" s="522"/>
      <c r="ANS181" s="522"/>
      <c r="ANT181" s="522"/>
      <c r="ANU181" s="522"/>
      <c r="ANV181" s="522"/>
      <c r="ANW181" s="522"/>
      <c r="ANX181" s="522"/>
      <c r="ANY181" s="522"/>
      <c r="ANZ181" s="522"/>
      <c r="AOA181" s="522"/>
      <c r="AOB181" s="522"/>
      <c r="AOC181" s="522"/>
      <c r="AOD181" s="522"/>
      <c r="AOE181" s="522"/>
      <c r="AOF181" s="522"/>
      <c r="AOG181" s="522"/>
      <c r="AOH181" s="522"/>
      <c r="AOI181" s="522"/>
      <c r="AOJ181" s="522"/>
      <c r="AOK181" s="522"/>
      <c r="AOL181" s="522"/>
      <c r="AOM181" s="522"/>
      <c r="AON181" s="522"/>
      <c r="AOO181" s="522"/>
      <c r="AOP181" s="522"/>
      <c r="AOQ181" s="522"/>
      <c r="AOR181" s="522"/>
      <c r="AOS181" s="522"/>
      <c r="AOT181" s="522"/>
      <c r="AOU181" s="522"/>
      <c r="AOV181" s="522"/>
      <c r="AOW181" s="522"/>
      <c r="AOX181" s="522"/>
      <c r="AOY181" s="522"/>
      <c r="AOZ181" s="522"/>
      <c r="APA181" s="522"/>
      <c r="APB181" s="522"/>
      <c r="APC181" s="522"/>
      <c r="APD181" s="522"/>
      <c r="APE181" s="522"/>
      <c r="APF181" s="522"/>
      <c r="APG181" s="522"/>
      <c r="APH181" s="522"/>
      <c r="API181" s="522"/>
      <c r="APJ181" s="522"/>
      <c r="APK181" s="522"/>
      <c r="APL181" s="522"/>
      <c r="APM181" s="522"/>
      <c r="APN181" s="522"/>
      <c r="APO181" s="522"/>
      <c r="APP181" s="522"/>
      <c r="APQ181" s="522"/>
      <c r="APR181" s="522"/>
      <c r="APS181" s="522"/>
      <c r="APT181" s="522"/>
      <c r="APU181" s="522"/>
      <c r="APV181" s="522"/>
      <c r="APW181" s="522"/>
      <c r="APX181" s="522"/>
      <c r="APY181" s="522"/>
      <c r="APZ181" s="522"/>
      <c r="AQA181" s="522"/>
      <c r="AQB181" s="522"/>
      <c r="AQC181" s="522"/>
      <c r="AQD181" s="522"/>
      <c r="AQE181" s="522"/>
      <c r="AQF181" s="522"/>
      <c r="AQG181" s="522"/>
      <c r="AQH181" s="522"/>
      <c r="AQI181" s="522"/>
      <c r="AQJ181" s="522"/>
      <c r="AQK181" s="522"/>
      <c r="AQL181" s="522"/>
      <c r="AQM181" s="522"/>
      <c r="AQN181" s="522"/>
      <c r="AQO181" s="522"/>
      <c r="AQP181" s="522"/>
      <c r="AQQ181" s="522"/>
      <c r="AQR181" s="522"/>
      <c r="AQS181" s="522"/>
      <c r="AQT181" s="522"/>
      <c r="AQU181" s="522"/>
      <c r="AQV181" s="522"/>
      <c r="AQW181" s="522"/>
      <c r="AQX181" s="522"/>
      <c r="AQY181" s="522"/>
      <c r="AQZ181" s="522"/>
      <c r="ARA181" s="522"/>
      <c r="ARB181" s="522"/>
      <c r="ARC181" s="522"/>
      <c r="ARD181" s="522"/>
      <c r="ARE181" s="522"/>
      <c r="ARF181" s="522"/>
      <c r="ARG181" s="522"/>
      <c r="ARH181" s="522"/>
      <c r="ARI181" s="522"/>
      <c r="ARJ181" s="522"/>
      <c r="ARK181" s="522"/>
      <c r="ARL181" s="522"/>
      <c r="ARM181" s="522"/>
      <c r="ARN181" s="522"/>
      <c r="ARO181" s="522"/>
      <c r="ARP181" s="522"/>
      <c r="ARQ181" s="522"/>
      <c r="ARR181" s="522"/>
      <c r="ARS181" s="522"/>
      <c r="ART181" s="522"/>
      <c r="ARU181" s="522"/>
      <c r="ARV181" s="522"/>
      <c r="ARW181" s="522"/>
      <c r="ARX181" s="522"/>
      <c r="ARY181" s="522"/>
      <c r="ARZ181" s="522"/>
      <c r="ASA181" s="522"/>
      <c r="ASB181" s="522"/>
      <c r="ASC181" s="522"/>
      <c r="ASD181" s="522"/>
      <c r="ASE181" s="522"/>
      <c r="ASF181" s="522"/>
      <c r="ASG181" s="522"/>
      <c r="ASH181" s="522"/>
      <c r="ASI181" s="522"/>
      <c r="ASJ181" s="522"/>
      <c r="ASK181" s="522"/>
      <c r="ASL181" s="522"/>
      <c r="ASM181" s="522"/>
      <c r="ASN181" s="522"/>
      <c r="ASO181" s="522"/>
      <c r="ASP181" s="522"/>
      <c r="ASQ181" s="522"/>
      <c r="ASR181" s="522"/>
      <c r="ASS181" s="522"/>
      <c r="AST181" s="522"/>
      <c r="ASU181" s="522"/>
      <c r="ASV181" s="522"/>
      <c r="ASW181" s="522"/>
      <c r="ASX181" s="522"/>
      <c r="ASY181" s="522"/>
      <c r="ASZ181" s="522"/>
      <c r="ATA181" s="522"/>
      <c r="ATB181" s="522"/>
      <c r="ATC181" s="522"/>
      <c r="ATD181" s="522"/>
      <c r="ATE181" s="522"/>
      <c r="ATF181" s="522"/>
      <c r="ATG181" s="522"/>
      <c r="ATH181" s="522"/>
      <c r="ATI181" s="522"/>
      <c r="ATJ181" s="522"/>
      <c r="ATK181" s="522"/>
      <c r="ATL181" s="522"/>
      <c r="ATM181" s="522"/>
      <c r="ATN181" s="522"/>
      <c r="ATO181" s="522"/>
      <c r="ATP181" s="522"/>
      <c r="ATQ181" s="522"/>
      <c r="ATR181" s="522"/>
      <c r="ATS181" s="522"/>
      <c r="ATT181" s="522"/>
      <c r="ATU181" s="522"/>
      <c r="ATV181" s="522"/>
      <c r="ATW181" s="522"/>
      <c r="ATX181" s="522"/>
      <c r="ATY181" s="522"/>
      <c r="ATZ181" s="522"/>
      <c r="AUA181" s="522"/>
      <c r="AUB181" s="522"/>
      <c r="AUC181" s="522"/>
      <c r="AUD181" s="522"/>
      <c r="AUE181" s="522"/>
      <c r="AUF181" s="522"/>
      <c r="AUG181" s="522"/>
      <c r="AUH181" s="522"/>
      <c r="AUI181" s="522"/>
      <c r="AUJ181" s="522"/>
      <c r="AUK181" s="522"/>
      <c r="AUL181" s="522"/>
      <c r="AUM181" s="522"/>
      <c r="AUN181" s="522"/>
      <c r="AUO181" s="522"/>
      <c r="AUP181" s="522"/>
      <c r="AUQ181" s="522"/>
      <c r="AUR181" s="522"/>
      <c r="AUS181" s="522"/>
      <c r="AUT181" s="522"/>
      <c r="AUU181" s="522"/>
      <c r="AUV181" s="522"/>
      <c r="AUW181" s="522"/>
      <c r="AUX181" s="522"/>
      <c r="AUY181" s="522"/>
      <c r="AUZ181" s="522"/>
      <c r="AVA181" s="522"/>
      <c r="AVB181" s="522"/>
      <c r="AVC181" s="522"/>
      <c r="AVD181" s="522"/>
      <c r="AVE181" s="522"/>
      <c r="AVF181" s="522"/>
      <c r="AVG181" s="522"/>
      <c r="AVH181" s="522"/>
      <c r="AVI181" s="522"/>
      <c r="AVJ181" s="522"/>
      <c r="AVK181" s="522"/>
      <c r="AVL181" s="522"/>
      <c r="AVM181" s="522"/>
      <c r="AVN181" s="522"/>
      <c r="AVO181" s="522"/>
      <c r="AVP181" s="522"/>
      <c r="AVQ181" s="522"/>
      <c r="AVR181" s="522"/>
      <c r="AVS181" s="522"/>
      <c r="AVT181" s="522"/>
      <c r="AVU181" s="522"/>
      <c r="AVV181" s="522"/>
      <c r="AVW181" s="522"/>
      <c r="AVX181" s="522"/>
      <c r="AVY181" s="522"/>
      <c r="AVZ181" s="522"/>
      <c r="AWA181" s="522"/>
      <c r="AWB181" s="522"/>
      <c r="AWC181" s="522"/>
      <c r="AWD181" s="522"/>
      <c r="AWE181" s="522"/>
      <c r="AWF181" s="522"/>
      <c r="AWG181" s="522"/>
      <c r="AWH181" s="522"/>
      <c r="AWI181" s="522"/>
      <c r="AWJ181" s="522"/>
      <c r="AWK181" s="522"/>
      <c r="AWL181" s="522"/>
      <c r="AWM181" s="522"/>
      <c r="AWN181" s="522"/>
      <c r="AWO181" s="522"/>
      <c r="AWP181" s="522"/>
      <c r="AWQ181" s="522"/>
      <c r="AWR181" s="522"/>
      <c r="AWS181" s="522"/>
      <c r="AWT181" s="522"/>
      <c r="AWU181" s="522"/>
      <c r="AWV181" s="522"/>
      <c r="AWW181" s="522"/>
      <c r="AWX181" s="522"/>
      <c r="AWY181" s="522"/>
      <c r="AWZ181" s="522"/>
      <c r="AXA181" s="522"/>
      <c r="AXB181" s="522"/>
      <c r="AXC181" s="522"/>
      <c r="AXD181" s="522"/>
      <c r="AXE181" s="522"/>
      <c r="AXF181" s="522"/>
      <c r="AXG181" s="522"/>
      <c r="AXH181" s="522"/>
      <c r="AXI181" s="522"/>
      <c r="AXJ181" s="522"/>
      <c r="AXK181" s="522"/>
      <c r="AXL181" s="522"/>
      <c r="AXM181" s="522"/>
      <c r="AXN181" s="522"/>
      <c r="AXO181" s="522"/>
      <c r="AXP181" s="522"/>
      <c r="AXQ181" s="522"/>
      <c r="AXR181" s="522"/>
      <c r="AXS181" s="522"/>
      <c r="AXT181" s="522"/>
      <c r="AXU181" s="522"/>
      <c r="AXV181" s="522"/>
      <c r="AXW181" s="522"/>
      <c r="AXX181" s="522"/>
      <c r="AXY181" s="522"/>
      <c r="AXZ181" s="522"/>
      <c r="AYA181" s="522"/>
      <c r="AYB181" s="522"/>
      <c r="AYC181" s="522"/>
      <c r="AYD181" s="522"/>
      <c r="AYE181" s="522"/>
      <c r="AYF181" s="522"/>
      <c r="AYG181" s="522"/>
      <c r="AYH181" s="522"/>
      <c r="AYI181" s="522"/>
      <c r="AYJ181" s="522"/>
      <c r="AYK181" s="522"/>
      <c r="AYL181" s="522"/>
      <c r="AYM181" s="522"/>
      <c r="AYN181" s="522"/>
      <c r="AYO181" s="522"/>
      <c r="AYP181" s="522"/>
      <c r="AYQ181" s="522"/>
      <c r="AYR181" s="522"/>
      <c r="AYS181" s="522"/>
      <c r="AYT181" s="522"/>
      <c r="AYU181" s="522"/>
      <c r="AYV181" s="522"/>
      <c r="AYW181" s="522"/>
      <c r="AYX181" s="522"/>
      <c r="AYY181" s="522"/>
      <c r="AYZ181" s="522"/>
      <c r="AZA181" s="522"/>
      <c r="AZB181" s="522"/>
      <c r="AZC181" s="522"/>
      <c r="AZD181" s="522"/>
      <c r="AZE181" s="522"/>
      <c r="AZF181" s="522"/>
      <c r="AZG181" s="522"/>
      <c r="AZH181" s="522"/>
      <c r="AZI181" s="522"/>
      <c r="AZJ181" s="522"/>
      <c r="AZK181" s="522"/>
      <c r="AZL181" s="522"/>
      <c r="AZM181" s="522"/>
      <c r="AZN181" s="522"/>
      <c r="AZO181" s="522"/>
      <c r="AZP181" s="522"/>
      <c r="AZQ181" s="522"/>
      <c r="AZR181" s="522"/>
      <c r="AZS181" s="522"/>
      <c r="AZT181" s="522"/>
      <c r="AZU181" s="522"/>
      <c r="AZV181" s="522"/>
      <c r="AZW181" s="522"/>
      <c r="AZX181" s="522"/>
      <c r="AZY181" s="522"/>
      <c r="AZZ181" s="522"/>
      <c r="BAA181" s="522"/>
      <c r="BAB181" s="522"/>
      <c r="BAC181" s="522"/>
      <c r="BAD181" s="522"/>
      <c r="BAE181" s="522"/>
      <c r="BAF181" s="522"/>
      <c r="BAG181" s="522"/>
      <c r="BAH181" s="522"/>
      <c r="BAI181" s="522"/>
      <c r="BAJ181" s="522"/>
      <c r="BAK181" s="522"/>
      <c r="BAL181" s="522"/>
      <c r="BAM181" s="522"/>
      <c r="BAN181" s="522"/>
      <c r="BAO181" s="522"/>
      <c r="BAP181" s="522"/>
      <c r="BAQ181" s="522"/>
      <c r="BAR181" s="522"/>
      <c r="BAS181" s="522"/>
      <c r="BAT181" s="522"/>
      <c r="BAU181" s="522"/>
      <c r="BAV181" s="522"/>
      <c r="BAW181" s="522"/>
      <c r="BAX181" s="522"/>
      <c r="BAY181" s="522"/>
      <c r="BAZ181" s="522"/>
      <c r="BBA181" s="522"/>
      <c r="BBB181" s="522"/>
      <c r="BBC181" s="522"/>
      <c r="BBD181" s="522"/>
      <c r="BBE181" s="522"/>
      <c r="BBF181" s="522"/>
      <c r="BBG181" s="522"/>
      <c r="BBH181" s="522"/>
      <c r="BBI181" s="522"/>
      <c r="BBJ181" s="522"/>
      <c r="BBK181" s="522"/>
      <c r="BBL181" s="522"/>
      <c r="BBM181" s="522"/>
      <c r="BBN181" s="522"/>
      <c r="BBO181" s="522"/>
      <c r="BBP181" s="522"/>
      <c r="BBQ181" s="522"/>
      <c r="BBR181" s="522"/>
      <c r="BBS181" s="522"/>
      <c r="BBT181" s="522"/>
      <c r="BBU181" s="522"/>
      <c r="BBV181" s="522"/>
      <c r="BBW181" s="522"/>
      <c r="BBX181" s="522"/>
      <c r="BBY181" s="522"/>
      <c r="BBZ181" s="522"/>
      <c r="BCA181" s="522"/>
      <c r="BCB181" s="522"/>
      <c r="BCC181" s="522"/>
      <c r="BCD181" s="522"/>
      <c r="BCE181" s="522"/>
      <c r="BCF181" s="522"/>
      <c r="BCG181" s="522"/>
      <c r="BCH181" s="522"/>
      <c r="BCI181" s="522"/>
      <c r="BCJ181" s="522"/>
      <c r="BCK181" s="522"/>
      <c r="BCL181" s="522"/>
      <c r="BCM181" s="522"/>
      <c r="BCN181" s="522"/>
      <c r="BCO181" s="522"/>
      <c r="BCP181" s="522"/>
      <c r="BCQ181" s="522"/>
      <c r="BCR181" s="522"/>
      <c r="BCS181" s="522"/>
      <c r="BCT181" s="522"/>
      <c r="BCU181" s="522"/>
      <c r="BCV181" s="522"/>
      <c r="BCW181" s="522"/>
      <c r="BCX181" s="522"/>
      <c r="BCY181" s="522"/>
      <c r="BCZ181" s="522"/>
      <c r="BDA181" s="522"/>
      <c r="BDB181" s="522"/>
      <c r="BDC181" s="522"/>
      <c r="BDD181" s="522"/>
      <c r="BDE181" s="522"/>
      <c r="BDF181" s="522"/>
      <c r="BDG181" s="522"/>
      <c r="BDH181" s="522"/>
      <c r="BDI181" s="522"/>
      <c r="BDJ181" s="522"/>
      <c r="BDK181" s="522"/>
      <c r="BDL181" s="522"/>
      <c r="BDM181" s="522"/>
      <c r="BDN181" s="522"/>
      <c r="BDO181" s="522"/>
      <c r="BDP181" s="522"/>
      <c r="BDQ181" s="522"/>
      <c r="BDR181" s="522"/>
      <c r="BDS181" s="522"/>
      <c r="BDT181" s="522"/>
      <c r="BDU181" s="522"/>
      <c r="BDV181" s="522"/>
      <c r="BDW181" s="522"/>
      <c r="BDX181" s="522"/>
      <c r="BDY181" s="522"/>
      <c r="BDZ181" s="522"/>
      <c r="BEA181" s="522"/>
      <c r="BEB181" s="522"/>
      <c r="BEC181" s="522"/>
      <c r="BED181" s="522"/>
      <c r="BEE181" s="522"/>
      <c r="BEF181" s="522"/>
      <c r="BEG181" s="522"/>
      <c r="BEH181" s="522"/>
      <c r="BEI181" s="522"/>
      <c r="BEJ181" s="522"/>
      <c r="BEK181" s="522"/>
      <c r="BEL181" s="522"/>
      <c r="BEM181" s="522"/>
      <c r="BEN181" s="522"/>
      <c r="BEO181" s="522"/>
      <c r="BEP181" s="522"/>
      <c r="BEQ181" s="522"/>
      <c r="BER181" s="522"/>
      <c r="BES181" s="522"/>
      <c r="BET181" s="522"/>
      <c r="BEU181" s="522"/>
      <c r="BEV181" s="522"/>
      <c r="BEW181" s="522"/>
      <c r="BEX181" s="522"/>
      <c r="BEY181" s="522"/>
      <c r="BEZ181" s="522"/>
      <c r="BFA181" s="522"/>
      <c r="BFB181" s="522"/>
      <c r="BFC181" s="522"/>
      <c r="BFD181" s="522"/>
      <c r="BFE181" s="522"/>
      <c r="BFF181" s="522"/>
      <c r="BFG181" s="522"/>
      <c r="BFH181" s="522"/>
      <c r="BFI181" s="522"/>
      <c r="BFJ181" s="522"/>
      <c r="BFK181" s="522"/>
      <c r="BFL181" s="522"/>
      <c r="BFM181" s="522"/>
      <c r="BFN181" s="522"/>
      <c r="BFO181" s="522"/>
      <c r="BFP181" s="522"/>
      <c r="BFQ181" s="522"/>
      <c r="BFR181" s="522"/>
      <c r="BFS181" s="522"/>
      <c r="BFT181" s="522"/>
      <c r="BFU181" s="522"/>
      <c r="BFV181" s="522"/>
      <c r="BFW181" s="522"/>
      <c r="BFX181" s="522"/>
      <c r="BFY181" s="522"/>
      <c r="BFZ181" s="522"/>
      <c r="BGA181" s="522"/>
      <c r="BGB181" s="522"/>
      <c r="BGC181" s="522"/>
      <c r="BGD181" s="522"/>
      <c r="BGE181" s="522"/>
      <c r="BGF181" s="522"/>
      <c r="BGG181" s="522"/>
      <c r="BGH181" s="522"/>
      <c r="BGI181" s="522"/>
      <c r="BGJ181" s="522"/>
      <c r="BGK181" s="522"/>
      <c r="BGL181" s="522"/>
      <c r="BGM181" s="522"/>
      <c r="BGN181" s="522"/>
      <c r="BGO181" s="522"/>
      <c r="BGP181" s="522"/>
      <c r="BGQ181" s="522"/>
      <c r="BGR181" s="522"/>
      <c r="BGS181" s="522"/>
      <c r="BGT181" s="522"/>
      <c r="BGU181" s="522"/>
      <c r="BGV181" s="522"/>
      <c r="BGW181" s="522"/>
      <c r="BGX181" s="522"/>
      <c r="BGY181" s="522"/>
      <c r="BGZ181" s="522"/>
      <c r="BHA181" s="522"/>
      <c r="BHB181" s="522"/>
      <c r="BHC181" s="522"/>
      <c r="BHD181" s="522"/>
      <c r="BHE181" s="522"/>
      <c r="BHF181" s="522"/>
      <c r="BHG181" s="522"/>
      <c r="BHH181" s="522"/>
      <c r="BHI181" s="522"/>
      <c r="BHJ181" s="522"/>
      <c r="BHK181" s="522"/>
      <c r="BHL181" s="522"/>
      <c r="BHM181" s="522"/>
      <c r="BHN181" s="522"/>
      <c r="BHO181" s="522"/>
      <c r="BHP181" s="522"/>
      <c r="BHQ181" s="522"/>
      <c r="BHR181" s="522"/>
      <c r="BHS181" s="522"/>
      <c r="BHT181" s="522"/>
      <c r="BHU181" s="522"/>
      <c r="BHV181" s="522"/>
      <c r="BHW181" s="522"/>
      <c r="BHX181" s="522"/>
      <c r="BHY181" s="522"/>
      <c r="BHZ181" s="522"/>
      <c r="BIA181" s="522"/>
      <c r="BIB181" s="522"/>
      <c r="BIC181" s="522"/>
      <c r="BID181" s="522"/>
      <c r="BIE181" s="522"/>
      <c r="BIF181" s="522"/>
      <c r="BIG181" s="522"/>
      <c r="BIH181" s="522"/>
      <c r="BII181" s="522"/>
      <c r="BIJ181" s="522"/>
      <c r="BIK181" s="522"/>
      <c r="BIL181" s="522"/>
      <c r="BIM181" s="522"/>
      <c r="BIN181" s="522"/>
      <c r="BIO181" s="522"/>
      <c r="BIP181" s="522"/>
      <c r="BIQ181" s="522"/>
      <c r="BIR181" s="522"/>
      <c r="BIS181" s="522"/>
      <c r="BIT181" s="522"/>
      <c r="BIU181" s="522"/>
      <c r="BIV181" s="522"/>
      <c r="BIW181" s="522"/>
      <c r="BIX181" s="522"/>
      <c r="BIY181" s="522"/>
      <c r="BIZ181" s="522"/>
      <c r="BJA181" s="522"/>
      <c r="BJB181" s="522"/>
      <c r="BJC181" s="522"/>
      <c r="BJD181" s="522"/>
      <c r="BJE181" s="522"/>
      <c r="BJF181" s="522"/>
      <c r="BJG181" s="522"/>
      <c r="BJH181" s="522"/>
      <c r="BJI181" s="522"/>
      <c r="BJJ181" s="522"/>
      <c r="BJK181" s="522"/>
      <c r="BJL181" s="522"/>
      <c r="BJM181" s="522"/>
      <c r="BJN181" s="522"/>
      <c r="BJO181" s="522"/>
      <c r="BJP181" s="522"/>
      <c r="BJQ181" s="522"/>
      <c r="BJR181" s="522"/>
      <c r="BJS181" s="522"/>
      <c r="BJT181" s="522"/>
      <c r="BJU181" s="522"/>
      <c r="BJV181" s="522"/>
      <c r="BJW181" s="522"/>
      <c r="BJX181" s="522"/>
      <c r="BJY181" s="522"/>
      <c r="BJZ181" s="522"/>
      <c r="BKA181" s="522"/>
      <c r="BKB181" s="522"/>
      <c r="BKC181" s="522"/>
      <c r="BKD181" s="522"/>
      <c r="BKE181" s="522"/>
      <c r="BKF181" s="522"/>
      <c r="BKG181" s="522"/>
      <c r="BKH181" s="522"/>
      <c r="BKI181" s="522"/>
      <c r="BKJ181" s="522"/>
      <c r="BKK181" s="522"/>
      <c r="BKL181" s="522"/>
      <c r="BKM181" s="522"/>
      <c r="BKN181" s="522"/>
      <c r="BKO181" s="522"/>
      <c r="BKP181" s="522"/>
      <c r="BKQ181" s="522"/>
      <c r="BKR181" s="522"/>
      <c r="BKS181" s="522"/>
      <c r="BKT181" s="522"/>
      <c r="BKU181" s="522"/>
      <c r="BKV181" s="522"/>
      <c r="BKW181" s="522"/>
      <c r="BKX181" s="522"/>
      <c r="BKY181" s="522"/>
      <c r="BKZ181" s="522"/>
      <c r="BLA181" s="522"/>
      <c r="BLB181" s="522"/>
      <c r="BLC181" s="522"/>
      <c r="BLD181" s="522"/>
      <c r="BLE181" s="522"/>
      <c r="BLF181" s="522"/>
      <c r="BLG181" s="522"/>
      <c r="BLH181" s="522"/>
      <c r="BLI181" s="522"/>
      <c r="BLJ181" s="522"/>
      <c r="BLK181" s="522"/>
      <c r="BLL181" s="522"/>
      <c r="BLM181" s="522"/>
      <c r="BLN181" s="522"/>
      <c r="BLO181" s="522"/>
      <c r="BLP181" s="522"/>
      <c r="BLQ181" s="522"/>
      <c r="BLR181" s="522"/>
      <c r="BLS181" s="522"/>
      <c r="BLT181" s="522"/>
      <c r="BLU181" s="522"/>
      <c r="BLV181" s="522"/>
      <c r="BLW181" s="522"/>
      <c r="BLX181" s="522"/>
      <c r="BLY181" s="522"/>
      <c r="BLZ181" s="522"/>
      <c r="BMA181" s="522"/>
      <c r="BMB181" s="522"/>
      <c r="BMC181" s="522"/>
      <c r="BMD181" s="522"/>
      <c r="BME181" s="522"/>
      <c r="BMF181" s="522"/>
      <c r="BMG181" s="522"/>
      <c r="BMH181" s="522"/>
      <c r="BMI181" s="522"/>
      <c r="BMJ181" s="522"/>
      <c r="BMK181" s="522"/>
      <c r="BML181" s="522"/>
      <c r="BMM181" s="522"/>
      <c r="BMN181" s="522"/>
      <c r="BMO181" s="522"/>
      <c r="BMP181" s="522"/>
      <c r="BMQ181" s="522"/>
      <c r="BMR181" s="522"/>
      <c r="BMS181" s="522"/>
      <c r="BMT181" s="522"/>
      <c r="BMU181" s="522"/>
      <c r="BMV181" s="522"/>
      <c r="BMW181" s="522"/>
      <c r="BMX181" s="522"/>
      <c r="BMY181" s="522"/>
      <c r="BMZ181" s="522"/>
      <c r="BNA181" s="522"/>
      <c r="BNB181" s="522"/>
      <c r="BNC181" s="522"/>
      <c r="BND181" s="522"/>
      <c r="BNE181" s="522"/>
      <c r="BNF181" s="522"/>
      <c r="BNG181" s="522"/>
      <c r="BNH181" s="522"/>
      <c r="BNI181" s="522"/>
      <c r="BNJ181" s="522"/>
      <c r="BNK181" s="522"/>
      <c r="BNL181" s="522"/>
      <c r="BNM181" s="522"/>
      <c r="BNN181" s="522"/>
      <c r="BNO181" s="522"/>
      <c r="BNP181" s="522"/>
      <c r="BNQ181" s="522"/>
      <c r="BNR181" s="522"/>
      <c r="BNS181" s="522"/>
      <c r="BNT181" s="522"/>
      <c r="BNU181" s="522"/>
      <c r="BNV181" s="522"/>
      <c r="BNW181" s="522"/>
      <c r="BNX181" s="522"/>
      <c r="BNY181" s="522"/>
      <c r="BNZ181" s="522"/>
      <c r="BOA181" s="522"/>
      <c r="BOB181" s="522"/>
      <c r="BOC181" s="522"/>
      <c r="BOD181" s="522"/>
      <c r="BOE181" s="522"/>
      <c r="BOF181" s="522"/>
      <c r="BOG181" s="522"/>
      <c r="BOH181" s="522"/>
      <c r="BOI181" s="522"/>
      <c r="BOJ181" s="522"/>
      <c r="BOK181" s="522"/>
      <c r="BOL181" s="522"/>
      <c r="BOM181" s="522"/>
      <c r="BON181" s="522"/>
      <c r="BOO181" s="522"/>
      <c r="BOP181" s="522"/>
      <c r="BOQ181" s="522"/>
      <c r="BOR181" s="522"/>
      <c r="BOS181" s="522"/>
      <c r="BOT181" s="522"/>
      <c r="BOU181" s="522"/>
      <c r="BOV181" s="522"/>
      <c r="BOW181" s="522"/>
      <c r="BOX181" s="522"/>
      <c r="BOY181" s="522"/>
      <c r="BOZ181" s="522"/>
      <c r="BPA181" s="522"/>
      <c r="BPB181" s="522"/>
      <c r="BPC181" s="522"/>
      <c r="BPD181" s="522"/>
      <c r="BPE181" s="522"/>
      <c r="BPF181" s="522"/>
      <c r="BPG181" s="522"/>
      <c r="BPH181" s="522"/>
      <c r="BPI181" s="522"/>
      <c r="BPJ181" s="522"/>
      <c r="BPK181" s="522"/>
      <c r="BPL181" s="522"/>
      <c r="BPM181" s="522"/>
      <c r="BPN181" s="522"/>
      <c r="BPO181" s="522"/>
      <c r="BPP181" s="522"/>
      <c r="BPQ181" s="522"/>
      <c r="BPR181" s="522"/>
      <c r="BPS181" s="522"/>
      <c r="BPT181" s="522"/>
      <c r="BPU181" s="522"/>
      <c r="BPV181" s="522"/>
      <c r="BPW181" s="522"/>
      <c r="BPX181" s="522"/>
      <c r="BPY181" s="522"/>
      <c r="BPZ181" s="522"/>
      <c r="BQA181" s="522"/>
      <c r="BQB181" s="522"/>
      <c r="BQC181" s="522"/>
      <c r="BQD181" s="522"/>
      <c r="BQE181" s="522"/>
      <c r="BQF181" s="522"/>
      <c r="BQG181" s="522"/>
      <c r="BQH181" s="522"/>
      <c r="BQI181" s="522"/>
      <c r="BQJ181" s="522"/>
      <c r="BQK181" s="522"/>
      <c r="BQL181" s="522"/>
      <c r="BQM181" s="522"/>
      <c r="BQN181" s="522"/>
      <c r="BQO181" s="522"/>
      <c r="BQP181" s="522"/>
      <c r="BQQ181" s="522"/>
      <c r="BQR181" s="522"/>
      <c r="BQS181" s="522"/>
      <c r="BQT181" s="522"/>
      <c r="BQU181" s="522"/>
      <c r="BQV181" s="522"/>
      <c r="BQW181" s="522"/>
      <c r="BQX181" s="522"/>
      <c r="BQY181" s="522"/>
      <c r="BQZ181" s="522"/>
      <c r="BRA181" s="522"/>
      <c r="BRB181" s="522"/>
      <c r="BRC181" s="522"/>
      <c r="BRD181" s="522"/>
      <c r="BRE181" s="522"/>
      <c r="BRF181" s="522"/>
      <c r="BRG181" s="522"/>
      <c r="BRH181" s="522"/>
      <c r="BRI181" s="522"/>
      <c r="BRJ181" s="522"/>
      <c r="BRK181" s="522"/>
      <c r="BRL181" s="522"/>
      <c r="BRM181" s="522"/>
      <c r="BRN181" s="522"/>
      <c r="BRO181" s="522"/>
      <c r="BRP181" s="522"/>
      <c r="BRQ181" s="522"/>
      <c r="BRR181" s="522"/>
      <c r="BRS181" s="522"/>
      <c r="BRT181" s="522"/>
      <c r="BRU181" s="522"/>
      <c r="BRV181" s="522"/>
      <c r="BRW181" s="522"/>
      <c r="BRX181" s="522"/>
      <c r="BRY181" s="522"/>
      <c r="BRZ181" s="522"/>
      <c r="BSA181" s="522"/>
      <c r="BSB181" s="522"/>
      <c r="BSC181" s="522"/>
      <c r="BSD181" s="522"/>
      <c r="BSE181" s="522"/>
      <c r="BSF181" s="522"/>
      <c r="BSG181" s="522"/>
      <c r="BSH181" s="522"/>
      <c r="BSI181" s="522"/>
      <c r="BSJ181" s="522"/>
      <c r="BSK181" s="522"/>
      <c r="BSL181" s="522"/>
      <c r="BSM181" s="522"/>
      <c r="BSN181" s="522"/>
      <c r="BSO181" s="522"/>
      <c r="BSP181" s="522"/>
      <c r="BSQ181" s="522"/>
      <c r="BSR181" s="522"/>
      <c r="BSS181" s="522"/>
      <c r="BST181" s="522"/>
      <c r="BSU181" s="522"/>
      <c r="BSV181" s="522"/>
      <c r="BSW181" s="522"/>
      <c r="BSX181" s="522"/>
      <c r="BSY181" s="522"/>
      <c r="BSZ181" s="522"/>
      <c r="BTA181" s="522"/>
      <c r="BTB181" s="522"/>
      <c r="BTC181" s="522"/>
      <c r="BTD181" s="522"/>
      <c r="BTE181" s="522"/>
      <c r="BTF181" s="522"/>
      <c r="BTG181" s="522"/>
      <c r="BTH181" s="522"/>
      <c r="BTI181" s="522"/>
      <c r="BTJ181" s="522"/>
      <c r="BTK181" s="522"/>
      <c r="BTL181" s="522"/>
      <c r="BTM181" s="522"/>
      <c r="BTN181" s="522"/>
      <c r="BTO181" s="522"/>
      <c r="BTP181" s="522"/>
      <c r="BTQ181" s="522"/>
      <c r="BTR181" s="522"/>
      <c r="BTS181" s="522"/>
      <c r="BTT181" s="522"/>
      <c r="BTU181" s="522"/>
      <c r="BTV181" s="522"/>
      <c r="BTW181" s="522"/>
      <c r="BTX181" s="522"/>
      <c r="BTY181" s="522"/>
      <c r="BTZ181" s="522"/>
      <c r="BUA181" s="522"/>
      <c r="BUB181" s="522"/>
      <c r="BUC181" s="522"/>
      <c r="BUD181" s="522"/>
      <c r="BUE181" s="522"/>
      <c r="BUF181" s="522"/>
      <c r="BUG181" s="522"/>
      <c r="BUH181" s="522"/>
      <c r="BUI181" s="522"/>
      <c r="BUJ181" s="522"/>
      <c r="BUK181" s="522"/>
      <c r="BUL181" s="522"/>
      <c r="BUM181" s="522"/>
      <c r="BUN181" s="522"/>
      <c r="BUO181" s="522"/>
      <c r="BUP181" s="522"/>
      <c r="BUQ181" s="522"/>
      <c r="BUR181" s="522"/>
      <c r="BUS181" s="522"/>
      <c r="BUT181" s="522"/>
      <c r="BUU181" s="522"/>
      <c r="BUV181" s="522"/>
      <c r="BUW181" s="522"/>
      <c r="BUX181" s="522"/>
      <c r="BUY181" s="522"/>
      <c r="BUZ181" s="522"/>
      <c r="BVA181" s="522"/>
      <c r="BVB181" s="522"/>
      <c r="BVC181" s="522"/>
      <c r="BVD181" s="522"/>
      <c r="BVE181" s="522"/>
      <c r="BVF181" s="522"/>
      <c r="BVG181" s="522"/>
      <c r="BVH181" s="522"/>
      <c r="BVI181" s="522"/>
      <c r="BVJ181" s="522"/>
      <c r="BVK181" s="522"/>
      <c r="BVL181" s="522"/>
      <c r="BVM181" s="522"/>
      <c r="BVN181" s="522"/>
      <c r="BVO181" s="522"/>
      <c r="BVP181" s="522"/>
      <c r="BVQ181" s="522"/>
      <c r="BVR181" s="522"/>
      <c r="BVS181" s="522"/>
      <c r="BVT181" s="522"/>
      <c r="BVU181" s="522"/>
      <c r="BVV181" s="522"/>
      <c r="BVW181" s="522"/>
      <c r="BVX181" s="522"/>
      <c r="BVY181" s="522"/>
      <c r="BVZ181" s="522"/>
      <c r="BWA181" s="522"/>
      <c r="BWB181" s="522"/>
      <c r="BWC181" s="522"/>
      <c r="BWD181" s="522"/>
      <c r="BWE181" s="522"/>
      <c r="BWF181" s="522"/>
      <c r="BWG181" s="522"/>
      <c r="BWH181" s="522"/>
      <c r="BWI181" s="522"/>
      <c r="BWJ181" s="522"/>
      <c r="BWK181" s="522"/>
      <c r="BWL181" s="522"/>
      <c r="BWM181" s="522"/>
      <c r="BWN181" s="522"/>
      <c r="BWO181" s="522"/>
      <c r="BWP181" s="522"/>
      <c r="BWQ181" s="522"/>
      <c r="BWR181" s="522"/>
      <c r="BWS181" s="522"/>
      <c r="BWT181" s="522"/>
      <c r="BWU181" s="522"/>
      <c r="BWV181" s="522"/>
      <c r="BWW181" s="522"/>
      <c r="BWX181" s="522"/>
      <c r="BWY181" s="522"/>
      <c r="BWZ181" s="522"/>
      <c r="BXA181" s="522"/>
      <c r="BXB181" s="522"/>
      <c r="BXC181" s="522"/>
      <c r="BXD181" s="522"/>
      <c r="BXE181" s="522"/>
      <c r="BXF181" s="522"/>
      <c r="BXG181" s="522"/>
      <c r="BXH181" s="522"/>
      <c r="BXI181" s="522"/>
      <c r="BXJ181" s="522"/>
      <c r="BXK181" s="522"/>
      <c r="BXL181" s="522"/>
      <c r="BXM181" s="522"/>
      <c r="BXN181" s="522"/>
      <c r="BXO181" s="522"/>
      <c r="BXP181" s="522"/>
      <c r="BXQ181" s="522"/>
      <c r="BXR181" s="522"/>
      <c r="BXS181" s="522"/>
      <c r="BXT181" s="522"/>
      <c r="BXU181" s="522"/>
      <c r="BXV181" s="522"/>
      <c r="BXW181" s="522"/>
      <c r="BXX181" s="522"/>
      <c r="BXY181" s="522"/>
      <c r="BXZ181" s="522"/>
      <c r="BYA181" s="522"/>
      <c r="BYB181" s="522"/>
      <c r="BYC181" s="522"/>
      <c r="BYD181" s="522"/>
      <c r="BYE181" s="522"/>
      <c r="BYF181" s="522"/>
      <c r="BYG181" s="522"/>
      <c r="BYH181" s="522"/>
      <c r="BYI181" s="522"/>
      <c r="BYJ181" s="522"/>
      <c r="BYK181" s="522"/>
      <c r="BYL181" s="522"/>
      <c r="BYM181" s="522"/>
      <c r="BYN181" s="522"/>
      <c r="BYO181" s="522"/>
      <c r="BYP181" s="522"/>
      <c r="BYQ181" s="522"/>
      <c r="BYR181" s="522"/>
      <c r="BYS181" s="522"/>
      <c r="BYT181" s="522"/>
      <c r="BYU181" s="522"/>
      <c r="BYV181" s="522"/>
      <c r="BYW181" s="522"/>
      <c r="BYX181" s="522"/>
      <c r="BYY181" s="522"/>
      <c r="BYZ181" s="522"/>
      <c r="BZA181" s="522"/>
      <c r="BZB181" s="522"/>
      <c r="BZC181" s="522"/>
      <c r="BZD181" s="522"/>
      <c r="BZE181" s="522"/>
      <c r="BZF181" s="522"/>
      <c r="BZG181" s="522"/>
      <c r="BZH181" s="522"/>
      <c r="BZI181" s="522"/>
      <c r="BZJ181" s="522"/>
      <c r="BZK181" s="522"/>
      <c r="BZL181" s="522"/>
      <c r="BZM181" s="522"/>
      <c r="BZN181" s="522"/>
      <c r="BZO181" s="522"/>
      <c r="BZP181" s="522"/>
      <c r="BZQ181" s="522"/>
      <c r="BZR181" s="522"/>
      <c r="BZS181" s="522"/>
      <c r="BZT181" s="522"/>
      <c r="BZU181" s="522"/>
      <c r="BZV181" s="522"/>
      <c r="BZW181" s="522"/>
      <c r="BZX181" s="522"/>
      <c r="BZY181" s="522"/>
      <c r="BZZ181" s="522"/>
      <c r="CAA181" s="522"/>
      <c r="CAB181" s="522"/>
      <c r="CAC181" s="522"/>
      <c r="CAD181" s="522"/>
      <c r="CAE181" s="522"/>
      <c r="CAF181" s="522"/>
      <c r="CAG181" s="522"/>
      <c r="CAH181" s="522"/>
      <c r="CAI181" s="522"/>
      <c r="CAJ181" s="522"/>
      <c r="CAK181" s="522"/>
      <c r="CAL181" s="522"/>
      <c r="CAM181" s="522"/>
      <c r="CAN181" s="522"/>
      <c r="CAO181" s="522"/>
      <c r="CAP181" s="522"/>
      <c r="CAQ181" s="522"/>
      <c r="CAR181" s="522"/>
      <c r="CAS181" s="522"/>
      <c r="CAT181" s="522"/>
      <c r="CAU181" s="522"/>
      <c r="CAV181" s="522"/>
      <c r="CAW181" s="522"/>
      <c r="CAX181" s="522"/>
      <c r="CAY181" s="522"/>
      <c r="CAZ181" s="522"/>
      <c r="CBA181" s="522"/>
      <c r="CBB181" s="522"/>
      <c r="CBC181" s="522"/>
      <c r="CBD181" s="522"/>
      <c r="CBE181" s="522"/>
      <c r="CBF181" s="522"/>
      <c r="CBG181" s="522"/>
      <c r="CBH181" s="522"/>
      <c r="CBI181" s="522"/>
      <c r="CBJ181" s="522"/>
      <c r="CBK181" s="522"/>
      <c r="CBL181" s="522"/>
      <c r="CBM181" s="522"/>
      <c r="CBN181" s="522"/>
      <c r="CBO181" s="522"/>
      <c r="CBP181" s="522"/>
      <c r="CBQ181" s="522"/>
      <c r="CBR181" s="522"/>
      <c r="CBS181" s="522"/>
      <c r="CBT181" s="522"/>
      <c r="CBU181" s="522"/>
      <c r="CBV181" s="522"/>
      <c r="CBW181" s="522"/>
      <c r="CBX181" s="522"/>
      <c r="CBY181" s="522"/>
      <c r="CBZ181" s="522"/>
      <c r="CCA181" s="522"/>
      <c r="CCB181" s="522"/>
      <c r="CCC181" s="522"/>
      <c r="CCD181" s="522"/>
      <c r="CCE181" s="522"/>
      <c r="CCF181" s="522"/>
      <c r="CCG181" s="522"/>
      <c r="CCH181" s="522"/>
      <c r="CCI181" s="522"/>
      <c r="CCJ181" s="522"/>
      <c r="CCK181" s="522"/>
      <c r="CCL181" s="522"/>
      <c r="CCM181" s="522"/>
      <c r="CCN181" s="522"/>
      <c r="CCO181" s="522"/>
      <c r="CCP181" s="522"/>
      <c r="CCQ181" s="522"/>
      <c r="CCR181" s="522"/>
      <c r="CCS181" s="522"/>
      <c r="CCT181" s="522"/>
      <c r="CCU181" s="522"/>
      <c r="CCV181" s="522"/>
      <c r="CCW181" s="522"/>
      <c r="CCX181" s="522"/>
      <c r="CCY181" s="522"/>
      <c r="CCZ181" s="522"/>
      <c r="CDA181" s="522"/>
      <c r="CDB181" s="522"/>
      <c r="CDC181" s="522"/>
      <c r="CDD181" s="522"/>
      <c r="CDE181" s="522"/>
      <c r="CDF181" s="522"/>
      <c r="CDG181" s="522"/>
      <c r="CDH181" s="522"/>
      <c r="CDI181" s="522"/>
      <c r="CDJ181" s="522"/>
      <c r="CDK181" s="522"/>
      <c r="CDL181" s="522"/>
      <c r="CDM181" s="522"/>
      <c r="CDN181" s="522"/>
      <c r="CDO181" s="522"/>
      <c r="CDP181" s="522"/>
      <c r="CDQ181" s="522"/>
      <c r="CDR181" s="522"/>
      <c r="CDS181" s="522"/>
      <c r="CDT181" s="522"/>
      <c r="CDU181" s="522"/>
      <c r="CDV181" s="522"/>
      <c r="CDW181" s="522"/>
      <c r="CDX181" s="522"/>
      <c r="CDY181" s="522"/>
      <c r="CDZ181" s="522"/>
      <c r="CEA181" s="522"/>
      <c r="CEB181" s="522"/>
      <c r="CEC181" s="522"/>
      <c r="CED181" s="522"/>
      <c r="CEE181" s="522"/>
      <c r="CEF181" s="522"/>
      <c r="CEG181" s="522"/>
      <c r="CEH181" s="522"/>
      <c r="CEI181" s="522"/>
      <c r="CEJ181" s="522"/>
      <c r="CEK181" s="522"/>
      <c r="CEL181" s="522"/>
      <c r="CEM181" s="522"/>
      <c r="CEN181" s="522"/>
      <c r="CEO181" s="522"/>
      <c r="CEP181" s="522"/>
      <c r="CEQ181" s="522"/>
      <c r="CER181" s="522"/>
      <c r="CES181" s="522"/>
      <c r="CET181" s="522"/>
      <c r="CEU181" s="522"/>
      <c r="CEV181" s="522"/>
      <c r="CEW181" s="522"/>
      <c r="CEX181" s="522"/>
      <c r="CEY181" s="522"/>
      <c r="CEZ181" s="522"/>
      <c r="CFA181" s="522"/>
      <c r="CFB181" s="522"/>
      <c r="CFC181" s="522"/>
      <c r="CFD181" s="522"/>
      <c r="CFE181" s="522"/>
      <c r="CFF181" s="522"/>
      <c r="CFG181" s="522"/>
      <c r="CFH181" s="522"/>
      <c r="CFI181" s="522"/>
      <c r="CFJ181" s="522"/>
      <c r="CFK181" s="522"/>
      <c r="CFL181" s="522"/>
      <c r="CFM181" s="522"/>
      <c r="CFN181" s="522"/>
      <c r="CFO181" s="522"/>
      <c r="CFP181" s="522"/>
      <c r="CFQ181" s="522"/>
      <c r="CFR181" s="522"/>
      <c r="CFS181" s="522"/>
      <c r="CFT181" s="522"/>
      <c r="CFU181" s="522"/>
      <c r="CFV181" s="522"/>
      <c r="CFW181" s="522"/>
      <c r="CFX181" s="522"/>
      <c r="CFY181" s="522"/>
      <c r="CFZ181" s="522"/>
      <c r="CGA181" s="522"/>
      <c r="CGB181" s="522"/>
      <c r="CGC181" s="522"/>
      <c r="CGD181" s="522"/>
      <c r="CGE181" s="522"/>
      <c r="CGF181" s="522"/>
      <c r="CGG181" s="522"/>
      <c r="CGH181" s="522"/>
      <c r="CGI181" s="522"/>
      <c r="CGJ181" s="522"/>
      <c r="CGK181" s="522"/>
      <c r="CGL181" s="522"/>
      <c r="CGM181" s="522"/>
      <c r="CGN181" s="522"/>
      <c r="CGO181" s="522"/>
      <c r="CGP181" s="522"/>
      <c r="CGQ181" s="522"/>
      <c r="CGR181" s="522"/>
      <c r="CGS181" s="522"/>
      <c r="CGT181" s="522"/>
      <c r="CGU181" s="522"/>
      <c r="CGV181" s="522"/>
      <c r="CGW181" s="522"/>
      <c r="CGX181" s="522"/>
      <c r="CGY181" s="522"/>
      <c r="CGZ181" s="522"/>
      <c r="CHA181" s="522"/>
      <c r="CHB181" s="522"/>
      <c r="CHC181" s="522"/>
      <c r="CHD181" s="522"/>
      <c r="CHE181" s="522"/>
      <c r="CHF181" s="522"/>
      <c r="CHG181" s="522"/>
      <c r="CHH181" s="522"/>
      <c r="CHI181" s="522"/>
      <c r="CHJ181" s="522"/>
      <c r="CHK181" s="522"/>
      <c r="CHL181" s="522"/>
      <c r="CHM181" s="522"/>
      <c r="CHN181" s="522"/>
      <c r="CHO181" s="522"/>
      <c r="CHP181" s="522"/>
      <c r="CHQ181" s="522"/>
      <c r="CHR181" s="522"/>
      <c r="CHS181" s="522"/>
      <c r="CHT181" s="522"/>
      <c r="CHU181" s="522"/>
      <c r="CHV181" s="522"/>
      <c r="CHW181" s="522"/>
      <c r="CHX181" s="522"/>
      <c r="CHY181" s="522"/>
      <c r="CHZ181" s="522"/>
      <c r="CIA181" s="522"/>
      <c r="CIB181" s="522"/>
      <c r="CIC181" s="522"/>
      <c r="CID181" s="522"/>
      <c r="CIE181" s="522"/>
      <c r="CIF181" s="522"/>
      <c r="CIG181" s="522"/>
      <c r="CIH181" s="522"/>
      <c r="CII181" s="522"/>
      <c r="CIJ181" s="522"/>
      <c r="CIK181" s="522"/>
      <c r="CIL181" s="522"/>
      <c r="CIM181" s="522"/>
      <c r="CIN181" s="522"/>
      <c r="CIO181" s="522"/>
      <c r="CIP181" s="522"/>
      <c r="CIQ181" s="522"/>
      <c r="CIR181" s="522"/>
      <c r="CIS181" s="522"/>
      <c r="CIT181" s="522"/>
      <c r="CIU181" s="522"/>
      <c r="CIV181" s="522"/>
      <c r="CIW181" s="522"/>
      <c r="CIX181" s="522"/>
      <c r="CIY181" s="522"/>
      <c r="CIZ181" s="522"/>
      <c r="CJA181" s="522"/>
      <c r="CJB181" s="522"/>
      <c r="CJC181" s="522"/>
      <c r="CJD181" s="522"/>
      <c r="CJE181" s="522"/>
      <c r="CJF181" s="522"/>
      <c r="CJG181" s="522"/>
      <c r="CJH181" s="522"/>
      <c r="CJI181" s="522"/>
      <c r="CJJ181" s="522"/>
      <c r="CJK181" s="522"/>
      <c r="CJL181" s="522"/>
      <c r="CJM181" s="522"/>
      <c r="CJN181" s="522"/>
      <c r="CJO181" s="522"/>
      <c r="CJP181" s="522"/>
      <c r="CJQ181" s="522"/>
      <c r="CJR181" s="522"/>
      <c r="CJS181" s="522"/>
      <c r="CJT181" s="522"/>
      <c r="CJU181" s="522"/>
      <c r="CJV181" s="522"/>
      <c r="CJW181" s="522"/>
      <c r="CJX181" s="522"/>
      <c r="CJY181" s="522"/>
      <c r="CJZ181" s="522"/>
      <c r="CKA181" s="522"/>
      <c r="CKB181" s="522"/>
      <c r="CKC181" s="522"/>
      <c r="CKD181" s="522"/>
      <c r="CKE181" s="522"/>
      <c r="CKF181" s="522"/>
      <c r="CKG181" s="522"/>
      <c r="CKH181" s="522"/>
      <c r="CKI181" s="522"/>
      <c r="CKJ181" s="522"/>
      <c r="CKK181" s="522"/>
      <c r="CKL181" s="522"/>
      <c r="CKM181" s="522"/>
      <c r="CKN181" s="522"/>
      <c r="CKO181" s="522"/>
      <c r="CKP181" s="522"/>
      <c r="CKQ181" s="522"/>
      <c r="CKR181" s="522"/>
      <c r="CKS181" s="522"/>
      <c r="CKT181" s="522"/>
      <c r="CKU181" s="522"/>
      <c r="CKV181" s="522"/>
      <c r="CKW181" s="522"/>
      <c r="CKX181" s="522"/>
      <c r="CKY181" s="522"/>
      <c r="CKZ181" s="522"/>
      <c r="CLA181" s="522"/>
      <c r="CLB181" s="522"/>
      <c r="CLC181" s="522"/>
      <c r="CLD181" s="522"/>
      <c r="CLE181" s="522"/>
      <c r="CLF181" s="522"/>
      <c r="CLG181" s="522"/>
      <c r="CLH181" s="522"/>
      <c r="CLI181" s="522"/>
      <c r="CLJ181" s="522"/>
      <c r="CLK181" s="522"/>
      <c r="CLL181" s="522"/>
      <c r="CLM181" s="522"/>
      <c r="CLN181" s="522"/>
      <c r="CLO181" s="522"/>
      <c r="CLP181" s="522"/>
      <c r="CLQ181" s="522"/>
      <c r="CLR181" s="522"/>
      <c r="CLS181" s="522"/>
      <c r="CLT181" s="522"/>
      <c r="CLU181" s="522"/>
      <c r="CLV181" s="522"/>
      <c r="CLW181" s="522"/>
      <c r="CLX181" s="522"/>
      <c r="CLY181" s="522"/>
      <c r="CLZ181" s="522"/>
      <c r="CMA181" s="522"/>
      <c r="CMB181" s="522"/>
      <c r="CMC181" s="522"/>
      <c r="CMD181" s="522"/>
      <c r="CME181" s="522"/>
      <c r="CMF181" s="522"/>
      <c r="CMG181" s="522"/>
      <c r="CMH181" s="522"/>
      <c r="CMI181" s="522"/>
      <c r="CMJ181" s="522"/>
      <c r="CMK181" s="522"/>
      <c r="CML181" s="522"/>
      <c r="CMM181" s="522"/>
      <c r="CMN181" s="522"/>
      <c r="CMO181" s="522"/>
      <c r="CMP181" s="522"/>
      <c r="CMQ181" s="522"/>
      <c r="CMR181" s="522"/>
      <c r="CMS181" s="522"/>
      <c r="CMT181" s="522"/>
      <c r="CMU181" s="522"/>
      <c r="CMV181" s="522"/>
      <c r="CMW181" s="522"/>
      <c r="CMX181" s="522"/>
      <c r="CMY181" s="522"/>
      <c r="CMZ181" s="522"/>
      <c r="CNA181" s="522"/>
      <c r="CNB181" s="522"/>
      <c r="CNC181" s="522"/>
      <c r="CND181" s="522"/>
      <c r="CNE181" s="522"/>
      <c r="CNF181" s="522"/>
      <c r="CNG181" s="522"/>
      <c r="CNH181" s="522"/>
      <c r="CNI181" s="522"/>
      <c r="CNJ181" s="522"/>
      <c r="CNK181" s="522"/>
      <c r="CNL181" s="522"/>
      <c r="CNM181" s="522"/>
      <c r="CNN181" s="522"/>
      <c r="CNO181" s="522"/>
      <c r="CNP181" s="522"/>
      <c r="CNQ181" s="522"/>
      <c r="CNR181" s="522"/>
      <c r="CNS181" s="522"/>
      <c r="CNT181" s="522"/>
      <c r="CNU181" s="522"/>
      <c r="CNV181" s="522"/>
      <c r="CNW181" s="522"/>
      <c r="CNX181" s="522"/>
      <c r="CNY181" s="522"/>
      <c r="CNZ181" s="522"/>
      <c r="COA181" s="522"/>
      <c r="COB181" s="522"/>
      <c r="COC181" s="522"/>
      <c r="COD181" s="522"/>
      <c r="COE181" s="522"/>
      <c r="COF181" s="522"/>
      <c r="COG181" s="522"/>
      <c r="COH181" s="522"/>
      <c r="COI181" s="522"/>
      <c r="COJ181" s="522"/>
      <c r="COK181" s="522"/>
      <c r="COL181" s="522"/>
      <c r="COM181" s="522"/>
      <c r="CON181" s="522"/>
      <c r="COO181" s="522"/>
      <c r="COP181" s="522"/>
      <c r="COQ181" s="522"/>
      <c r="COR181" s="522"/>
      <c r="COS181" s="522"/>
      <c r="COT181" s="522"/>
      <c r="COU181" s="522"/>
      <c r="COV181" s="522"/>
      <c r="COW181" s="522"/>
      <c r="COX181" s="522"/>
      <c r="COY181" s="522"/>
      <c r="COZ181" s="522"/>
      <c r="CPA181" s="522"/>
      <c r="CPB181" s="522"/>
      <c r="CPC181" s="522"/>
      <c r="CPD181" s="522"/>
      <c r="CPE181" s="522"/>
      <c r="CPF181" s="522"/>
      <c r="CPG181" s="522"/>
      <c r="CPH181" s="522"/>
      <c r="CPI181" s="522"/>
      <c r="CPJ181" s="522"/>
      <c r="CPK181" s="522"/>
      <c r="CPL181" s="522"/>
      <c r="CPM181" s="522"/>
      <c r="CPN181" s="522"/>
      <c r="CPO181" s="522"/>
      <c r="CPP181" s="522"/>
      <c r="CPQ181" s="522"/>
      <c r="CPR181" s="522"/>
      <c r="CPS181" s="522"/>
      <c r="CPT181" s="522"/>
      <c r="CPU181" s="522"/>
      <c r="CPV181" s="522"/>
      <c r="CPW181" s="522"/>
      <c r="CPX181" s="522"/>
      <c r="CPY181" s="522"/>
      <c r="CPZ181" s="522"/>
      <c r="CQA181" s="522"/>
      <c r="CQB181" s="522"/>
      <c r="CQC181" s="522"/>
      <c r="CQD181" s="522"/>
      <c r="CQE181" s="522"/>
      <c r="CQF181" s="522"/>
      <c r="CQG181" s="522"/>
      <c r="CQH181" s="522"/>
      <c r="CQI181" s="522"/>
      <c r="CQJ181" s="522"/>
      <c r="CQK181" s="522"/>
      <c r="CQL181" s="522"/>
      <c r="CQM181" s="522"/>
      <c r="CQN181" s="522"/>
      <c r="CQO181" s="522"/>
      <c r="CQP181" s="522"/>
      <c r="CQQ181" s="522"/>
      <c r="CQR181" s="522"/>
      <c r="CQS181" s="522"/>
      <c r="CQT181" s="522"/>
      <c r="CQU181" s="522"/>
      <c r="CQV181" s="522"/>
      <c r="CQW181" s="522"/>
      <c r="CQX181" s="522"/>
      <c r="CQY181" s="522"/>
      <c r="CQZ181" s="522"/>
      <c r="CRA181" s="522"/>
      <c r="CRB181" s="522"/>
      <c r="CRC181" s="522"/>
      <c r="CRD181" s="522"/>
      <c r="CRE181" s="522"/>
      <c r="CRF181" s="522"/>
      <c r="CRG181" s="522"/>
      <c r="CRH181" s="522"/>
      <c r="CRI181" s="522"/>
      <c r="CRJ181" s="522"/>
      <c r="CRK181" s="522"/>
      <c r="CRL181" s="522"/>
      <c r="CRM181" s="522"/>
      <c r="CRN181" s="522"/>
      <c r="CRO181" s="522"/>
      <c r="CRP181" s="522"/>
      <c r="CRQ181" s="522"/>
      <c r="CRR181" s="522"/>
      <c r="CRS181" s="522"/>
      <c r="CRT181" s="522"/>
      <c r="CRU181" s="522"/>
      <c r="CRV181" s="522"/>
      <c r="CRW181" s="522"/>
      <c r="CRX181" s="522"/>
      <c r="CRY181" s="522"/>
      <c r="CRZ181" s="522"/>
      <c r="CSA181" s="522"/>
      <c r="CSB181" s="522"/>
      <c r="CSC181" s="522"/>
      <c r="CSD181" s="522"/>
      <c r="CSE181" s="522"/>
      <c r="CSF181" s="522"/>
      <c r="CSG181" s="522"/>
      <c r="CSH181" s="522"/>
      <c r="CSI181" s="522"/>
      <c r="CSJ181" s="522"/>
      <c r="CSK181" s="522"/>
      <c r="CSL181" s="522"/>
      <c r="CSM181" s="522"/>
      <c r="CSN181" s="522"/>
      <c r="CSO181" s="522"/>
      <c r="CSP181" s="522"/>
      <c r="CSQ181" s="522"/>
      <c r="CSR181" s="522"/>
      <c r="CSS181" s="522"/>
      <c r="CST181" s="522"/>
      <c r="CSU181" s="522"/>
      <c r="CSV181" s="522"/>
      <c r="CSW181" s="522"/>
      <c r="CSX181" s="522"/>
      <c r="CSY181" s="522"/>
      <c r="CSZ181" s="522"/>
      <c r="CTA181" s="522"/>
      <c r="CTB181" s="522"/>
      <c r="CTC181" s="522"/>
      <c r="CTD181" s="522"/>
      <c r="CTE181" s="522"/>
      <c r="CTF181" s="522"/>
      <c r="CTG181" s="522"/>
      <c r="CTH181" s="522"/>
      <c r="CTI181" s="522"/>
      <c r="CTJ181" s="522"/>
      <c r="CTK181" s="522"/>
      <c r="CTL181" s="522"/>
      <c r="CTM181" s="522"/>
      <c r="CTN181" s="522"/>
      <c r="CTO181" s="522"/>
      <c r="CTP181" s="522"/>
      <c r="CTQ181" s="522"/>
      <c r="CTR181" s="522"/>
      <c r="CTS181" s="522"/>
      <c r="CTT181" s="522"/>
      <c r="CTU181" s="522"/>
      <c r="CTV181" s="522"/>
      <c r="CTW181" s="522"/>
      <c r="CTX181" s="522"/>
      <c r="CTY181" s="522"/>
      <c r="CTZ181" s="522"/>
      <c r="CUA181" s="522"/>
      <c r="CUB181" s="522"/>
      <c r="CUC181" s="522"/>
      <c r="CUD181" s="522"/>
      <c r="CUE181" s="522"/>
      <c r="CUF181" s="522"/>
      <c r="CUG181" s="522"/>
      <c r="CUH181" s="522"/>
      <c r="CUI181" s="522"/>
      <c r="CUJ181" s="522"/>
      <c r="CUK181" s="522"/>
      <c r="CUL181" s="522"/>
      <c r="CUM181" s="522"/>
      <c r="CUN181" s="522"/>
      <c r="CUO181" s="522"/>
      <c r="CUP181" s="522"/>
      <c r="CUQ181" s="522"/>
      <c r="CUR181" s="522"/>
      <c r="CUS181" s="522"/>
      <c r="CUT181" s="522"/>
      <c r="CUU181" s="522"/>
      <c r="CUV181" s="522"/>
      <c r="CUW181" s="522"/>
      <c r="CUX181" s="522"/>
      <c r="CUY181" s="522"/>
      <c r="CUZ181" s="522"/>
      <c r="CVA181" s="522"/>
      <c r="CVB181" s="522"/>
      <c r="CVC181" s="522"/>
      <c r="CVD181" s="522"/>
      <c r="CVE181" s="522"/>
      <c r="CVF181" s="522"/>
      <c r="CVG181" s="522"/>
      <c r="CVH181" s="522"/>
      <c r="CVI181" s="522"/>
      <c r="CVJ181" s="522"/>
      <c r="CVK181" s="522"/>
      <c r="CVL181" s="522"/>
      <c r="CVM181" s="522"/>
      <c r="CVN181" s="522"/>
      <c r="CVO181" s="522"/>
      <c r="CVP181" s="522"/>
      <c r="CVQ181" s="522"/>
      <c r="CVR181" s="522"/>
      <c r="CVS181" s="522"/>
      <c r="CVT181" s="522"/>
      <c r="CVU181" s="522"/>
      <c r="CVV181" s="522"/>
      <c r="CVW181" s="522"/>
      <c r="CVX181" s="522"/>
      <c r="CVY181" s="522"/>
      <c r="CVZ181" s="522"/>
      <c r="CWA181" s="522"/>
      <c r="CWB181" s="522"/>
      <c r="CWC181" s="522"/>
      <c r="CWD181" s="522"/>
      <c r="CWE181" s="522"/>
      <c r="CWF181" s="522"/>
      <c r="CWG181" s="522"/>
      <c r="CWH181" s="522"/>
      <c r="CWI181" s="522"/>
      <c r="CWJ181" s="522"/>
      <c r="CWK181" s="522"/>
      <c r="CWL181" s="522"/>
      <c r="CWM181" s="522"/>
      <c r="CWN181" s="522"/>
      <c r="CWO181" s="522"/>
      <c r="CWP181" s="522"/>
      <c r="CWQ181" s="522"/>
      <c r="CWR181" s="522"/>
      <c r="CWS181" s="522"/>
      <c r="CWT181" s="522"/>
      <c r="CWU181" s="522"/>
      <c r="CWV181" s="522"/>
      <c r="CWW181" s="522"/>
      <c r="CWX181" s="522"/>
      <c r="CWY181" s="522"/>
      <c r="CWZ181" s="522"/>
      <c r="CXA181" s="522"/>
      <c r="CXB181" s="522"/>
      <c r="CXC181" s="522"/>
      <c r="CXD181" s="522"/>
      <c r="CXE181" s="522"/>
      <c r="CXF181" s="522"/>
      <c r="CXG181" s="522"/>
      <c r="CXH181" s="522"/>
      <c r="CXI181" s="522"/>
      <c r="CXJ181" s="522"/>
      <c r="CXK181" s="522"/>
      <c r="CXL181" s="522"/>
      <c r="CXM181" s="522"/>
      <c r="CXN181" s="522"/>
      <c r="CXO181" s="522"/>
      <c r="CXP181" s="522"/>
      <c r="CXQ181" s="522"/>
      <c r="CXR181" s="522"/>
      <c r="CXS181" s="522"/>
      <c r="CXT181" s="522"/>
      <c r="CXU181" s="522"/>
      <c r="CXV181" s="522"/>
      <c r="CXW181" s="522"/>
      <c r="CXX181" s="522"/>
      <c r="CXY181" s="522"/>
      <c r="CXZ181" s="522"/>
      <c r="CYA181" s="522"/>
      <c r="CYB181" s="522"/>
      <c r="CYC181" s="522"/>
      <c r="CYD181" s="522"/>
      <c r="CYE181" s="522"/>
      <c r="CYF181" s="522"/>
      <c r="CYG181" s="522"/>
      <c r="CYH181" s="522"/>
      <c r="CYI181" s="522"/>
      <c r="CYJ181" s="522"/>
      <c r="CYK181" s="522"/>
      <c r="CYL181" s="522"/>
      <c r="CYM181" s="522"/>
      <c r="CYN181" s="522"/>
      <c r="CYO181" s="522"/>
      <c r="CYP181" s="522"/>
      <c r="CYQ181" s="522"/>
      <c r="CYR181" s="522"/>
      <c r="CYS181" s="522"/>
      <c r="CYT181" s="522"/>
      <c r="CYU181" s="522"/>
      <c r="CYV181" s="522"/>
      <c r="CYW181" s="522"/>
      <c r="CYX181" s="522"/>
      <c r="CYY181" s="522"/>
      <c r="CYZ181" s="522"/>
      <c r="CZA181" s="522"/>
      <c r="CZB181" s="522"/>
      <c r="CZC181" s="522"/>
      <c r="CZD181" s="522"/>
      <c r="CZE181" s="522"/>
      <c r="CZF181" s="522"/>
      <c r="CZG181" s="522"/>
      <c r="CZH181" s="522"/>
      <c r="CZI181" s="522"/>
      <c r="CZJ181" s="522"/>
      <c r="CZK181" s="522"/>
      <c r="CZL181" s="522"/>
      <c r="CZM181" s="522"/>
      <c r="CZN181" s="522"/>
      <c r="CZO181" s="522"/>
      <c r="CZP181" s="522"/>
      <c r="CZQ181" s="522"/>
      <c r="CZR181" s="522"/>
      <c r="CZS181" s="522"/>
      <c r="CZT181" s="522"/>
      <c r="CZU181" s="522"/>
      <c r="CZV181" s="522"/>
      <c r="CZW181" s="522"/>
      <c r="CZX181" s="522"/>
      <c r="CZY181" s="522"/>
      <c r="CZZ181" s="522"/>
      <c r="DAA181" s="522"/>
      <c r="DAB181" s="522"/>
      <c r="DAC181" s="522"/>
      <c r="DAD181" s="522"/>
      <c r="DAE181" s="522"/>
      <c r="DAF181" s="522"/>
      <c r="DAG181" s="522"/>
      <c r="DAH181" s="522"/>
      <c r="DAI181" s="522"/>
      <c r="DAJ181" s="522"/>
      <c r="DAK181" s="522"/>
      <c r="DAL181" s="522"/>
      <c r="DAM181" s="522"/>
      <c r="DAN181" s="522"/>
      <c r="DAO181" s="522"/>
      <c r="DAP181" s="522"/>
      <c r="DAQ181" s="522"/>
      <c r="DAR181" s="522"/>
      <c r="DAS181" s="522"/>
      <c r="DAT181" s="522"/>
      <c r="DAU181" s="522"/>
      <c r="DAV181" s="522"/>
      <c r="DAW181" s="522"/>
      <c r="DAX181" s="522"/>
      <c r="DAY181" s="522"/>
      <c r="DAZ181" s="522"/>
      <c r="DBA181" s="522"/>
      <c r="DBB181" s="522"/>
      <c r="DBC181" s="522"/>
      <c r="DBD181" s="522"/>
      <c r="DBE181" s="522"/>
      <c r="DBF181" s="522"/>
      <c r="DBG181" s="522"/>
      <c r="DBH181" s="522"/>
      <c r="DBI181" s="522"/>
      <c r="DBJ181" s="522"/>
      <c r="DBK181" s="522"/>
      <c r="DBL181" s="522"/>
      <c r="DBM181" s="522"/>
      <c r="DBN181" s="522"/>
      <c r="DBO181" s="522"/>
      <c r="DBP181" s="522"/>
      <c r="DBQ181" s="522"/>
      <c r="DBR181" s="522"/>
      <c r="DBS181" s="522"/>
      <c r="DBT181" s="522"/>
      <c r="DBU181" s="522"/>
      <c r="DBV181" s="522"/>
      <c r="DBW181" s="522"/>
      <c r="DBX181" s="522"/>
      <c r="DBY181" s="522"/>
      <c r="DBZ181" s="522"/>
      <c r="DCA181" s="522"/>
      <c r="DCB181" s="522"/>
      <c r="DCC181" s="522"/>
      <c r="DCD181" s="522"/>
      <c r="DCE181" s="522"/>
      <c r="DCF181" s="522"/>
      <c r="DCG181" s="522"/>
      <c r="DCH181" s="522"/>
      <c r="DCI181" s="522"/>
      <c r="DCJ181" s="522"/>
      <c r="DCK181" s="522"/>
      <c r="DCL181" s="522"/>
      <c r="DCM181" s="522"/>
      <c r="DCN181" s="522"/>
      <c r="DCO181" s="522"/>
      <c r="DCP181" s="522"/>
      <c r="DCQ181" s="522"/>
      <c r="DCR181" s="522"/>
      <c r="DCS181" s="522"/>
      <c r="DCT181" s="522"/>
      <c r="DCU181" s="522"/>
      <c r="DCV181" s="522"/>
      <c r="DCW181" s="522"/>
      <c r="DCX181" s="522"/>
      <c r="DCY181" s="522"/>
      <c r="DCZ181" s="522"/>
      <c r="DDA181" s="522"/>
      <c r="DDB181" s="522"/>
      <c r="DDC181" s="522"/>
      <c r="DDD181" s="522"/>
      <c r="DDE181" s="522"/>
      <c r="DDF181" s="522"/>
      <c r="DDG181" s="522"/>
      <c r="DDH181" s="522"/>
      <c r="DDI181" s="522"/>
      <c r="DDJ181" s="522"/>
      <c r="DDK181" s="522"/>
      <c r="DDL181" s="522"/>
      <c r="DDM181" s="522"/>
      <c r="DDN181" s="522"/>
      <c r="DDO181" s="522"/>
      <c r="DDP181" s="522"/>
      <c r="DDQ181" s="522"/>
      <c r="DDR181" s="522"/>
      <c r="DDS181" s="522"/>
      <c r="DDT181" s="522"/>
      <c r="DDU181" s="522"/>
      <c r="DDV181" s="522"/>
      <c r="DDW181" s="522"/>
      <c r="DDX181" s="522"/>
      <c r="DDY181" s="522"/>
      <c r="DDZ181" s="522"/>
      <c r="DEA181" s="522"/>
      <c r="DEB181" s="522"/>
      <c r="DEC181" s="522"/>
      <c r="DED181" s="522"/>
      <c r="DEE181" s="522"/>
      <c r="DEF181" s="522"/>
      <c r="DEG181" s="522"/>
      <c r="DEH181" s="522"/>
      <c r="DEI181" s="522"/>
      <c r="DEJ181" s="522"/>
      <c r="DEK181" s="522"/>
      <c r="DEL181" s="522"/>
      <c r="DEM181" s="522"/>
      <c r="DEN181" s="522"/>
      <c r="DEO181" s="522"/>
      <c r="DEP181" s="522"/>
      <c r="DEQ181" s="522"/>
      <c r="DER181" s="522"/>
      <c r="DES181" s="522"/>
      <c r="DET181" s="522"/>
      <c r="DEU181" s="522"/>
      <c r="DEV181" s="522"/>
      <c r="DEW181" s="522"/>
      <c r="DEX181" s="522"/>
      <c r="DEY181" s="522"/>
      <c r="DEZ181" s="522"/>
      <c r="DFA181" s="522"/>
      <c r="DFB181" s="522"/>
      <c r="DFC181" s="522"/>
      <c r="DFD181" s="522"/>
      <c r="DFE181" s="522"/>
      <c r="DFF181" s="522"/>
      <c r="DFG181" s="522"/>
      <c r="DFH181" s="522"/>
      <c r="DFI181" s="522"/>
      <c r="DFJ181" s="522"/>
      <c r="DFK181" s="522"/>
      <c r="DFL181" s="522"/>
      <c r="DFM181" s="522"/>
      <c r="DFN181" s="522"/>
      <c r="DFO181" s="522"/>
      <c r="DFP181" s="522"/>
      <c r="DFQ181" s="522"/>
      <c r="DFR181" s="522"/>
      <c r="DFS181" s="522"/>
      <c r="DFT181" s="522"/>
      <c r="DFU181" s="522"/>
      <c r="DFV181" s="522"/>
      <c r="DFW181" s="522"/>
      <c r="DFX181" s="522"/>
      <c r="DFY181" s="522"/>
      <c r="DFZ181" s="522"/>
      <c r="DGA181" s="522"/>
      <c r="DGB181" s="522"/>
      <c r="DGC181" s="522"/>
      <c r="DGD181" s="522"/>
      <c r="DGE181" s="522"/>
      <c r="DGF181" s="522"/>
      <c r="DGG181" s="522"/>
      <c r="DGH181" s="522"/>
      <c r="DGI181" s="522"/>
      <c r="DGJ181" s="522"/>
      <c r="DGK181" s="522"/>
      <c r="DGL181" s="522"/>
      <c r="DGM181" s="522"/>
      <c r="DGN181" s="522"/>
      <c r="DGO181" s="522"/>
      <c r="DGP181" s="522"/>
      <c r="DGQ181" s="522"/>
      <c r="DGR181" s="522"/>
      <c r="DGS181" s="522"/>
      <c r="DGT181" s="522"/>
      <c r="DGU181" s="522"/>
      <c r="DGV181" s="522"/>
      <c r="DGW181" s="522"/>
      <c r="DGX181" s="522"/>
      <c r="DGY181" s="522"/>
      <c r="DGZ181" s="522"/>
      <c r="DHA181" s="522"/>
      <c r="DHB181" s="522"/>
      <c r="DHC181" s="522"/>
      <c r="DHD181" s="522"/>
      <c r="DHE181" s="522"/>
      <c r="DHF181" s="522"/>
      <c r="DHG181" s="522"/>
      <c r="DHH181" s="522"/>
      <c r="DHI181" s="522"/>
      <c r="DHJ181" s="522"/>
      <c r="DHK181" s="522"/>
      <c r="DHL181" s="522"/>
      <c r="DHM181" s="522"/>
      <c r="DHN181" s="522"/>
      <c r="DHO181" s="522"/>
      <c r="DHP181" s="522"/>
      <c r="DHQ181" s="522"/>
      <c r="DHR181" s="522"/>
      <c r="DHS181" s="522"/>
      <c r="DHT181" s="522"/>
      <c r="DHU181" s="522"/>
      <c r="DHV181" s="522"/>
      <c r="DHW181" s="522"/>
      <c r="DHX181" s="522"/>
      <c r="DHY181" s="522"/>
      <c r="DHZ181" s="522"/>
      <c r="DIA181" s="522"/>
      <c r="DIB181" s="522"/>
      <c r="DIC181" s="522"/>
      <c r="DID181" s="522"/>
      <c r="DIE181" s="522"/>
      <c r="DIF181" s="522"/>
      <c r="DIG181" s="522"/>
      <c r="DIH181" s="522"/>
      <c r="DII181" s="522"/>
      <c r="DIJ181" s="522"/>
      <c r="DIK181" s="522"/>
      <c r="DIL181" s="522"/>
      <c r="DIM181" s="522"/>
      <c r="DIN181" s="522"/>
      <c r="DIO181" s="522"/>
      <c r="DIP181" s="522"/>
      <c r="DIQ181" s="522"/>
      <c r="DIR181" s="522"/>
      <c r="DIS181" s="522"/>
      <c r="DIT181" s="522"/>
      <c r="DIU181" s="522"/>
      <c r="DIV181" s="522"/>
      <c r="DIW181" s="522"/>
      <c r="DIX181" s="522"/>
      <c r="DIY181" s="522"/>
      <c r="DIZ181" s="522"/>
      <c r="DJA181" s="522"/>
      <c r="DJB181" s="522"/>
      <c r="DJC181" s="522"/>
      <c r="DJD181" s="522"/>
      <c r="DJE181" s="522"/>
      <c r="DJF181" s="522"/>
      <c r="DJG181" s="522"/>
      <c r="DJH181" s="522"/>
      <c r="DJI181" s="522"/>
      <c r="DJJ181" s="522"/>
      <c r="DJK181" s="522"/>
      <c r="DJL181" s="522"/>
      <c r="DJM181" s="522"/>
      <c r="DJN181" s="522"/>
      <c r="DJO181" s="522"/>
      <c r="DJP181" s="522"/>
      <c r="DJQ181" s="522"/>
      <c r="DJR181" s="522"/>
      <c r="DJS181" s="522"/>
      <c r="DJT181" s="522"/>
      <c r="DJU181" s="522"/>
      <c r="DJV181" s="522"/>
      <c r="DJW181" s="522"/>
      <c r="DJX181" s="522"/>
      <c r="DJY181" s="522"/>
      <c r="DJZ181" s="522"/>
      <c r="DKA181" s="522"/>
      <c r="DKB181" s="522"/>
      <c r="DKC181" s="522"/>
      <c r="DKD181" s="522"/>
      <c r="DKE181" s="522"/>
      <c r="DKF181" s="522"/>
      <c r="DKG181" s="522"/>
      <c r="DKH181" s="522"/>
      <c r="DKI181" s="522"/>
      <c r="DKJ181" s="522"/>
      <c r="DKK181" s="522"/>
      <c r="DKL181" s="522"/>
      <c r="DKM181" s="522"/>
      <c r="DKN181" s="522"/>
      <c r="DKO181" s="522"/>
      <c r="DKP181" s="522"/>
      <c r="DKQ181" s="522"/>
      <c r="DKR181" s="522"/>
      <c r="DKS181" s="522"/>
      <c r="DKT181" s="522"/>
      <c r="DKU181" s="522"/>
      <c r="DKV181" s="522"/>
      <c r="DKW181" s="522"/>
      <c r="DKX181" s="522"/>
      <c r="DKY181" s="522"/>
      <c r="DKZ181" s="522"/>
      <c r="DLA181" s="522"/>
      <c r="DLB181" s="522"/>
      <c r="DLC181" s="522"/>
      <c r="DLD181" s="522"/>
      <c r="DLE181" s="522"/>
      <c r="DLF181" s="522"/>
      <c r="DLG181" s="522"/>
      <c r="DLH181" s="522"/>
      <c r="DLI181" s="522"/>
      <c r="DLJ181" s="522"/>
      <c r="DLK181" s="522"/>
      <c r="DLL181" s="522"/>
      <c r="DLM181" s="522"/>
      <c r="DLN181" s="522"/>
      <c r="DLO181" s="522"/>
      <c r="DLP181" s="522"/>
      <c r="DLQ181" s="522"/>
      <c r="DLR181" s="522"/>
      <c r="DLS181" s="522"/>
      <c r="DLT181" s="522"/>
      <c r="DLU181" s="522"/>
      <c r="DLV181" s="522"/>
      <c r="DLW181" s="522"/>
      <c r="DLX181" s="522"/>
      <c r="DLY181" s="522"/>
      <c r="DLZ181" s="522"/>
      <c r="DMA181" s="522"/>
      <c r="DMB181" s="522"/>
      <c r="DMC181" s="522"/>
      <c r="DMD181" s="522"/>
      <c r="DME181" s="522"/>
      <c r="DMF181" s="522"/>
      <c r="DMG181" s="522"/>
      <c r="DMH181" s="522"/>
      <c r="DMI181" s="522"/>
      <c r="DMJ181" s="522"/>
      <c r="DMK181" s="522"/>
      <c r="DML181" s="522"/>
      <c r="DMM181" s="522"/>
      <c r="DMN181" s="522"/>
      <c r="DMO181" s="522"/>
      <c r="DMP181" s="522"/>
      <c r="DMQ181" s="522"/>
      <c r="DMR181" s="522"/>
      <c r="DMS181" s="522"/>
      <c r="DMT181" s="522"/>
      <c r="DMU181" s="522"/>
      <c r="DMV181" s="522"/>
      <c r="DMW181" s="522"/>
      <c r="DMX181" s="522"/>
      <c r="DMY181" s="522"/>
      <c r="DMZ181" s="522"/>
      <c r="DNA181" s="522"/>
      <c r="DNB181" s="522"/>
      <c r="DNC181" s="522"/>
      <c r="DND181" s="522"/>
      <c r="DNE181" s="522"/>
      <c r="DNF181" s="522"/>
      <c r="DNG181" s="522"/>
      <c r="DNH181" s="522"/>
      <c r="DNI181" s="522"/>
      <c r="DNJ181" s="522"/>
      <c r="DNK181" s="522"/>
      <c r="DNL181" s="522"/>
      <c r="DNM181" s="522"/>
      <c r="DNN181" s="522"/>
      <c r="DNO181" s="522"/>
      <c r="DNP181" s="522"/>
      <c r="DNQ181" s="522"/>
      <c r="DNR181" s="522"/>
      <c r="DNS181" s="522"/>
      <c r="DNT181" s="522"/>
      <c r="DNU181" s="522"/>
      <c r="DNV181" s="522"/>
      <c r="DNW181" s="522"/>
      <c r="DNX181" s="522"/>
      <c r="DNY181" s="522"/>
      <c r="DNZ181" s="522"/>
      <c r="DOA181" s="522"/>
      <c r="DOB181" s="522"/>
      <c r="DOC181" s="522"/>
      <c r="DOD181" s="522"/>
      <c r="DOE181" s="522"/>
      <c r="DOF181" s="522"/>
      <c r="DOG181" s="522"/>
      <c r="DOH181" s="522"/>
      <c r="DOI181" s="522"/>
      <c r="DOJ181" s="522"/>
      <c r="DOK181" s="522"/>
      <c r="DOL181" s="522"/>
      <c r="DOM181" s="522"/>
      <c r="DON181" s="522"/>
      <c r="DOO181" s="522"/>
      <c r="DOP181" s="522"/>
      <c r="DOQ181" s="522"/>
      <c r="DOR181" s="522"/>
      <c r="DOS181" s="522"/>
      <c r="DOT181" s="522"/>
      <c r="DOU181" s="522"/>
      <c r="DOV181" s="522"/>
      <c r="DOW181" s="522"/>
      <c r="DOX181" s="522"/>
      <c r="DOY181" s="522"/>
      <c r="DOZ181" s="522"/>
      <c r="DPA181" s="522"/>
      <c r="DPB181" s="522"/>
      <c r="DPC181" s="522"/>
      <c r="DPD181" s="522"/>
      <c r="DPE181" s="522"/>
      <c r="DPF181" s="522"/>
      <c r="DPG181" s="522"/>
      <c r="DPH181" s="522"/>
      <c r="DPI181" s="522"/>
      <c r="DPJ181" s="522"/>
      <c r="DPK181" s="522"/>
      <c r="DPL181" s="522"/>
      <c r="DPM181" s="522"/>
      <c r="DPN181" s="522"/>
      <c r="DPO181" s="522"/>
      <c r="DPP181" s="522"/>
      <c r="DPQ181" s="522"/>
      <c r="DPR181" s="522"/>
      <c r="DPS181" s="522"/>
      <c r="DPT181" s="522"/>
      <c r="DPU181" s="522"/>
      <c r="DPV181" s="522"/>
      <c r="DPW181" s="522"/>
      <c r="DPX181" s="522"/>
      <c r="DPY181" s="522"/>
      <c r="DPZ181" s="522"/>
      <c r="DQA181" s="522"/>
      <c r="DQB181" s="522"/>
      <c r="DQC181" s="522"/>
      <c r="DQD181" s="522"/>
      <c r="DQE181" s="522"/>
      <c r="DQF181" s="522"/>
      <c r="DQG181" s="522"/>
      <c r="DQH181" s="522"/>
      <c r="DQI181" s="522"/>
      <c r="DQJ181" s="522"/>
      <c r="DQK181" s="522"/>
      <c r="DQL181" s="522"/>
      <c r="DQM181" s="522"/>
      <c r="DQN181" s="522"/>
      <c r="DQO181" s="522"/>
      <c r="DQP181" s="522"/>
      <c r="DQQ181" s="522"/>
      <c r="DQR181" s="522"/>
      <c r="DQS181" s="522"/>
      <c r="DQT181" s="522"/>
      <c r="DQU181" s="522"/>
      <c r="DQV181" s="522"/>
      <c r="DQW181" s="522"/>
      <c r="DQX181" s="522"/>
      <c r="DQY181" s="522"/>
      <c r="DQZ181" s="522"/>
      <c r="DRA181" s="522"/>
      <c r="DRB181" s="522"/>
      <c r="DRC181" s="522"/>
      <c r="DRD181" s="522"/>
      <c r="DRE181" s="522"/>
      <c r="DRF181" s="522"/>
      <c r="DRG181" s="522"/>
      <c r="DRH181" s="522"/>
      <c r="DRI181" s="522"/>
      <c r="DRJ181" s="522"/>
      <c r="DRK181" s="522"/>
      <c r="DRL181" s="522"/>
      <c r="DRM181" s="522"/>
      <c r="DRN181" s="522"/>
      <c r="DRO181" s="522"/>
      <c r="DRP181" s="522"/>
      <c r="DRQ181" s="522"/>
      <c r="DRR181" s="522"/>
      <c r="DRS181" s="522"/>
      <c r="DRT181" s="522"/>
      <c r="DRU181" s="522"/>
      <c r="DRV181" s="522"/>
      <c r="DRW181" s="522"/>
      <c r="DRX181" s="522"/>
      <c r="DRY181" s="522"/>
      <c r="DRZ181" s="522"/>
      <c r="DSA181" s="522"/>
      <c r="DSB181" s="522"/>
      <c r="DSC181" s="522"/>
      <c r="DSD181" s="522"/>
      <c r="DSE181" s="522"/>
      <c r="DSF181" s="522"/>
      <c r="DSG181" s="522"/>
      <c r="DSH181" s="522"/>
      <c r="DSI181" s="522"/>
      <c r="DSJ181" s="522"/>
      <c r="DSK181" s="522"/>
      <c r="DSL181" s="522"/>
      <c r="DSM181" s="522"/>
      <c r="DSN181" s="522"/>
      <c r="DSO181" s="522"/>
      <c r="DSP181" s="522"/>
      <c r="DSQ181" s="522"/>
      <c r="DSR181" s="522"/>
      <c r="DSS181" s="522"/>
      <c r="DST181" s="522"/>
      <c r="DSU181" s="522"/>
      <c r="DSV181" s="522"/>
      <c r="DSW181" s="522"/>
      <c r="DSX181" s="522"/>
      <c r="DSY181" s="522"/>
      <c r="DSZ181" s="522"/>
      <c r="DTA181" s="522"/>
      <c r="DTB181" s="522"/>
      <c r="DTC181" s="522"/>
      <c r="DTD181" s="522"/>
      <c r="DTE181" s="522"/>
      <c r="DTF181" s="522"/>
      <c r="DTG181" s="522"/>
      <c r="DTH181" s="522"/>
      <c r="DTI181" s="522"/>
      <c r="DTJ181" s="522"/>
      <c r="DTK181" s="522"/>
      <c r="DTL181" s="522"/>
      <c r="DTM181" s="522"/>
      <c r="DTN181" s="522"/>
      <c r="DTO181" s="522"/>
      <c r="DTP181" s="522"/>
      <c r="DTQ181" s="522"/>
      <c r="DTR181" s="522"/>
      <c r="DTS181" s="522"/>
      <c r="DTT181" s="522"/>
      <c r="DTU181" s="522"/>
      <c r="DTV181" s="522"/>
      <c r="DTW181" s="522"/>
      <c r="DTX181" s="522"/>
      <c r="DTY181" s="522"/>
      <c r="DTZ181" s="522"/>
      <c r="DUA181" s="522"/>
      <c r="DUB181" s="522"/>
      <c r="DUC181" s="522"/>
      <c r="DUD181" s="522"/>
      <c r="DUE181" s="522"/>
      <c r="DUF181" s="522"/>
      <c r="DUG181" s="522"/>
      <c r="DUH181" s="522"/>
      <c r="DUI181" s="522"/>
      <c r="DUJ181" s="522"/>
      <c r="DUK181" s="522"/>
      <c r="DUL181" s="522"/>
      <c r="DUM181" s="522"/>
      <c r="DUN181" s="522"/>
      <c r="DUO181" s="522"/>
      <c r="DUP181" s="522"/>
      <c r="DUQ181" s="522"/>
      <c r="DUR181" s="522"/>
      <c r="DUS181" s="522"/>
      <c r="DUT181" s="522"/>
      <c r="DUU181" s="522"/>
      <c r="DUV181" s="522"/>
      <c r="DUW181" s="522"/>
      <c r="DUX181" s="522"/>
      <c r="DUY181" s="522"/>
      <c r="DUZ181" s="522"/>
      <c r="DVA181" s="522"/>
      <c r="DVB181" s="522"/>
      <c r="DVC181" s="522"/>
      <c r="DVD181" s="522"/>
      <c r="DVE181" s="522"/>
      <c r="DVF181" s="522"/>
      <c r="DVG181" s="522"/>
      <c r="DVH181" s="522"/>
      <c r="DVI181" s="522"/>
      <c r="DVJ181" s="522"/>
      <c r="DVK181" s="522"/>
      <c r="DVL181" s="522"/>
      <c r="DVM181" s="522"/>
      <c r="DVN181" s="522"/>
      <c r="DVO181" s="522"/>
      <c r="DVP181" s="522"/>
      <c r="DVQ181" s="522"/>
      <c r="DVR181" s="522"/>
      <c r="DVS181" s="522"/>
      <c r="DVT181" s="522"/>
      <c r="DVU181" s="522"/>
      <c r="DVV181" s="522"/>
      <c r="DVW181" s="522"/>
      <c r="DVX181" s="522"/>
      <c r="DVY181" s="522"/>
      <c r="DVZ181" s="522"/>
      <c r="DWA181" s="522"/>
      <c r="DWB181" s="522"/>
      <c r="DWC181" s="522"/>
      <c r="DWD181" s="522"/>
      <c r="DWE181" s="522"/>
      <c r="DWF181" s="522"/>
      <c r="DWG181" s="522"/>
      <c r="DWH181" s="522"/>
      <c r="DWI181" s="522"/>
      <c r="DWJ181" s="522"/>
      <c r="DWK181" s="522"/>
      <c r="DWL181" s="522"/>
      <c r="DWM181" s="522"/>
      <c r="DWN181" s="522"/>
      <c r="DWO181" s="522"/>
      <c r="DWP181" s="522"/>
      <c r="DWQ181" s="522"/>
      <c r="DWR181" s="522"/>
      <c r="DWS181" s="522"/>
      <c r="DWT181" s="522"/>
      <c r="DWU181" s="522"/>
      <c r="DWV181" s="522"/>
      <c r="DWW181" s="522"/>
      <c r="DWX181" s="522"/>
      <c r="DWY181" s="522"/>
      <c r="DWZ181" s="522"/>
      <c r="DXA181" s="522"/>
      <c r="DXB181" s="522"/>
      <c r="DXC181" s="522"/>
      <c r="DXD181" s="522"/>
      <c r="DXE181" s="522"/>
      <c r="DXF181" s="522"/>
      <c r="DXG181" s="522"/>
      <c r="DXH181" s="522"/>
      <c r="DXI181" s="522"/>
      <c r="DXJ181" s="522"/>
      <c r="DXK181" s="522"/>
      <c r="DXL181" s="522"/>
      <c r="DXM181" s="522"/>
      <c r="DXN181" s="522"/>
      <c r="DXO181" s="522"/>
      <c r="DXP181" s="522"/>
      <c r="DXQ181" s="522"/>
      <c r="DXR181" s="522"/>
      <c r="DXS181" s="522"/>
      <c r="DXT181" s="522"/>
      <c r="DXU181" s="522"/>
      <c r="DXV181" s="522"/>
      <c r="DXW181" s="522"/>
      <c r="DXX181" s="522"/>
      <c r="DXY181" s="522"/>
      <c r="DXZ181" s="522"/>
      <c r="DYA181" s="522"/>
      <c r="DYB181" s="522"/>
      <c r="DYC181" s="522"/>
      <c r="DYD181" s="522"/>
      <c r="DYE181" s="522"/>
      <c r="DYF181" s="522"/>
      <c r="DYG181" s="522"/>
      <c r="DYH181" s="522"/>
      <c r="DYI181" s="522"/>
      <c r="DYJ181" s="522"/>
      <c r="DYK181" s="522"/>
      <c r="DYL181" s="522"/>
      <c r="DYM181" s="522"/>
      <c r="DYN181" s="522"/>
      <c r="DYO181" s="522"/>
      <c r="DYP181" s="522"/>
      <c r="DYQ181" s="522"/>
      <c r="DYR181" s="522"/>
      <c r="DYS181" s="522"/>
      <c r="DYT181" s="522"/>
      <c r="DYU181" s="522"/>
      <c r="DYV181" s="522"/>
      <c r="DYW181" s="522"/>
      <c r="DYX181" s="522"/>
      <c r="DYY181" s="522"/>
      <c r="DYZ181" s="522"/>
      <c r="DZA181" s="522"/>
      <c r="DZB181" s="522"/>
      <c r="DZC181" s="522"/>
      <c r="DZD181" s="522"/>
      <c r="DZE181" s="522"/>
      <c r="DZF181" s="522"/>
      <c r="DZG181" s="522"/>
      <c r="DZH181" s="522"/>
      <c r="DZI181" s="522"/>
      <c r="DZJ181" s="522"/>
      <c r="DZK181" s="522"/>
      <c r="DZL181" s="522"/>
      <c r="DZM181" s="522"/>
      <c r="DZN181" s="522"/>
      <c r="DZO181" s="522"/>
      <c r="DZP181" s="522"/>
      <c r="DZQ181" s="522"/>
      <c r="DZR181" s="522"/>
      <c r="DZS181" s="522"/>
      <c r="DZT181" s="522"/>
      <c r="DZU181" s="522"/>
      <c r="DZV181" s="522"/>
      <c r="DZW181" s="522"/>
      <c r="DZX181" s="522"/>
      <c r="DZY181" s="522"/>
      <c r="DZZ181" s="522"/>
      <c r="EAA181" s="522"/>
      <c r="EAB181" s="522"/>
      <c r="EAC181" s="522"/>
      <c r="EAD181" s="522"/>
      <c r="EAE181" s="522"/>
      <c r="EAF181" s="522"/>
      <c r="EAG181" s="522"/>
      <c r="EAH181" s="522"/>
      <c r="EAI181" s="522"/>
      <c r="EAJ181" s="522"/>
      <c r="EAK181" s="522"/>
      <c r="EAL181" s="522"/>
      <c r="EAM181" s="522"/>
      <c r="EAN181" s="522"/>
      <c r="EAO181" s="522"/>
      <c r="EAP181" s="522"/>
      <c r="EAQ181" s="522"/>
      <c r="EAR181" s="522"/>
      <c r="EAS181" s="522"/>
      <c r="EAT181" s="522"/>
      <c r="EAU181" s="522"/>
      <c r="EAV181" s="522"/>
      <c r="EAW181" s="522"/>
      <c r="EAX181" s="522"/>
      <c r="EAY181" s="522"/>
      <c r="EAZ181" s="522"/>
      <c r="EBA181" s="522"/>
      <c r="EBB181" s="522"/>
      <c r="EBC181" s="522"/>
      <c r="EBD181" s="522"/>
      <c r="EBE181" s="522"/>
      <c r="EBF181" s="522"/>
      <c r="EBG181" s="522"/>
      <c r="EBH181" s="522"/>
      <c r="EBI181" s="522"/>
      <c r="EBJ181" s="522"/>
      <c r="EBK181" s="522"/>
      <c r="EBL181" s="522"/>
      <c r="EBM181" s="522"/>
      <c r="EBN181" s="522"/>
      <c r="EBO181" s="522"/>
      <c r="EBP181" s="522"/>
      <c r="EBQ181" s="522"/>
      <c r="EBR181" s="522"/>
      <c r="EBS181" s="522"/>
      <c r="EBT181" s="522"/>
      <c r="EBU181" s="522"/>
      <c r="EBV181" s="522"/>
      <c r="EBW181" s="522"/>
      <c r="EBX181" s="522"/>
      <c r="EBY181" s="522"/>
      <c r="EBZ181" s="522"/>
      <c r="ECA181" s="522"/>
      <c r="ECB181" s="522"/>
      <c r="ECC181" s="522"/>
      <c r="ECD181" s="522"/>
      <c r="ECE181" s="522"/>
      <c r="ECF181" s="522"/>
      <c r="ECG181" s="522"/>
      <c r="ECH181" s="522"/>
      <c r="ECI181" s="522"/>
      <c r="ECJ181" s="522"/>
      <c r="ECK181" s="522"/>
      <c r="ECL181" s="522"/>
      <c r="ECM181" s="522"/>
      <c r="ECN181" s="522"/>
      <c r="ECO181" s="522"/>
      <c r="ECP181" s="522"/>
      <c r="ECQ181" s="522"/>
      <c r="ECR181" s="522"/>
      <c r="ECS181" s="522"/>
      <c r="ECT181" s="522"/>
      <c r="ECU181" s="522"/>
      <c r="ECV181" s="522"/>
      <c r="ECW181" s="522"/>
      <c r="ECX181" s="522"/>
      <c r="ECY181" s="522"/>
      <c r="ECZ181" s="522"/>
      <c r="EDA181" s="522"/>
      <c r="EDB181" s="522"/>
      <c r="EDC181" s="522"/>
      <c r="EDD181" s="522"/>
      <c r="EDE181" s="522"/>
      <c r="EDF181" s="522"/>
      <c r="EDG181" s="522"/>
      <c r="EDH181" s="522"/>
      <c r="EDI181" s="522"/>
      <c r="EDJ181" s="522"/>
      <c r="EDK181" s="522"/>
      <c r="EDL181" s="522"/>
      <c r="EDM181" s="522"/>
      <c r="EDN181" s="522"/>
      <c r="EDO181" s="522"/>
      <c r="EDP181" s="522"/>
      <c r="EDQ181" s="522"/>
      <c r="EDR181" s="522"/>
      <c r="EDS181" s="522"/>
      <c r="EDT181" s="522"/>
      <c r="EDU181" s="522"/>
      <c r="EDV181" s="522"/>
      <c r="EDW181" s="522"/>
      <c r="EDX181" s="522"/>
      <c r="EDY181" s="522"/>
      <c r="EDZ181" s="522"/>
      <c r="EEA181" s="522"/>
      <c r="EEB181" s="522"/>
      <c r="EEC181" s="522"/>
      <c r="EED181" s="522"/>
      <c r="EEE181" s="522"/>
      <c r="EEF181" s="522"/>
      <c r="EEG181" s="522"/>
      <c r="EEH181" s="522"/>
      <c r="EEI181" s="522"/>
      <c r="EEJ181" s="522"/>
      <c r="EEK181" s="522"/>
      <c r="EEL181" s="522"/>
      <c r="EEM181" s="522"/>
      <c r="EEN181" s="522"/>
      <c r="EEO181" s="522"/>
      <c r="EEP181" s="522"/>
      <c r="EEQ181" s="522"/>
      <c r="EER181" s="522"/>
      <c r="EES181" s="522"/>
      <c r="EET181" s="522"/>
      <c r="EEU181" s="522"/>
      <c r="EEV181" s="522"/>
      <c r="EEW181" s="522"/>
      <c r="EEX181" s="522"/>
      <c r="EEY181" s="522"/>
      <c r="EEZ181" s="522"/>
      <c r="EFA181" s="522"/>
      <c r="EFB181" s="522"/>
      <c r="EFC181" s="522"/>
      <c r="EFD181" s="522"/>
      <c r="EFE181" s="522"/>
      <c r="EFF181" s="522"/>
      <c r="EFG181" s="522"/>
      <c r="EFH181" s="522"/>
      <c r="EFI181" s="522"/>
      <c r="EFJ181" s="522"/>
      <c r="EFK181" s="522"/>
      <c r="EFL181" s="522"/>
      <c r="EFM181" s="522"/>
      <c r="EFN181" s="522"/>
      <c r="EFO181" s="522"/>
      <c r="EFP181" s="522"/>
      <c r="EFQ181" s="522"/>
      <c r="EFR181" s="522"/>
      <c r="EFS181" s="522"/>
      <c r="EFT181" s="522"/>
      <c r="EFU181" s="522"/>
      <c r="EFV181" s="522"/>
      <c r="EFW181" s="522"/>
      <c r="EFX181" s="522"/>
      <c r="EFY181" s="522"/>
      <c r="EFZ181" s="522"/>
      <c r="EGA181" s="522"/>
      <c r="EGB181" s="522"/>
      <c r="EGC181" s="522"/>
      <c r="EGD181" s="522"/>
      <c r="EGE181" s="522"/>
      <c r="EGF181" s="522"/>
      <c r="EGG181" s="522"/>
      <c r="EGH181" s="522"/>
      <c r="EGI181" s="522"/>
      <c r="EGJ181" s="522"/>
      <c r="EGK181" s="522"/>
      <c r="EGL181" s="522"/>
      <c r="EGM181" s="522"/>
      <c r="EGN181" s="522"/>
      <c r="EGO181" s="522"/>
      <c r="EGP181" s="522"/>
      <c r="EGQ181" s="522"/>
      <c r="EGR181" s="522"/>
      <c r="EGS181" s="522"/>
      <c r="EGT181" s="522"/>
      <c r="EGU181" s="522"/>
      <c r="EGV181" s="522"/>
      <c r="EGW181" s="522"/>
      <c r="EGX181" s="522"/>
      <c r="EGY181" s="522"/>
      <c r="EGZ181" s="522"/>
      <c r="EHA181" s="522"/>
      <c r="EHB181" s="522"/>
      <c r="EHC181" s="522"/>
      <c r="EHD181" s="522"/>
      <c r="EHE181" s="522"/>
      <c r="EHF181" s="522"/>
      <c r="EHG181" s="522"/>
      <c r="EHH181" s="522"/>
      <c r="EHI181" s="522"/>
      <c r="EHJ181" s="522"/>
      <c r="EHK181" s="522"/>
      <c r="EHL181" s="522"/>
      <c r="EHM181" s="522"/>
      <c r="EHN181" s="522"/>
      <c r="EHO181" s="522"/>
      <c r="EHP181" s="522"/>
      <c r="EHQ181" s="522"/>
      <c r="EHR181" s="522"/>
      <c r="EHS181" s="522"/>
      <c r="EHT181" s="522"/>
      <c r="EHU181" s="522"/>
      <c r="EHV181" s="522"/>
      <c r="EHW181" s="522"/>
      <c r="EHX181" s="522"/>
      <c r="EHY181" s="522"/>
      <c r="EHZ181" s="522"/>
      <c r="EIA181" s="522"/>
      <c r="EIB181" s="522"/>
      <c r="EIC181" s="522"/>
      <c r="EID181" s="522"/>
      <c r="EIE181" s="522"/>
      <c r="EIF181" s="522"/>
      <c r="EIG181" s="522"/>
      <c r="EIH181" s="522"/>
      <c r="EII181" s="522"/>
      <c r="EIJ181" s="522"/>
      <c r="EIK181" s="522"/>
      <c r="EIL181" s="522"/>
      <c r="EIM181" s="522"/>
      <c r="EIN181" s="522"/>
      <c r="EIO181" s="522"/>
      <c r="EIP181" s="522"/>
      <c r="EIQ181" s="522"/>
      <c r="EIR181" s="522"/>
      <c r="EIS181" s="522"/>
      <c r="EIT181" s="522"/>
      <c r="EIU181" s="522"/>
      <c r="EIV181" s="522"/>
      <c r="EIW181" s="522"/>
      <c r="EIX181" s="522"/>
      <c r="EIY181" s="522"/>
      <c r="EIZ181" s="522"/>
      <c r="EJA181" s="522"/>
      <c r="EJB181" s="522"/>
      <c r="EJC181" s="522"/>
      <c r="EJD181" s="522"/>
      <c r="EJE181" s="522"/>
      <c r="EJF181" s="522"/>
      <c r="EJG181" s="522"/>
      <c r="EJH181" s="522"/>
      <c r="EJI181" s="522"/>
      <c r="EJJ181" s="522"/>
      <c r="EJK181" s="522"/>
      <c r="EJL181" s="522"/>
      <c r="EJM181" s="522"/>
      <c r="EJN181" s="522"/>
      <c r="EJO181" s="522"/>
      <c r="EJP181" s="522"/>
      <c r="EJQ181" s="522"/>
      <c r="EJR181" s="522"/>
      <c r="EJS181" s="522"/>
      <c r="EJT181" s="522"/>
      <c r="EJU181" s="522"/>
      <c r="EJV181" s="522"/>
      <c r="EJW181" s="522"/>
      <c r="EJX181" s="522"/>
      <c r="EJY181" s="522"/>
      <c r="EJZ181" s="522"/>
      <c r="EKA181" s="522"/>
      <c r="EKB181" s="522"/>
      <c r="EKC181" s="522"/>
      <c r="EKD181" s="522"/>
      <c r="EKE181" s="522"/>
      <c r="EKF181" s="522"/>
      <c r="EKG181" s="522"/>
      <c r="EKH181" s="522"/>
      <c r="EKI181" s="522"/>
      <c r="EKJ181" s="522"/>
      <c r="EKK181" s="522"/>
      <c r="EKL181" s="522"/>
      <c r="EKM181" s="522"/>
      <c r="EKN181" s="522"/>
      <c r="EKO181" s="522"/>
      <c r="EKP181" s="522"/>
      <c r="EKQ181" s="522"/>
      <c r="EKR181" s="522"/>
      <c r="EKS181" s="522"/>
      <c r="EKT181" s="522"/>
      <c r="EKU181" s="522"/>
      <c r="EKV181" s="522"/>
      <c r="EKW181" s="522"/>
      <c r="EKX181" s="522"/>
      <c r="EKY181" s="522"/>
      <c r="EKZ181" s="522"/>
      <c r="ELA181" s="522"/>
      <c r="ELB181" s="522"/>
      <c r="ELC181" s="522"/>
      <c r="ELD181" s="522"/>
      <c r="ELE181" s="522"/>
      <c r="ELF181" s="522"/>
      <c r="ELG181" s="522"/>
      <c r="ELH181" s="522"/>
      <c r="ELI181" s="522"/>
      <c r="ELJ181" s="522"/>
      <c r="ELK181" s="522"/>
      <c r="ELL181" s="522"/>
      <c r="ELM181" s="522"/>
      <c r="ELN181" s="522"/>
      <c r="ELO181" s="522"/>
      <c r="ELP181" s="522"/>
      <c r="ELQ181" s="522"/>
      <c r="ELR181" s="522"/>
      <c r="ELS181" s="522"/>
      <c r="ELT181" s="522"/>
      <c r="ELU181" s="522"/>
      <c r="ELV181" s="522"/>
      <c r="ELW181" s="522"/>
      <c r="ELX181" s="522"/>
      <c r="ELY181" s="522"/>
      <c r="ELZ181" s="522"/>
      <c r="EMA181" s="522"/>
      <c r="EMB181" s="522"/>
      <c r="EMC181" s="522"/>
      <c r="EMD181" s="522"/>
      <c r="EME181" s="522"/>
      <c r="EMF181" s="522"/>
      <c r="EMG181" s="522"/>
      <c r="EMH181" s="522"/>
      <c r="EMI181" s="522"/>
      <c r="EMJ181" s="522"/>
      <c r="EMK181" s="522"/>
      <c r="EML181" s="522"/>
      <c r="EMM181" s="522"/>
      <c r="EMN181" s="522"/>
      <c r="EMO181" s="522"/>
      <c r="EMP181" s="522"/>
      <c r="EMQ181" s="522"/>
      <c r="EMR181" s="522"/>
      <c r="EMS181" s="522"/>
      <c r="EMT181" s="522"/>
      <c r="EMU181" s="522"/>
      <c r="EMV181" s="522"/>
      <c r="EMW181" s="522"/>
      <c r="EMX181" s="522"/>
      <c r="EMY181" s="522"/>
      <c r="EMZ181" s="522"/>
      <c r="ENA181" s="522"/>
      <c r="ENB181" s="522"/>
      <c r="ENC181" s="522"/>
      <c r="END181" s="522"/>
      <c r="ENE181" s="522"/>
      <c r="ENF181" s="522"/>
      <c r="ENG181" s="522"/>
      <c r="ENH181" s="522"/>
      <c r="ENI181" s="522"/>
      <c r="ENJ181" s="522"/>
      <c r="ENK181" s="522"/>
      <c r="ENL181" s="522"/>
      <c r="ENM181" s="522"/>
      <c r="ENN181" s="522"/>
      <c r="ENO181" s="522"/>
      <c r="ENP181" s="522"/>
      <c r="ENQ181" s="522"/>
      <c r="ENR181" s="522"/>
      <c r="ENS181" s="522"/>
      <c r="ENT181" s="522"/>
      <c r="ENU181" s="522"/>
      <c r="ENV181" s="522"/>
      <c r="ENW181" s="522"/>
      <c r="ENX181" s="522"/>
      <c r="ENY181" s="522"/>
      <c r="ENZ181" s="522"/>
      <c r="EOA181" s="522"/>
      <c r="EOB181" s="522"/>
      <c r="EOC181" s="522"/>
      <c r="EOD181" s="522"/>
      <c r="EOE181" s="522"/>
      <c r="EOF181" s="522"/>
      <c r="EOG181" s="522"/>
      <c r="EOH181" s="522"/>
      <c r="EOI181" s="522"/>
      <c r="EOJ181" s="522"/>
      <c r="EOK181" s="522"/>
      <c r="EOL181" s="522"/>
      <c r="EOM181" s="522"/>
      <c r="EON181" s="522"/>
      <c r="EOO181" s="522"/>
      <c r="EOP181" s="522"/>
      <c r="EOQ181" s="522"/>
      <c r="EOR181" s="522"/>
      <c r="EOS181" s="522"/>
      <c r="EOT181" s="522"/>
      <c r="EOU181" s="522"/>
      <c r="EOV181" s="522"/>
      <c r="EOW181" s="522"/>
      <c r="EOX181" s="522"/>
      <c r="EOY181" s="522"/>
      <c r="EOZ181" s="522"/>
      <c r="EPA181" s="522"/>
      <c r="EPB181" s="522"/>
      <c r="EPC181" s="522"/>
      <c r="EPD181" s="522"/>
      <c r="EPE181" s="522"/>
      <c r="EPF181" s="522"/>
      <c r="EPG181" s="522"/>
      <c r="EPH181" s="522"/>
      <c r="EPI181" s="522"/>
      <c r="EPJ181" s="522"/>
      <c r="EPK181" s="522"/>
      <c r="EPL181" s="522"/>
      <c r="EPM181" s="522"/>
      <c r="EPN181" s="522"/>
      <c r="EPO181" s="522"/>
      <c r="EPP181" s="522"/>
      <c r="EPQ181" s="522"/>
      <c r="EPR181" s="522"/>
      <c r="EPS181" s="522"/>
      <c r="EPT181" s="522"/>
      <c r="EPU181" s="522"/>
      <c r="EPV181" s="522"/>
      <c r="EPW181" s="522"/>
      <c r="EPX181" s="522"/>
      <c r="EPY181" s="522"/>
      <c r="EPZ181" s="522"/>
      <c r="EQA181" s="522"/>
      <c r="EQB181" s="522"/>
      <c r="EQC181" s="522"/>
      <c r="EQD181" s="522"/>
      <c r="EQE181" s="522"/>
      <c r="EQF181" s="522"/>
      <c r="EQG181" s="522"/>
      <c r="EQH181" s="522"/>
      <c r="EQI181" s="522"/>
      <c r="EQJ181" s="522"/>
      <c r="EQK181" s="522"/>
      <c r="EQL181" s="522"/>
      <c r="EQM181" s="522"/>
      <c r="EQN181" s="522"/>
      <c r="EQO181" s="522"/>
      <c r="EQP181" s="522"/>
      <c r="EQQ181" s="522"/>
      <c r="EQR181" s="522"/>
      <c r="EQS181" s="522"/>
      <c r="EQT181" s="522"/>
      <c r="EQU181" s="522"/>
      <c r="EQV181" s="522"/>
      <c r="EQW181" s="522"/>
      <c r="EQX181" s="522"/>
      <c r="EQY181" s="522"/>
      <c r="EQZ181" s="522"/>
      <c r="ERA181" s="522"/>
      <c r="ERB181" s="522"/>
      <c r="ERC181" s="522"/>
      <c r="ERD181" s="522"/>
      <c r="ERE181" s="522"/>
      <c r="ERF181" s="522"/>
      <c r="ERG181" s="522"/>
      <c r="ERH181" s="522"/>
      <c r="ERI181" s="522"/>
      <c r="ERJ181" s="522"/>
      <c r="ERK181" s="522"/>
      <c r="ERL181" s="522"/>
      <c r="ERM181" s="522"/>
      <c r="ERN181" s="522"/>
      <c r="ERO181" s="522"/>
      <c r="ERP181" s="522"/>
      <c r="ERQ181" s="522"/>
      <c r="ERR181" s="522"/>
      <c r="ERS181" s="522"/>
      <c r="ERT181" s="522"/>
      <c r="ERU181" s="522"/>
      <c r="ERV181" s="522"/>
      <c r="ERW181" s="522"/>
      <c r="ERX181" s="522"/>
      <c r="ERY181" s="522"/>
      <c r="ERZ181" s="522"/>
      <c r="ESA181" s="522"/>
      <c r="ESB181" s="522"/>
      <c r="ESC181" s="522"/>
      <c r="ESD181" s="522"/>
      <c r="ESE181" s="522"/>
      <c r="ESF181" s="522"/>
      <c r="ESG181" s="522"/>
      <c r="ESH181" s="522"/>
      <c r="ESI181" s="522"/>
      <c r="ESJ181" s="522"/>
      <c r="ESK181" s="522"/>
      <c r="ESL181" s="522"/>
      <c r="ESM181" s="522"/>
      <c r="ESN181" s="522"/>
      <c r="ESO181" s="522"/>
      <c r="ESP181" s="522"/>
      <c r="ESQ181" s="522"/>
      <c r="ESR181" s="522"/>
      <c r="ESS181" s="522"/>
      <c r="EST181" s="522"/>
      <c r="ESU181" s="522"/>
      <c r="ESV181" s="522"/>
      <c r="ESW181" s="522"/>
      <c r="ESX181" s="522"/>
      <c r="ESY181" s="522"/>
      <c r="ESZ181" s="522"/>
      <c r="ETA181" s="522"/>
      <c r="ETB181" s="522"/>
      <c r="ETC181" s="522"/>
      <c r="ETD181" s="522"/>
      <c r="ETE181" s="522"/>
      <c r="ETF181" s="522"/>
      <c r="ETG181" s="522"/>
      <c r="ETH181" s="522"/>
      <c r="ETI181" s="522"/>
      <c r="ETJ181" s="522"/>
      <c r="ETK181" s="522"/>
      <c r="ETL181" s="522"/>
      <c r="ETM181" s="522"/>
      <c r="ETN181" s="522"/>
      <c r="ETO181" s="522"/>
      <c r="ETP181" s="522"/>
      <c r="ETQ181" s="522"/>
      <c r="ETR181" s="522"/>
      <c r="ETS181" s="522"/>
      <c r="ETT181" s="522"/>
      <c r="ETU181" s="522"/>
      <c r="ETV181" s="522"/>
      <c r="ETW181" s="522"/>
      <c r="ETX181" s="522"/>
      <c r="ETY181" s="522"/>
      <c r="ETZ181" s="522"/>
      <c r="EUA181" s="522"/>
      <c r="EUB181" s="522"/>
      <c r="EUC181" s="522"/>
      <c r="EUD181" s="522"/>
      <c r="EUE181" s="522"/>
      <c r="EUF181" s="522"/>
      <c r="EUG181" s="522"/>
      <c r="EUH181" s="522"/>
      <c r="EUI181" s="522"/>
      <c r="EUJ181" s="522"/>
      <c r="EUK181" s="522"/>
      <c r="EUL181" s="522"/>
      <c r="EUM181" s="522"/>
      <c r="EUN181" s="522"/>
      <c r="EUO181" s="522"/>
      <c r="EUP181" s="522"/>
      <c r="EUQ181" s="522"/>
      <c r="EUR181" s="522"/>
      <c r="EUS181" s="522"/>
      <c r="EUT181" s="522"/>
      <c r="EUU181" s="522"/>
      <c r="EUV181" s="522"/>
      <c r="EUW181" s="522"/>
      <c r="EUX181" s="522"/>
      <c r="EUY181" s="522"/>
      <c r="EUZ181" s="522"/>
      <c r="EVA181" s="522"/>
      <c r="EVB181" s="522"/>
      <c r="EVC181" s="522"/>
      <c r="EVD181" s="522"/>
      <c r="EVE181" s="522"/>
      <c r="EVF181" s="522"/>
      <c r="EVG181" s="522"/>
      <c r="EVH181" s="522"/>
      <c r="EVI181" s="522"/>
      <c r="EVJ181" s="522"/>
      <c r="EVK181" s="522"/>
      <c r="EVL181" s="522"/>
      <c r="EVM181" s="522"/>
      <c r="EVN181" s="522"/>
      <c r="EVO181" s="522"/>
      <c r="EVP181" s="522"/>
      <c r="EVQ181" s="522"/>
      <c r="EVR181" s="522"/>
      <c r="EVS181" s="522"/>
      <c r="EVT181" s="522"/>
      <c r="EVU181" s="522"/>
      <c r="EVV181" s="522"/>
      <c r="EVW181" s="522"/>
      <c r="EVX181" s="522"/>
      <c r="EVY181" s="522"/>
      <c r="EVZ181" s="522"/>
      <c r="EWA181" s="522"/>
      <c r="EWB181" s="522"/>
      <c r="EWC181" s="522"/>
      <c r="EWD181" s="522"/>
      <c r="EWE181" s="522"/>
      <c r="EWF181" s="522"/>
      <c r="EWG181" s="522"/>
      <c r="EWH181" s="522"/>
      <c r="EWI181" s="522"/>
      <c r="EWJ181" s="522"/>
      <c r="EWK181" s="522"/>
      <c r="EWL181" s="522"/>
      <c r="EWM181" s="522"/>
      <c r="EWN181" s="522"/>
      <c r="EWO181" s="522"/>
      <c r="EWP181" s="522"/>
      <c r="EWQ181" s="522"/>
      <c r="EWR181" s="522"/>
      <c r="EWS181" s="522"/>
      <c r="EWT181" s="522"/>
      <c r="EWU181" s="522"/>
      <c r="EWV181" s="522"/>
      <c r="EWW181" s="522"/>
      <c r="EWX181" s="522"/>
      <c r="EWY181" s="522"/>
      <c r="EWZ181" s="522"/>
      <c r="EXA181" s="522"/>
      <c r="EXB181" s="522"/>
      <c r="EXC181" s="522"/>
      <c r="EXD181" s="522"/>
      <c r="EXE181" s="522"/>
      <c r="EXF181" s="522"/>
      <c r="EXG181" s="522"/>
      <c r="EXH181" s="522"/>
      <c r="EXI181" s="522"/>
      <c r="EXJ181" s="522"/>
      <c r="EXK181" s="522"/>
      <c r="EXL181" s="522"/>
      <c r="EXM181" s="522"/>
      <c r="EXN181" s="522"/>
      <c r="EXO181" s="522"/>
      <c r="EXP181" s="522"/>
      <c r="EXQ181" s="522"/>
      <c r="EXR181" s="522"/>
      <c r="EXS181" s="522"/>
      <c r="EXT181" s="522"/>
      <c r="EXU181" s="522"/>
      <c r="EXV181" s="522"/>
      <c r="EXW181" s="522"/>
      <c r="EXX181" s="522"/>
      <c r="EXY181" s="522"/>
      <c r="EXZ181" s="522"/>
      <c r="EYA181" s="522"/>
      <c r="EYB181" s="522"/>
      <c r="EYC181" s="522"/>
      <c r="EYD181" s="522"/>
      <c r="EYE181" s="522"/>
      <c r="EYF181" s="522"/>
      <c r="EYG181" s="522"/>
      <c r="EYH181" s="522"/>
      <c r="EYI181" s="522"/>
      <c r="EYJ181" s="522"/>
      <c r="EYK181" s="522"/>
      <c r="EYL181" s="522"/>
      <c r="EYM181" s="522"/>
      <c r="EYN181" s="522"/>
      <c r="EYO181" s="522"/>
      <c r="EYP181" s="522"/>
      <c r="EYQ181" s="522"/>
      <c r="EYR181" s="522"/>
      <c r="EYS181" s="522"/>
      <c r="EYT181" s="522"/>
      <c r="EYU181" s="522"/>
      <c r="EYV181" s="522"/>
      <c r="EYW181" s="522"/>
      <c r="EYX181" s="522"/>
      <c r="EYY181" s="522"/>
      <c r="EYZ181" s="522"/>
      <c r="EZA181" s="522"/>
      <c r="EZB181" s="522"/>
      <c r="EZC181" s="522"/>
      <c r="EZD181" s="522"/>
      <c r="EZE181" s="522"/>
      <c r="EZF181" s="522"/>
      <c r="EZG181" s="522"/>
      <c r="EZH181" s="522"/>
      <c r="EZI181" s="522"/>
      <c r="EZJ181" s="522"/>
      <c r="EZK181" s="522"/>
      <c r="EZL181" s="522"/>
      <c r="EZM181" s="522"/>
      <c r="EZN181" s="522"/>
      <c r="EZO181" s="522"/>
      <c r="EZP181" s="522"/>
      <c r="EZQ181" s="522"/>
      <c r="EZR181" s="522"/>
      <c r="EZS181" s="522"/>
      <c r="EZT181" s="522"/>
      <c r="EZU181" s="522"/>
      <c r="EZV181" s="522"/>
      <c r="EZW181" s="522"/>
      <c r="EZX181" s="522"/>
      <c r="EZY181" s="522"/>
      <c r="EZZ181" s="522"/>
      <c r="FAA181" s="522"/>
      <c r="FAB181" s="522"/>
      <c r="FAC181" s="522"/>
      <c r="FAD181" s="522"/>
      <c r="FAE181" s="522"/>
      <c r="FAF181" s="522"/>
      <c r="FAG181" s="522"/>
      <c r="FAH181" s="522"/>
      <c r="FAI181" s="522"/>
      <c r="FAJ181" s="522"/>
      <c r="FAK181" s="522"/>
      <c r="FAL181" s="522"/>
      <c r="FAM181" s="522"/>
      <c r="FAN181" s="522"/>
      <c r="FAO181" s="522"/>
      <c r="FAP181" s="522"/>
      <c r="FAQ181" s="522"/>
      <c r="FAR181" s="522"/>
      <c r="FAS181" s="522"/>
      <c r="FAT181" s="522"/>
      <c r="FAU181" s="522"/>
      <c r="FAV181" s="522"/>
      <c r="FAW181" s="522"/>
      <c r="FAX181" s="522"/>
      <c r="FAY181" s="522"/>
      <c r="FAZ181" s="522"/>
      <c r="FBA181" s="522"/>
      <c r="FBB181" s="522"/>
      <c r="FBC181" s="522"/>
      <c r="FBD181" s="522"/>
      <c r="FBE181" s="522"/>
      <c r="FBF181" s="522"/>
      <c r="FBG181" s="522"/>
      <c r="FBH181" s="522"/>
      <c r="FBI181" s="522"/>
      <c r="FBJ181" s="522"/>
      <c r="FBK181" s="522"/>
      <c r="FBL181" s="522"/>
      <c r="FBM181" s="522"/>
      <c r="FBN181" s="522"/>
      <c r="FBO181" s="522"/>
      <c r="FBP181" s="522"/>
      <c r="FBQ181" s="522"/>
      <c r="FBR181" s="522"/>
      <c r="FBS181" s="522"/>
      <c r="FBT181" s="522"/>
      <c r="FBU181" s="522"/>
      <c r="FBV181" s="522"/>
      <c r="FBW181" s="522"/>
      <c r="FBX181" s="522"/>
      <c r="FBY181" s="522"/>
      <c r="FBZ181" s="522"/>
      <c r="FCA181" s="522"/>
      <c r="FCB181" s="522"/>
      <c r="FCC181" s="522"/>
      <c r="FCD181" s="522"/>
      <c r="FCE181" s="522"/>
      <c r="FCF181" s="522"/>
      <c r="FCG181" s="522"/>
      <c r="FCH181" s="522"/>
      <c r="FCI181" s="522"/>
      <c r="FCJ181" s="522"/>
      <c r="FCK181" s="522"/>
      <c r="FCL181" s="522"/>
      <c r="FCM181" s="522"/>
      <c r="FCN181" s="522"/>
      <c r="FCO181" s="522"/>
      <c r="FCP181" s="522"/>
      <c r="FCQ181" s="522"/>
      <c r="FCR181" s="522"/>
      <c r="FCS181" s="522"/>
      <c r="FCT181" s="522"/>
      <c r="FCU181" s="522"/>
      <c r="FCV181" s="522"/>
      <c r="FCW181" s="522"/>
      <c r="FCX181" s="522"/>
      <c r="FCY181" s="522"/>
      <c r="FCZ181" s="522"/>
      <c r="FDA181" s="522"/>
      <c r="FDB181" s="522"/>
      <c r="FDC181" s="522"/>
      <c r="FDD181" s="522"/>
      <c r="FDE181" s="522"/>
      <c r="FDF181" s="522"/>
      <c r="FDG181" s="522"/>
      <c r="FDH181" s="522"/>
      <c r="FDI181" s="522"/>
      <c r="FDJ181" s="522"/>
      <c r="FDK181" s="522"/>
      <c r="FDL181" s="522"/>
      <c r="FDM181" s="522"/>
      <c r="FDN181" s="522"/>
      <c r="FDO181" s="522"/>
      <c r="FDP181" s="522"/>
      <c r="FDQ181" s="522"/>
      <c r="FDR181" s="522"/>
      <c r="FDS181" s="522"/>
      <c r="FDT181" s="522"/>
      <c r="FDU181" s="522"/>
      <c r="FDV181" s="522"/>
      <c r="FDW181" s="522"/>
      <c r="FDX181" s="522"/>
      <c r="FDY181" s="522"/>
      <c r="FDZ181" s="522"/>
      <c r="FEA181" s="522"/>
      <c r="FEB181" s="522"/>
      <c r="FEC181" s="522"/>
      <c r="FED181" s="522"/>
      <c r="FEE181" s="522"/>
      <c r="FEF181" s="522"/>
      <c r="FEG181" s="522"/>
      <c r="FEH181" s="522"/>
      <c r="FEI181" s="522"/>
      <c r="FEJ181" s="522"/>
      <c r="FEK181" s="522"/>
      <c r="FEL181" s="522"/>
      <c r="FEM181" s="522"/>
      <c r="FEN181" s="522"/>
      <c r="FEO181" s="522"/>
      <c r="FEP181" s="522"/>
      <c r="FEQ181" s="522"/>
      <c r="FER181" s="522"/>
      <c r="FES181" s="522"/>
      <c r="FET181" s="522"/>
      <c r="FEU181" s="522"/>
      <c r="FEV181" s="522"/>
      <c r="FEW181" s="522"/>
      <c r="FEX181" s="522"/>
      <c r="FEY181" s="522"/>
      <c r="FEZ181" s="522"/>
      <c r="FFA181" s="522"/>
      <c r="FFB181" s="522"/>
      <c r="FFC181" s="522"/>
      <c r="FFD181" s="522"/>
      <c r="FFE181" s="522"/>
      <c r="FFF181" s="522"/>
      <c r="FFG181" s="522"/>
      <c r="FFH181" s="522"/>
      <c r="FFI181" s="522"/>
      <c r="FFJ181" s="522"/>
      <c r="FFK181" s="522"/>
      <c r="FFL181" s="522"/>
      <c r="FFM181" s="522"/>
      <c r="FFN181" s="522"/>
      <c r="FFO181" s="522"/>
      <c r="FFP181" s="522"/>
      <c r="FFQ181" s="522"/>
      <c r="FFR181" s="522"/>
      <c r="FFS181" s="522"/>
      <c r="FFT181" s="522"/>
      <c r="FFU181" s="522"/>
      <c r="FFV181" s="522"/>
      <c r="FFW181" s="522"/>
      <c r="FFX181" s="522"/>
      <c r="FFY181" s="522"/>
      <c r="FFZ181" s="522"/>
      <c r="FGA181" s="522"/>
      <c r="FGB181" s="522"/>
      <c r="FGC181" s="522"/>
      <c r="FGD181" s="522"/>
      <c r="FGE181" s="522"/>
      <c r="FGF181" s="522"/>
      <c r="FGG181" s="522"/>
      <c r="FGH181" s="522"/>
      <c r="FGI181" s="522"/>
      <c r="FGJ181" s="522"/>
      <c r="FGK181" s="522"/>
      <c r="FGL181" s="522"/>
      <c r="FGM181" s="522"/>
      <c r="FGN181" s="522"/>
      <c r="FGO181" s="522"/>
      <c r="FGP181" s="522"/>
      <c r="FGQ181" s="522"/>
      <c r="FGR181" s="522"/>
      <c r="FGS181" s="522"/>
      <c r="FGT181" s="522"/>
      <c r="FGU181" s="522"/>
      <c r="FGV181" s="522"/>
      <c r="FGW181" s="522"/>
      <c r="FGX181" s="522"/>
      <c r="FGY181" s="522"/>
      <c r="FGZ181" s="522"/>
      <c r="FHA181" s="522"/>
      <c r="FHB181" s="522"/>
      <c r="FHC181" s="522"/>
      <c r="FHD181" s="522"/>
      <c r="FHE181" s="522"/>
      <c r="FHF181" s="522"/>
      <c r="FHG181" s="522"/>
      <c r="FHH181" s="522"/>
      <c r="FHI181" s="522"/>
      <c r="FHJ181" s="522"/>
      <c r="FHK181" s="522"/>
      <c r="FHL181" s="522"/>
      <c r="FHM181" s="522"/>
      <c r="FHN181" s="522"/>
      <c r="FHO181" s="522"/>
      <c r="FHP181" s="522"/>
      <c r="FHQ181" s="522"/>
      <c r="FHR181" s="522"/>
      <c r="FHS181" s="522"/>
      <c r="FHT181" s="522"/>
      <c r="FHU181" s="522"/>
      <c r="FHV181" s="522"/>
      <c r="FHW181" s="522"/>
      <c r="FHX181" s="522"/>
      <c r="FHY181" s="522"/>
      <c r="FHZ181" s="522"/>
      <c r="FIA181" s="522"/>
      <c r="FIB181" s="522"/>
      <c r="FIC181" s="522"/>
      <c r="FID181" s="522"/>
      <c r="FIE181" s="522"/>
      <c r="FIF181" s="522"/>
      <c r="FIG181" s="522"/>
      <c r="FIH181" s="522"/>
      <c r="FII181" s="522"/>
      <c r="FIJ181" s="522"/>
      <c r="FIK181" s="522"/>
      <c r="FIL181" s="522"/>
      <c r="FIM181" s="522"/>
      <c r="FIN181" s="522"/>
      <c r="FIO181" s="522"/>
      <c r="FIP181" s="522"/>
      <c r="FIQ181" s="522"/>
      <c r="FIR181" s="522"/>
      <c r="FIS181" s="522"/>
      <c r="FIT181" s="522"/>
      <c r="FIU181" s="522"/>
      <c r="FIV181" s="522"/>
      <c r="FIW181" s="522"/>
      <c r="FIX181" s="522"/>
      <c r="FIY181" s="522"/>
      <c r="FIZ181" s="522"/>
      <c r="FJA181" s="522"/>
      <c r="FJB181" s="522"/>
      <c r="FJC181" s="522"/>
      <c r="FJD181" s="522"/>
      <c r="FJE181" s="522"/>
      <c r="FJF181" s="522"/>
      <c r="FJG181" s="522"/>
      <c r="FJH181" s="522"/>
      <c r="FJI181" s="522"/>
      <c r="FJJ181" s="522"/>
      <c r="FJK181" s="522"/>
      <c r="FJL181" s="522"/>
      <c r="FJM181" s="522"/>
      <c r="FJN181" s="522"/>
      <c r="FJO181" s="522"/>
      <c r="FJP181" s="522"/>
      <c r="FJQ181" s="522"/>
      <c r="FJR181" s="522"/>
      <c r="FJS181" s="522"/>
      <c r="FJT181" s="522"/>
      <c r="FJU181" s="522"/>
      <c r="FJV181" s="522"/>
      <c r="FJW181" s="522"/>
      <c r="FJX181" s="522"/>
      <c r="FJY181" s="522"/>
      <c r="FJZ181" s="522"/>
      <c r="FKA181" s="522"/>
      <c r="FKB181" s="522"/>
      <c r="FKC181" s="522"/>
      <c r="FKD181" s="522"/>
      <c r="FKE181" s="522"/>
      <c r="FKF181" s="522"/>
      <c r="FKG181" s="522"/>
      <c r="FKH181" s="522"/>
      <c r="FKI181" s="522"/>
      <c r="FKJ181" s="522"/>
      <c r="FKK181" s="522"/>
      <c r="FKL181" s="522"/>
      <c r="FKM181" s="522"/>
      <c r="FKN181" s="522"/>
      <c r="FKO181" s="522"/>
      <c r="FKP181" s="522"/>
      <c r="FKQ181" s="522"/>
      <c r="FKR181" s="522"/>
      <c r="FKS181" s="522"/>
      <c r="FKT181" s="522"/>
      <c r="FKU181" s="522"/>
      <c r="FKV181" s="522"/>
      <c r="FKW181" s="522"/>
      <c r="FKX181" s="522"/>
      <c r="FKY181" s="522"/>
      <c r="FKZ181" s="522"/>
      <c r="FLA181" s="522"/>
      <c r="FLB181" s="522"/>
      <c r="FLC181" s="522"/>
      <c r="FLD181" s="522"/>
      <c r="FLE181" s="522"/>
      <c r="FLF181" s="522"/>
      <c r="FLG181" s="522"/>
      <c r="FLH181" s="522"/>
      <c r="FLI181" s="522"/>
      <c r="FLJ181" s="522"/>
      <c r="FLK181" s="522"/>
      <c r="FLL181" s="522"/>
      <c r="FLM181" s="522"/>
      <c r="FLN181" s="522"/>
      <c r="FLO181" s="522"/>
      <c r="FLP181" s="522"/>
      <c r="FLQ181" s="522"/>
      <c r="FLR181" s="522"/>
      <c r="FLS181" s="522"/>
      <c r="FLT181" s="522"/>
      <c r="FLU181" s="522"/>
      <c r="FLV181" s="522"/>
      <c r="FLW181" s="522"/>
      <c r="FLX181" s="522"/>
      <c r="FLY181" s="522"/>
      <c r="FLZ181" s="522"/>
      <c r="FMA181" s="522"/>
      <c r="FMB181" s="522"/>
      <c r="FMC181" s="522"/>
      <c r="FMD181" s="522"/>
      <c r="FME181" s="522"/>
      <c r="FMF181" s="522"/>
      <c r="FMG181" s="522"/>
      <c r="FMH181" s="522"/>
      <c r="FMI181" s="522"/>
      <c r="FMJ181" s="522"/>
      <c r="FMK181" s="522"/>
      <c r="FML181" s="522"/>
      <c r="FMM181" s="522"/>
      <c r="FMN181" s="522"/>
      <c r="FMO181" s="522"/>
      <c r="FMP181" s="522"/>
      <c r="FMQ181" s="522"/>
      <c r="FMR181" s="522"/>
      <c r="FMS181" s="522"/>
      <c r="FMT181" s="522"/>
      <c r="FMU181" s="522"/>
      <c r="FMV181" s="522"/>
      <c r="FMW181" s="522"/>
      <c r="FMX181" s="522"/>
      <c r="FMY181" s="522"/>
      <c r="FMZ181" s="522"/>
      <c r="FNA181" s="522"/>
      <c r="FNB181" s="522"/>
      <c r="FNC181" s="522"/>
      <c r="FND181" s="522"/>
      <c r="FNE181" s="522"/>
      <c r="FNF181" s="522"/>
      <c r="FNG181" s="522"/>
      <c r="FNH181" s="522"/>
      <c r="FNI181" s="522"/>
      <c r="FNJ181" s="522"/>
      <c r="FNK181" s="522"/>
      <c r="FNL181" s="522"/>
      <c r="FNM181" s="522"/>
      <c r="FNN181" s="522"/>
      <c r="FNO181" s="522"/>
      <c r="FNP181" s="522"/>
      <c r="FNQ181" s="522"/>
      <c r="FNR181" s="522"/>
      <c r="FNS181" s="522"/>
      <c r="FNT181" s="522"/>
      <c r="FNU181" s="522"/>
      <c r="FNV181" s="522"/>
      <c r="FNW181" s="522"/>
      <c r="FNX181" s="522"/>
      <c r="FNY181" s="522"/>
      <c r="FNZ181" s="522"/>
      <c r="FOA181" s="522"/>
      <c r="FOB181" s="522"/>
      <c r="FOC181" s="522"/>
      <c r="FOD181" s="522"/>
      <c r="FOE181" s="522"/>
      <c r="FOF181" s="522"/>
      <c r="FOG181" s="522"/>
      <c r="FOH181" s="522"/>
      <c r="FOI181" s="522"/>
      <c r="FOJ181" s="522"/>
      <c r="FOK181" s="522"/>
      <c r="FOL181" s="522"/>
      <c r="FOM181" s="522"/>
      <c r="FON181" s="522"/>
      <c r="FOO181" s="522"/>
      <c r="FOP181" s="522"/>
      <c r="FOQ181" s="522"/>
      <c r="FOR181" s="522"/>
      <c r="FOS181" s="522"/>
      <c r="FOT181" s="522"/>
      <c r="FOU181" s="522"/>
      <c r="FOV181" s="522"/>
      <c r="FOW181" s="522"/>
      <c r="FOX181" s="522"/>
      <c r="FOY181" s="522"/>
      <c r="FOZ181" s="522"/>
      <c r="FPA181" s="522"/>
      <c r="FPB181" s="522"/>
      <c r="FPC181" s="522"/>
      <c r="FPD181" s="522"/>
      <c r="FPE181" s="522"/>
      <c r="FPF181" s="522"/>
      <c r="FPG181" s="522"/>
      <c r="FPH181" s="522"/>
      <c r="FPI181" s="522"/>
      <c r="FPJ181" s="522"/>
      <c r="FPK181" s="522"/>
      <c r="FPL181" s="522"/>
      <c r="FPM181" s="522"/>
      <c r="FPN181" s="522"/>
      <c r="FPO181" s="522"/>
      <c r="FPP181" s="522"/>
      <c r="FPQ181" s="522"/>
      <c r="FPR181" s="522"/>
      <c r="FPS181" s="522"/>
      <c r="FPT181" s="522"/>
      <c r="FPU181" s="522"/>
      <c r="FPV181" s="522"/>
      <c r="FPW181" s="522"/>
      <c r="FPX181" s="522"/>
      <c r="FPY181" s="522"/>
      <c r="FPZ181" s="522"/>
      <c r="FQA181" s="522"/>
      <c r="FQB181" s="522"/>
      <c r="FQC181" s="522"/>
      <c r="FQD181" s="522"/>
      <c r="FQE181" s="522"/>
      <c r="FQF181" s="522"/>
      <c r="FQG181" s="522"/>
      <c r="FQH181" s="522"/>
      <c r="FQI181" s="522"/>
      <c r="FQJ181" s="522"/>
      <c r="FQK181" s="522"/>
      <c r="FQL181" s="522"/>
      <c r="FQM181" s="522"/>
      <c r="FQN181" s="522"/>
      <c r="FQO181" s="522"/>
      <c r="FQP181" s="522"/>
      <c r="FQQ181" s="522"/>
      <c r="FQR181" s="522"/>
      <c r="FQS181" s="522"/>
      <c r="FQT181" s="522"/>
      <c r="FQU181" s="522"/>
      <c r="FQV181" s="522"/>
      <c r="FQW181" s="522"/>
      <c r="FQX181" s="522"/>
      <c r="FQY181" s="522"/>
      <c r="FQZ181" s="522"/>
      <c r="FRA181" s="522"/>
      <c r="FRB181" s="522"/>
      <c r="FRC181" s="522"/>
      <c r="FRD181" s="522"/>
      <c r="FRE181" s="522"/>
      <c r="FRF181" s="522"/>
      <c r="FRG181" s="522"/>
      <c r="FRH181" s="522"/>
      <c r="FRI181" s="522"/>
      <c r="FRJ181" s="522"/>
      <c r="FRK181" s="522"/>
      <c r="FRL181" s="522"/>
      <c r="FRM181" s="522"/>
      <c r="FRN181" s="522"/>
      <c r="FRO181" s="522"/>
      <c r="FRP181" s="522"/>
      <c r="FRQ181" s="522"/>
      <c r="FRR181" s="522"/>
      <c r="FRS181" s="522"/>
      <c r="FRT181" s="522"/>
      <c r="FRU181" s="522"/>
      <c r="FRV181" s="522"/>
      <c r="FRW181" s="522"/>
      <c r="FRX181" s="522"/>
      <c r="FRY181" s="522"/>
      <c r="FRZ181" s="522"/>
      <c r="FSA181" s="522"/>
      <c r="FSB181" s="522"/>
      <c r="FSC181" s="522"/>
      <c r="FSD181" s="522"/>
      <c r="FSE181" s="522"/>
      <c r="FSF181" s="522"/>
      <c r="FSG181" s="522"/>
      <c r="FSH181" s="522"/>
      <c r="FSI181" s="522"/>
      <c r="FSJ181" s="522"/>
      <c r="FSK181" s="522"/>
      <c r="FSL181" s="522"/>
      <c r="FSM181" s="522"/>
      <c r="FSN181" s="522"/>
      <c r="FSO181" s="522"/>
      <c r="FSP181" s="522"/>
      <c r="FSQ181" s="522"/>
      <c r="FSR181" s="522"/>
      <c r="FSS181" s="522"/>
      <c r="FST181" s="522"/>
      <c r="FSU181" s="522"/>
      <c r="FSV181" s="522"/>
      <c r="FSW181" s="522"/>
      <c r="FSX181" s="522"/>
      <c r="FSY181" s="522"/>
      <c r="FSZ181" s="522"/>
      <c r="FTA181" s="522"/>
      <c r="FTB181" s="522"/>
      <c r="FTC181" s="522"/>
      <c r="FTD181" s="522"/>
      <c r="FTE181" s="522"/>
      <c r="FTF181" s="522"/>
      <c r="FTG181" s="522"/>
      <c r="FTH181" s="522"/>
      <c r="FTI181" s="522"/>
      <c r="FTJ181" s="522"/>
      <c r="FTK181" s="522"/>
      <c r="FTL181" s="522"/>
      <c r="FTM181" s="522"/>
      <c r="FTN181" s="522"/>
      <c r="FTO181" s="522"/>
      <c r="FTP181" s="522"/>
      <c r="FTQ181" s="522"/>
      <c r="FTR181" s="522"/>
      <c r="FTS181" s="522"/>
      <c r="FTT181" s="522"/>
      <c r="FTU181" s="522"/>
      <c r="FTV181" s="522"/>
      <c r="FTW181" s="522"/>
      <c r="FTX181" s="522"/>
      <c r="FTY181" s="522"/>
      <c r="FTZ181" s="522"/>
      <c r="FUA181" s="522"/>
      <c r="FUB181" s="522"/>
      <c r="FUC181" s="522"/>
      <c r="FUD181" s="522"/>
      <c r="FUE181" s="522"/>
      <c r="FUF181" s="522"/>
      <c r="FUG181" s="522"/>
      <c r="FUH181" s="522"/>
      <c r="FUI181" s="522"/>
      <c r="FUJ181" s="522"/>
      <c r="FUK181" s="522"/>
      <c r="FUL181" s="522"/>
      <c r="FUM181" s="522"/>
      <c r="FUN181" s="522"/>
      <c r="FUO181" s="522"/>
      <c r="FUP181" s="522"/>
      <c r="FUQ181" s="522"/>
      <c r="FUR181" s="522"/>
      <c r="FUS181" s="522"/>
      <c r="FUT181" s="522"/>
      <c r="FUU181" s="522"/>
      <c r="FUV181" s="522"/>
      <c r="FUW181" s="522"/>
      <c r="FUX181" s="522"/>
      <c r="FUY181" s="522"/>
      <c r="FUZ181" s="522"/>
      <c r="FVA181" s="522"/>
      <c r="FVB181" s="522"/>
      <c r="FVC181" s="522"/>
      <c r="FVD181" s="522"/>
      <c r="FVE181" s="522"/>
      <c r="FVF181" s="522"/>
      <c r="FVG181" s="522"/>
      <c r="FVH181" s="522"/>
      <c r="FVI181" s="522"/>
      <c r="FVJ181" s="522"/>
      <c r="FVK181" s="522"/>
      <c r="FVL181" s="522"/>
      <c r="FVM181" s="522"/>
      <c r="FVN181" s="522"/>
      <c r="FVO181" s="522"/>
      <c r="FVP181" s="522"/>
      <c r="FVQ181" s="522"/>
      <c r="FVR181" s="522"/>
      <c r="FVS181" s="522"/>
      <c r="FVT181" s="522"/>
      <c r="FVU181" s="522"/>
      <c r="FVV181" s="522"/>
      <c r="FVW181" s="522"/>
      <c r="FVX181" s="522"/>
      <c r="FVY181" s="522"/>
      <c r="FVZ181" s="522"/>
      <c r="FWA181" s="522"/>
      <c r="FWB181" s="522"/>
      <c r="FWC181" s="522"/>
      <c r="FWD181" s="522"/>
      <c r="FWE181" s="522"/>
      <c r="FWF181" s="522"/>
      <c r="FWG181" s="522"/>
      <c r="FWH181" s="522"/>
      <c r="FWI181" s="522"/>
      <c r="FWJ181" s="522"/>
      <c r="FWK181" s="522"/>
      <c r="FWL181" s="522"/>
      <c r="FWM181" s="522"/>
      <c r="FWN181" s="522"/>
      <c r="FWO181" s="522"/>
      <c r="FWP181" s="522"/>
      <c r="FWQ181" s="522"/>
      <c r="FWR181" s="522"/>
      <c r="FWS181" s="522"/>
      <c r="FWT181" s="522"/>
      <c r="FWU181" s="522"/>
      <c r="FWV181" s="522"/>
      <c r="FWW181" s="522"/>
      <c r="FWX181" s="522"/>
      <c r="FWY181" s="522"/>
      <c r="FWZ181" s="522"/>
      <c r="FXA181" s="522"/>
      <c r="FXB181" s="522"/>
      <c r="FXC181" s="522"/>
      <c r="FXD181" s="522"/>
      <c r="FXE181" s="522"/>
      <c r="FXF181" s="522"/>
      <c r="FXG181" s="522"/>
      <c r="FXH181" s="522"/>
      <c r="FXI181" s="522"/>
      <c r="FXJ181" s="522"/>
      <c r="FXK181" s="522"/>
      <c r="FXL181" s="522"/>
      <c r="FXM181" s="522"/>
      <c r="FXN181" s="522"/>
      <c r="FXO181" s="522"/>
      <c r="FXP181" s="522"/>
      <c r="FXQ181" s="522"/>
      <c r="FXR181" s="522"/>
      <c r="FXS181" s="522"/>
      <c r="FXT181" s="522"/>
      <c r="FXU181" s="522"/>
      <c r="FXV181" s="522"/>
      <c r="FXW181" s="522"/>
      <c r="FXX181" s="522"/>
      <c r="FXY181" s="522"/>
      <c r="FXZ181" s="522"/>
      <c r="FYA181" s="522"/>
      <c r="FYB181" s="522"/>
      <c r="FYC181" s="522"/>
      <c r="FYD181" s="522"/>
      <c r="FYE181" s="522"/>
      <c r="FYF181" s="522"/>
      <c r="FYG181" s="522"/>
      <c r="FYH181" s="522"/>
      <c r="FYI181" s="522"/>
      <c r="FYJ181" s="522"/>
      <c r="FYK181" s="522"/>
      <c r="FYL181" s="522"/>
      <c r="FYM181" s="522"/>
      <c r="FYN181" s="522"/>
      <c r="FYO181" s="522"/>
      <c r="FYP181" s="522"/>
      <c r="FYQ181" s="522"/>
      <c r="FYR181" s="522"/>
      <c r="FYS181" s="522"/>
      <c r="FYT181" s="522"/>
      <c r="FYU181" s="522"/>
      <c r="FYV181" s="522"/>
      <c r="FYW181" s="522"/>
      <c r="FYX181" s="522"/>
      <c r="FYY181" s="522"/>
      <c r="FYZ181" s="522"/>
      <c r="FZA181" s="522"/>
      <c r="FZB181" s="522"/>
      <c r="FZC181" s="522"/>
      <c r="FZD181" s="522"/>
      <c r="FZE181" s="522"/>
      <c r="FZF181" s="522"/>
      <c r="FZG181" s="522"/>
      <c r="FZH181" s="522"/>
      <c r="FZI181" s="522"/>
      <c r="FZJ181" s="522"/>
      <c r="FZK181" s="522"/>
      <c r="FZL181" s="522"/>
      <c r="FZM181" s="522"/>
      <c r="FZN181" s="522"/>
      <c r="FZO181" s="522"/>
      <c r="FZP181" s="522"/>
      <c r="FZQ181" s="522"/>
      <c r="FZR181" s="522"/>
      <c r="FZS181" s="522"/>
      <c r="FZT181" s="522"/>
      <c r="FZU181" s="522"/>
      <c r="FZV181" s="522"/>
      <c r="FZW181" s="522"/>
      <c r="FZX181" s="522"/>
      <c r="FZY181" s="522"/>
      <c r="FZZ181" s="522"/>
      <c r="GAA181" s="522"/>
      <c r="GAB181" s="522"/>
      <c r="GAC181" s="522"/>
      <c r="GAD181" s="522"/>
      <c r="GAE181" s="522"/>
      <c r="GAF181" s="522"/>
      <c r="GAG181" s="522"/>
      <c r="GAH181" s="522"/>
      <c r="GAI181" s="522"/>
      <c r="GAJ181" s="522"/>
      <c r="GAK181" s="522"/>
      <c r="GAL181" s="522"/>
      <c r="GAM181" s="522"/>
      <c r="GAN181" s="522"/>
      <c r="GAO181" s="522"/>
      <c r="GAP181" s="522"/>
      <c r="GAQ181" s="522"/>
      <c r="GAR181" s="522"/>
      <c r="GAS181" s="522"/>
      <c r="GAT181" s="522"/>
      <c r="GAU181" s="522"/>
      <c r="GAV181" s="522"/>
      <c r="GAW181" s="522"/>
      <c r="GAX181" s="522"/>
      <c r="GAY181" s="522"/>
      <c r="GAZ181" s="522"/>
      <c r="GBA181" s="522"/>
      <c r="GBB181" s="522"/>
      <c r="GBC181" s="522"/>
      <c r="GBD181" s="522"/>
      <c r="GBE181" s="522"/>
      <c r="GBF181" s="522"/>
      <c r="GBG181" s="522"/>
      <c r="GBH181" s="522"/>
      <c r="GBI181" s="522"/>
      <c r="GBJ181" s="522"/>
      <c r="GBK181" s="522"/>
      <c r="GBL181" s="522"/>
      <c r="GBM181" s="522"/>
      <c r="GBN181" s="522"/>
      <c r="GBO181" s="522"/>
      <c r="GBP181" s="522"/>
      <c r="GBQ181" s="522"/>
      <c r="GBR181" s="522"/>
      <c r="GBS181" s="522"/>
      <c r="GBT181" s="522"/>
      <c r="GBU181" s="522"/>
      <c r="GBV181" s="522"/>
      <c r="GBW181" s="522"/>
      <c r="GBX181" s="522"/>
      <c r="GBY181" s="522"/>
      <c r="GBZ181" s="522"/>
      <c r="GCA181" s="522"/>
      <c r="GCB181" s="522"/>
      <c r="GCC181" s="522"/>
      <c r="GCD181" s="522"/>
      <c r="GCE181" s="522"/>
      <c r="GCF181" s="522"/>
      <c r="GCG181" s="522"/>
      <c r="GCH181" s="522"/>
      <c r="GCI181" s="522"/>
      <c r="GCJ181" s="522"/>
      <c r="GCK181" s="522"/>
      <c r="GCL181" s="522"/>
      <c r="GCM181" s="522"/>
      <c r="GCN181" s="522"/>
      <c r="GCO181" s="522"/>
      <c r="GCP181" s="522"/>
      <c r="GCQ181" s="522"/>
      <c r="GCR181" s="522"/>
      <c r="GCS181" s="522"/>
      <c r="GCT181" s="522"/>
      <c r="GCU181" s="522"/>
      <c r="GCV181" s="522"/>
      <c r="GCW181" s="522"/>
      <c r="GCX181" s="522"/>
      <c r="GCY181" s="522"/>
      <c r="GCZ181" s="522"/>
      <c r="GDA181" s="522"/>
      <c r="GDB181" s="522"/>
      <c r="GDC181" s="522"/>
      <c r="GDD181" s="522"/>
      <c r="GDE181" s="522"/>
      <c r="GDF181" s="522"/>
      <c r="GDG181" s="522"/>
      <c r="GDH181" s="522"/>
      <c r="GDI181" s="522"/>
      <c r="GDJ181" s="522"/>
      <c r="GDK181" s="522"/>
      <c r="GDL181" s="522"/>
      <c r="GDM181" s="522"/>
      <c r="GDN181" s="522"/>
      <c r="GDO181" s="522"/>
      <c r="GDP181" s="522"/>
      <c r="GDQ181" s="522"/>
      <c r="GDR181" s="522"/>
      <c r="GDS181" s="522"/>
      <c r="GDT181" s="522"/>
      <c r="GDU181" s="522"/>
      <c r="GDV181" s="522"/>
      <c r="GDW181" s="522"/>
      <c r="GDX181" s="522"/>
      <c r="GDY181" s="522"/>
      <c r="GDZ181" s="522"/>
      <c r="GEA181" s="522"/>
      <c r="GEB181" s="522"/>
      <c r="GEC181" s="522"/>
      <c r="GED181" s="522"/>
      <c r="GEE181" s="522"/>
      <c r="GEF181" s="522"/>
      <c r="GEG181" s="522"/>
      <c r="GEH181" s="522"/>
      <c r="GEI181" s="522"/>
      <c r="GEJ181" s="522"/>
      <c r="GEK181" s="522"/>
      <c r="GEL181" s="522"/>
      <c r="GEM181" s="522"/>
      <c r="GEN181" s="522"/>
      <c r="GEO181" s="522"/>
      <c r="GEP181" s="522"/>
      <c r="GEQ181" s="522"/>
      <c r="GER181" s="522"/>
      <c r="GES181" s="522"/>
      <c r="GET181" s="522"/>
      <c r="GEU181" s="522"/>
      <c r="GEV181" s="522"/>
      <c r="GEW181" s="522"/>
      <c r="GEX181" s="522"/>
      <c r="GEY181" s="522"/>
      <c r="GEZ181" s="522"/>
      <c r="GFA181" s="522"/>
      <c r="GFB181" s="522"/>
      <c r="GFC181" s="522"/>
      <c r="GFD181" s="522"/>
      <c r="GFE181" s="522"/>
      <c r="GFF181" s="522"/>
      <c r="GFG181" s="522"/>
      <c r="GFH181" s="522"/>
      <c r="GFI181" s="522"/>
      <c r="GFJ181" s="522"/>
      <c r="GFK181" s="522"/>
      <c r="GFL181" s="522"/>
      <c r="GFM181" s="522"/>
      <c r="GFN181" s="522"/>
      <c r="GFO181" s="522"/>
      <c r="GFP181" s="522"/>
      <c r="GFQ181" s="522"/>
      <c r="GFR181" s="522"/>
      <c r="GFS181" s="522"/>
      <c r="GFT181" s="522"/>
      <c r="GFU181" s="522"/>
      <c r="GFV181" s="522"/>
      <c r="GFW181" s="522"/>
      <c r="GFX181" s="522"/>
      <c r="GFY181" s="522"/>
      <c r="GFZ181" s="522"/>
      <c r="GGA181" s="522"/>
      <c r="GGB181" s="522"/>
      <c r="GGC181" s="522"/>
      <c r="GGD181" s="522"/>
      <c r="GGE181" s="522"/>
      <c r="GGF181" s="522"/>
      <c r="GGG181" s="522"/>
      <c r="GGH181" s="522"/>
      <c r="GGI181" s="522"/>
      <c r="GGJ181" s="522"/>
      <c r="GGK181" s="522"/>
      <c r="GGL181" s="522"/>
      <c r="GGM181" s="522"/>
      <c r="GGN181" s="522"/>
      <c r="GGO181" s="522"/>
      <c r="GGP181" s="522"/>
      <c r="GGQ181" s="522"/>
      <c r="GGR181" s="522"/>
      <c r="GGS181" s="522"/>
      <c r="GGT181" s="522"/>
      <c r="GGU181" s="522"/>
      <c r="GGV181" s="522"/>
      <c r="GGW181" s="522"/>
      <c r="GGX181" s="522"/>
      <c r="GGY181" s="522"/>
      <c r="GGZ181" s="522"/>
      <c r="GHA181" s="522"/>
      <c r="GHB181" s="522"/>
      <c r="GHC181" s="522"/>
      <c r="GHD181" s="522"/>
      <c r="GHE181" s="522"/>
      <c r="GHF181" s="522"/>
      <c r="GHG181" s="522"/>
      <c r="GHH181" s="522"/>
      <c r="GHI181" s="522"/>
      <c r="GHJ181" s="522"/>
      <c r="GHK181" s="522"/>
      <c r="GHL181" s="522"/>
      <c r="GHM181" s="522"/>
      <c r="GHN181" s="522"/>
      <c r="GHO181" s="522"/>
      <c r="GHP181" s="522"/>
      <c r="GHQ181" s="522"/>
      <c r="GHR181" s="522"/>
      <c r="GHS181" s="522"/>
      <c r="GHT181" s="522"/>
      <c r="GHU181" s="522"/>
      <c r="GHV181" s="522"/>
      <c r="GHW181" s="522"/>
      <c r="GHX181" s="522"/>
      <c r="GHY181" s="522"/>
      <c r="GHZ181" s="522"/>
      <c r="GIA181" s="522"/>
      <c r="GIB181" s="522"/>
      <c r="GIC181" s="522"/>
      <c r="GID181" s="522"/>
      <c r="GIE181" s="522"/>
      <c r="GIF181" s="522"/>
      <c r="GIG181" s="522"/>
      <c r="GIH181" s="522"/>
      <c r="GII181" s="522"/>
      <c r="GIJ181" s="522"/>
      <c r="GIK181" s="522"/>
      <c r="GIL181" s="522"/>
      <c r="GIM181" s="522"/>
      <c r="GIN181" s="522"/>
      <c r="GIO181" s="522"/>
      <c r="GIP181" s="522"/>
      <c r="GIQ181" s="522"/>
      <c r="GIR181" s="522"/>
      <c r="GIS181" s="522"/>
      <c r="GIT181" s="522"/>
      <c r="GIU181" s="522"/>
      <c r="GIV181" s="522"/>
      <c r="GIW181" s="522"/>
      <c r="GIX181" s="522"/>
      <c r="GIY181" s="522"/>
      <c r="GIZ181" s="522"/>
      <c r="GJA181" s="522"/>
      <c r="GJB181" s="522"/>
      <c r="GJC181" s="522"/>
      <c r="GJD181" s="522"/>
      <c r="GJE181" s="522"/>
      <c r="GJF181" s="522"/>
      <c r="GJG181" s="522"/>
      <c r="GJH181" s="522"/>
      <c r="GJI181" s="522"/>
      <c r="GJJ181" s="522"/>
      <c r="GJK181" s="522"/>
      <c r="GJL181" s="522"/>
      <c r="GJM181" s="522"/>
      <c r="GJN181" s="522"/>
      <c r="GJO181" s="522"/>
      <c r="GJP181" s="522"/>
      <c r="GJQ181" s="522"/>
      <c r="GJR181" s="522"/>
      <c r="GJS181" s="522"/>
      <c r="GJT181" s="522"/>
      <c r="GJU181" s="522"/>
      <c r="GJV181" s="522"/>
      <c r="GJW181" s="522"/>
      <c r="GJX181" s="522"/>
      <c r="GJY181" s="522"/>
      <c r="GJZ181" s="522"/>
      <c r="GKA181" s="522"/>
      <c r="GKB181" s="522"/>
      <c r="GKC181" s="522"/>
      <c r="GKD181" s="522"/>
      <c r="GKE181" s="522"/>
      <c r="GKF181" s="522"/>
      <c r="GKG181" s="522"/>
      <c r="GKH181" s="522"/>
      <c r="GKI181" s="522"/>
      <c r="GKJ181" s="522"/>
      <c r="GKK181" s="522"/>
      <c r="GKL181" s="522"/>
      <c r="GKM181" s="522"/>
      <c r="GKN181" s="522"/>
      <c r="GKO181" s="522"/>
      <c r="GKP181" s="522"/>
      <c r="GKQ181" s="522"/>
      <c r="GKR181" s="522"/>
      <c r="GKS181" s="522"/>
      <c r="GKT181" s="522"/>
      <c r="GKU181" s="522"/>
      <c r="GKV181" s="522"/>
      <c r="GKW181" s="522"/>
      <c r="GKX181" s="522"/>
      <c r="GKY181" s="522"/>
      <c r="GKZ181" s="522"/>
      <c r="GLA181" s="522"/>
      <c r="GLB181" s="522"/>
      <c r="GLC181" s="522"/>
      <c r="GLD181" s="522"/>
      <c r="GLE181" s="522"/>
      <c r="GLF181" s="522"/>
      <c r="GLG181" s="522"/>
      <c r="GLH181" s="522"/>
      <c r="GLI181" s="522"/>
      <c r="GLJ181" s="522"/>
      <c r="GLK181" s="522"/>
      <c r="GLL181" s="522"/>
      <c r="GLM181" s="522"/>
      <c r="GLN181" s="522"/>
      <c r="GLO181" s="522"/>
      <c r="GLP181" s="522"/>
      <c r="GLQ181" s="522"/>
      <c r="GLR181" s="522"/>
      <c r="GLS181" s="522"/>
      <c r="GLT181" s="522"/>
      <c r="GLU181" s="522"/>
      <c r="GLV181" s="522"/>
      <c r="GLW181" s="522"/>
      <c r="GLX181" s="522"/>
      <c r="GLY181" s="522"/>
      <c r="GLZ181" s="522"/>
      <c r="GMA181" s="522"/>
      <c r="GMB181" s="522"/>
      <c r="GMC181" s="522"/>
      <c r="GMD181" s="522"/>
      <c r="GME181" s="522"/>
      <c r="GMF181" s="522"/>
      <c r="GMG181" s="522"/>
      <c r="GMH181" s="522"/>
      <c r="GMI181" s="522"/>
      <c r="GMJ181" s="522"/>
      <c r="GMK181" s="522"/>
      <c r="GML181" s="522"/>
      <c r="GMM181" s="522"/>
      <c r="GMN181" s="522"/>
      <c r="GMO181" s="522"/>
      <c r="GMP181" s="522"/>
      <c r="GMQ181" s="522"/>
      <c r="GMR181" s="522"/>
      <c r="GMS181" s="522"/>
      <c r="GMT181" s="522"/>
      <c r="GMU181" s="522"/>
      <c r="GMV181" s="522"/>
      <c r="GMW181" s="522"/>
      <c r="GMX181" s="522"/>
      <c r="GMY181" s="522"/>
      <c r="GMZ181" s="522"/>
      <c r="GNA181" s="522"/>
      <c r="GNB181" s="522"/>
      <c r="GNC181" s="522"/>
      <c r="GND181" s="522"/>
      <c r="GNE181" s="522"/>
      <c r="GNF181" s="522"/>
      <c r="GNG181" s="522"/>
      <c r="GNH181" s="522"/>
      <c r="GNI181" s="522"/>
      <c r="GNJ181" s="522"/>
      <c r="GNK181" s="522"/>
      <c r="GNL181" s="522"/>
      <c r="GNM181" s="522"/>
      <c r="GNN181" s="522"/>
      <c r="GNO181" s="522"/>
      <c r="GNP181" s="522"/>
      <c r="GNQ181" s="522"/>
      <c r="GNR181" s="522"/>
      <c r="GNS181" s="522"/>
      <c r="GNT181" s="522"/>
      <c r="GNU181" s="522"/>
      <c r="GNV181" s="522"/>
      <c r="GNW181" s="522"/>
      <c r="GNX181" s="522"/>
      <c r="GNY181" s="522"/>
      <c r="GNZ181" s="522"/>
      <c r="GOA181" s="522"/>
      <c r="GOB181" s="522"/>
      <c r="GOC181" s="522"/>
      <c r="GOD181" s="522"/>
      <c r="GOE181" s="522"/>
      <c r="GOF181" s="522"/>
      <c r="GOG181" s="522"/>
      <c r="GOH181" s="522"/>
      <c r="GOI181" s="522"/>
      <c r="GOJ181" s="522"/>
      <c r="GOK181" s="522"/>
      <c r="GOL181" s="522"/>
      <c r="GOM181" s="522"/>
      <c r="GON181" s="522"/>
      <c r="GOO181" s="522"/>
      <c r="GOP181" s="522"/>
      <c r="GOQ181" s="522"/>
      <c r="GOR181" s="522"/>
      <c r="GOS181" s="522"/>
      <c r="GOT181" s="522"/>
      <c r="GOU181" s="522"/>
      <c r="GOV181" s="522"/>
      <c r="GOW181" s="522"/>
      <c r="GOX181" s="522"/>
      <c r="GOY181" s="522"/>
      <c r="GOZ181" s="522"/>
      <c r="GPA181" s="522"/>
      <c r="GPB181" s="522"/>
      <c r="GPC181" s="522"/>
      <c r="GPD181" s="522"/>
      <c r="GPE181" s="522"/>
      <c r="GPF181" s="522"/>
      <c r="GPG181" s="522"/>
      <c r="GPH181" s="522"/>
      <c r="GPI181" s="522"/>
      <c r="GPJ181" s="522"/>
      <c r="GPK181" s="522"/>
      <c r="GPL181" s="522"/>
      <c r="GPM181" s="522"/>
      <c r="GPN181" s="522"/>
      <c r="GPO181" s="522"/>
      <c r="GPP181" s="522"/>
      <c r="GPQ181" s="522"/>
      <c r="GPR181" s="522"/>
      <c r="GPS181" s="522"/>
      <c r="GPT181" s="522"/>
      <c r="GPU181" s="522"/>
      <c r="GPV181" s="522"/>
      <c r="GPW181" s="522"/>
      <c r="GPX181" s="522"/>
      <c r="GPY181" s="522"/>
      <c r="GPZ181" s="522"/>
      <c r="GQA181" s="522"/>
      <c r="GQB181" s="522"/>
      <c r="GQC181" s="522"/>
      <c r="GQD181" s="522"/>
      <c r="GQE181" s="522"/>
      <c r="GQF181" s="522"/>
      <c r="GQG181" s="522"/>
      <c r="GQH181" s="522"/>
      <c r="GQI181" s="522"/>
      <c r="GQJ181" s="522"/>
      <c r="GQK181" s="522"/>
      <c r="GQL181" s="522"/>
      <c r="GQM181" s="522"/>
      <c r="GQN181" s="522"/>
      <c r="GQO181" s="522"/>
      <c r="GQP181" s="522"/>
      <c r="GQQ181" s="522"/>
      <c r="GQR181" s="522"/>
      <c r="GQS181" s="522"/>
      <c r="GQT181" s="522"/>
      <c r="GQU181" s="522"/>
      <c r="GQV181" s="522"/>
      <c r="GQW181" s="522"/>
      <c r="GQX181" s="522"/>
      <c r="GQY181" s="522"/>
      <c r="GQZ181" s="522"/>
      <c r="GRA181" s="522"/>
      <c r="GRB181" s="522"/>
      <c r="GRC181" s="522"/>
      <c r="GRD181" s="522"/>
      <c r="GRE181" s="522"/>
      <c r="GRF181" s="522"/>
      <c r="GRG181" s="522"/>
      <c r="GRH181" s="522"/>
      <c r="GRI181" s="522"/>
      <c r="GRJ181" s="522"/>
      <c r="GRK181" s="522"/>
      <c r="GRL181" s="522"/>
      <c r="GRM181" s="522"/>
      <c r="GRN181" s="522"/>
      <c r="GRO181" s="522"/>
      <c r="GRP181" s="522"/>
      <c r="GRQ181" s="522"/>
      <c r="GRR181" s="522"/>
      <c r="GRS181" s="522"/>
      <c r="GRT181" s="522"/>
      <c r="GRU181" s="522"/>
      <c r="GRV181" s="522"/>
      <c r="GRW181" s="522"/>
      <c r="GRX181" s="522"/>
      <c r="GRY181" s="522"/>
      <c r="GRZ181" s="522"/>
      <c r="GSA181" s="522"/>
      <c r="GSB181" s="522"/>
      <c r="GSC181" s="522"/>
      <c r="GSD181" s="522"/>
      <c r="GSE181" s="522"/>
      <c r="GSF181" s="522"/>
      <c r="GSG181" s="522"/>
      <c r="GSH181" s="522"/>
      <c r="GSI181" s="522"/>
      <c r="GSJ181" s="522"/>
      <c r="GSK181" s="522"/>
      <c r="GSL181" s="522"/>
      <c r="GSM181" s="522"/>
      <c r="GSN181" s="522"/>
      <c r="GSO181" s="522"/>
      <c r="GSP181" s="522"/>
      <c r="GSQ181" s="522"/>
      <c r="GSR181" s="522"/>
      <c r="GSS181" s="522"/>
      <c r="GST181" s="522"/>
      <c r="GSU181" s="522"/>
      <c r="GSV181" s="522"/>
      <c r="GSW181" s="522"/>
      <c r="GSX181" s="522"/>
      <c r="GSY181" s="522"/>
      <c r="GSZ181" s="522"/>
      <c r="GTA181" s="522"/>
      <c r="GTB181" s="522"/>
      <c r="GTC181" s="522"/>
      <c r="GTD181" s="522"/>
      <c r="GTE181" s="522"/>
      <c r="GTF181" s="522"/>
      <c r="GTG181" s="522"/>
      <c r="GTH181" s="522"/>
      <c r="GTI181" s="522"/>
      <c r="GTJ181" s="522"/>
      <c r="GTK181" s="522"/>
      <c r="GTL181" s="522"/>
      <c r="GTM181" s="522"/>
      <c r="GTN181" s="522"/>
      <c r="GTO181" s="522"/>
      <c r="GTP181" s="522"/>
      <c r="GTQ181" s="522"/>
      <c r="GTR181" s="522"/>
      <c r="GTS181" s="522"/>
      <c r="GTT181" s="522"/>
      <c r="GTU181" s="522"/>
      <c r="GTV181" s="522"/>
      <c r="GTW181" s="522"/>
      <c r="GTX181" s="522"/>
      <c r="GTY181" s="522"/>
      <c r="GTZ181" s="522"/>
      <c r="GUA181" s="522"/>
      <c r="GUB181" s="522"/>
      <c r="GUC181" s="522"/>
      <c r="GUD181" s="522"/>
      <c r="GUE181" s="522"/>
      <c r="GUF181" s="522"/>
      <c r="GUG181" s="522"/>
      <c r="GUH181" s="522"/>
      <c r="GUI181" s="522"/>
      <c r="GUJ181" s="522"/>
      <c r="GUK181" s="522"/>
      <c r="GUL181" s="522"/>
      <c r="GUM181" s="522"/>
      <c r="GUN181" s="522"/>
      <c r="GUO181" s="522"/>
      <c r="GUP181" s="522"/>
      <c r="GUQ181" s="522"/>
      <c r="GUR181" s="522"/>
      <c r="GUS181" s="522"/>
      <c r="GUT181" s="522"/>
      <c r="GUU181" s="522"/>
      <c r="GUV181" s="522"/>
      <c r="GUW181" s="522"/>
      <c r="GUX181" s="522"/>
      <c r="GUY181" s="522"/>
      <c r="GUZ181" s="522"/>
      <c r="GVA181" s="522"/>
      <c r="GVB181" s="522"/>
      <c r="GVC181" s="522"/>
      <c r="GVD181" s="522"/>
      <c r="GVE181" s="522"/>
      <c r="GVF181" s="522"/>
      <c r="GVG181" s="522"/>
      <c r="GVH181" s="522"/>
      <c r="GVI181" s="522"/>
      <c r="GVJ181" s="522"/>
      <c r="GVK181" s="522"/>
      <c r="GVL181" s="522"/>
      <c r="GVM181" s="522"/>
      <c r="GVN181" s="522"/>
      <c r="GVO181" s="522"/>
      <c r="GVP181" s="522"/>
      <c r="GVQ181" s="522"/>
      <c r="GVR181" s="522"/>
      <c r="GVS181" s="522"/>
      <c r="GVT181" s="522"/>
      <c r="GVU181" s="522"/>
      <c r="GVV181" s="522"/>
      <c r="GVW181" s="522"/>
      <c r="GVX181" s="522"/>
      <c r="GVY181" s="522"/>
      <c r="GVZ181" s="522"/>
      <c r="GWA181" s="522"/>
      <c r="GWB181" s="522"/>
      <c r="GWC181" s="522"/>
      <c r="GWD181" s="522"/>
      <c r="GWE181" s="522"/>
      <c r="GWF181" s="522"/>
      <c r="GWG181" s="522"/>
      <c r="GWH181" s="522"/>
      <c r="GWI181" s="522"/>
      <c r="GWJ181" s="522"/>
      <c r="GWK181" s="522"/>
      <c r="GWL181" s="522"/>
      <c r="GWM181" s="522"/>
      <c r="GWN181" s="522"/>
      <c r="GWO181" s="522"/>
      <c r="GWP181" s="522"/>
      <c r="GWQ181" s="522"/>
      <c r="GWR181" s="522"/>
      <c r="GWS181" s="522"/>
      <c r="GWT181" s="522"/>
      <c r="GWU181" s="522"/>
      <c r="GWV181" s="522"/>
      <c r="GWW181" s="522"/>
      <c r="GWX181" s="522"/>
      <c r="GWY181" s="522"/>
      <c r="GWZ181" s="522"/>
      <c r="GXA181" s="522"/>
      <c r="GXB181" s="522"/>
      <c r="GXC181" s="522"/>
      <c r="GXD181" s="522"/>
      <c r="GXE181" s="522"/>
      <c r="GXF181" s="522"/>
      <c r="GXG181" s="522"/>
      <c r="GXH181" s="522"/>
      <c r="GXI181" s="522"/>
      <c r="GXJ181" s="522"/>
      <c r="GXK181" s="522"/>
      <c r="GXL181" s="522"/>
      <c r="GXM181" s="522"/>
      <c r="GXN181" s="522"/>
      <c r="GXO181" s="522"/>
      <c r="GXP181" s="522"/>
      <c r="GXQ181" s="522"/>
      <c r="GXR181" s="522"/>
      <c r="GXS181" s="522"/>
      <c r="GXT181" s="522"/>
      <c r="GXU181" s="522"/>
      <c r="GXV181" s="522"/>
      <c r="GXW181" s="522"/>
      <c r="GXX181" s="522"/>
      <c r="GXY181" s="522"/>
      <c r="GXZ181" s="522"/>
      <c r="GYA181" s="522"/>
      <c r="GYB181" s="522"/>
      <c r="GYC181" s="522"/>
      <c r="GYD181" s="522"/>
      <c r="GYE181" s="522"/>
      <c r="GYF181" s="522"/>
      <c r="GYG181" s="522"/>
      <c r="GYH181" s="522"/>
      <c r="GYI181" s="522"/>
      <c r="GYJ181" s="522"/>
      <c r="GYK181" s="522"/>
      <c r="GYL181" s="522"/>
      <c r="GYM181" s="522"/>
      <c r="GYN181" s="522"/>
      <c r="GYO181" s="522"/>
      <c r="GYP181" s="522"/>
      <c r="GYQ181" s="522"/>
      <c r="GYR181" s="522"/>
      <c r="GYS181" s="522"/>
      <c r="GYT181" s="522"/>
      <c r="GYU181" s="522"/>
      <c r="GYV181" s="522"/>
      <c r="GYW181" s="522"/>
      <c r="GYX181" s="522"/>
      <c r="GYY181" s="522"/>
      <c r="GYZ181" s="522"/>
      <c r="GZA181" s="522"/>
      <c r="GZB181" s="522"/>
      <c r="GZC181" s="522"/>
      <c r="GZD181" s="522"/>
      <c r="GZE181" s="522"/>
      <c r="GZF181" s="522"/>
      <c r="GZG181" s="522"/>
      <c r="GZH181" s="522"/>
      <c r="GZI181" s="522"/>
      <c r="GZJ181" s="522"/>
      <c r="GZK181" s="522"/>
      <c r="GZL181" s="522"/>
      <c r="GZM181" s="522"/>
      <c r="GZN181" s="522"/>
      <c r="GZO181" s="522"/>
      <c r="GZP181" s="522"/>
      <c r="GZQ181" s="522"/>
      <c r="GZR181" s="522"/>
      <c r="GZS181" s="522"/>
      <c r="GZT181" s="522"/>
      <c r="GZU181" s="522"/>
      <c r="GZV181" s="522"/>
      <c r="GZW181" s="522"/>
      <c r="GZX181" s="522"/>
      <c r="GZY181" s="522"/>
      <c r="GZZ181" s="522"/>
      <c r="HAA181" s="522"/>
      <c r="HAB181" s="522"/>
      <c r="HAC181" s="522"/>
      <c r="HAD181" s="522"/>
      <c r="HAE181" s="522"/>
      <c r="HAF181" s="522"/>
      <c r="HAG181" s="522"/>
      <c r="HAH181" s="522"/>
      <c r="HAI181" s="522"/>
      <c r="HAJ181" s="522"/>
      <c r="HAK181" s="522"/>
      <c r="HAL181" s="522"/>
      <c r="HAM181" s="522"/>
      <c r="HAN181" s="522"/>
      <c r="HAO181" s="522"/>
      <c r="HAP181" s="522"/>
      <c r="HAQ181" s="522"/>
      <c r="HAR181" s="522"/>
      <c r="HAS181" s="522"/>
      <c r="HAT181" s="522"/>
      <c r="HAU181" s="522"/>
      <c r="HAV181" s="522"/>
      <c r="HAW181" s="522"/>
      <c r="HAX181" s="522"/>
      <c r="HAY181" s="522"/>
      <c r="HAZ181" s="522"/>
      <c r="HBA181" s="522"/>
      <c r="HBB181" s="522"/>
      <c r="HBC181" s="522"/>
      <c r="HBD181" s="522"/>
      <c r="HBE181" s="522"/>
      <c r="HBF181" s="522"/>
      <c r="HBG181" s="522"/>
      <c r="HBH181" s="522"/>
      <c r="HBI181" s="522"/>
      <c r="HBJ181" s="522"/>
      <c r="HBK181" s="522"/>
      <c r="HBL181" s="522"/>
      <c r="HBM181" s="522"/>
      <c r="HBN181" s="522"/>
      <c r="HBO181" s="522"/>
      <c r="HBP181" s="522"/>
      <c r="HBQ181" s="522"/>
      <c r="HBR181" s="522"/>
      <c r="HBS181" s="522"/>
      <c r="HBT181" s="522"/>
      <c r="HBU181" s="522"/>
      <c r="HBV181" s="522"/>
      <c r="HBW181" s="522"/>
      <c r="HBX181" s="522"/>
      <c r="HBY181" s="522"/>
      <c r="HBZ181" s="522"/>
      <c r="HCA181" s="522"/>
      <c r="HCB181" s="522"/>
      <c r="HCC181" s="522"/>
      <c r="HCD181" s="522"/>
      <c r="HCE181" s="522"/>
      <c r="HCF181" s="522"/>
      <c r="HCG181" s="522"/>
      <c r="HCH181" s="522"/>
      <c r="HCI181" s="522"/>
      <c r="HCJ181" s="522"/>
      <c r="HCK181" s="522"/>
      <c r="HCL181" s="522"/>
      <c r="HCM181" s="522"/>
      <c r="HCN181" s="522"/>
      <c r="HCO181" s="522"/>
      <c r="HCP181" s="522"/>
      <c r="HCQ181" s="522"/>
      <c r="HCR181" s="522"/>
      <c r="HCS181" s="522"/>
      <c r="HCT181" s="522"/>
      <c r="HCU181" s="522"/>
      <c r="HCV181" s="522"/>
      <c r="HCW181" s="522"/>
      <c r="HCX181" s="522"/>
      <c r="HCY181" s="522"/>
      <c r="HCZ181" s="522"/>
      <c r="HDA181" s="522"/>
      <c r="HDB181" s="522"/>
      <c r="HDC181" s="522"/>
      <c r="HDD181" s="522"/>
      <c r="HDE181" s="522"/>
      <c r="HDF181" s="522"/>
      <c r="HDG181" s="522"/>
      <c r="HDH181" s="522"/>
      <c r="HDI181" s="522"/>
      <c r="HDJ181" s="522"/>
      <c r="HDK181" s="522"/>
      <c r="HDL181" s="522"/>
      <c r="HDM181" s="522"/>
      <c r="HDN181" s="522"/>
      <c r="HDO181" s="522"/>
      <c r="HDP181" s="522"/>
      <c r="HDQ181" s="522"/>
      <c r="HDR181" s="522"/>
      <c r="HDS181" s="522"/>
      <c r="HDT181" s="522"/>
      <c r="HDU181" s="522"/>
      <c r="HDV181" s="522"/>
      <c r="HDW181" s="522"/>
      <c r="HDX181" s="522"/>
      <c r="HDY181" s="522"/>
      <c r="HDZ181" s="522"/>
      <c r="HEA181" s="522"/>
      <c r="HEB181" s="522"/>
      <c r="HEC181" s="522"/>
      <c r="HED181" s="522"/>
      <c r="HEE181" s="522"/>
      <c r="HEF181" s="522"/>
      <c r="HEG181" s="522"/>
      <c r="HEH181" s="522"/>
      <c r="HEI181" s="522"/>
      <c r="HEJ181" s="522"/>
      <c r="HEK181" s="522"/>
      <c r="HEL181" s="522"/>
      <c r="HEM181" s="522"/>
      <c r="HEN181" s="522"/>
      <c r="HEO181" s="522"/>
      <c r="HEP181" s="522"/>
      <c r="HEQ181" s="522"/>
      <c r="HER181" s="522"/>
      <c r="HES181" s="522"/>
      <c r="HET181" s="522"/>
      <c r="HEU181" s="522"/>
      <c r="HEV181" s="522"/>
      <c r="HEW181" s="522"/>
      <c r="HEX181" s="522"/>
      <c r="HEY181" s="522"/>
      <c r="HEZ181" s="522"/>
      <c r="HFA181" s="522"/>
      <c r="HFB181" s="522"/>
      <c r="HFC181" s="522"/>
      <c r="HFD181" s="522"/>
      <c r="HFE181" s="522"/>
      <c r="HFF181" s="522"/>
      <c r="HFG181" s="522"/>
      <c r="HFH181" s="522"/>
      <c r="HFI181" s="522"/>
      <c r="HFJ181" s="522"/>
      <c r="HFK181" s="522"/>
      <c r="HFL181" s="522"/>
      <c r="HFM181" s="522"/>
      <c r="HFN181" s="522"/>
      <c r="HFO181" s="522"/>
      <c r="HFP181" s="522"/>
      <c r="HFQ181" s="522"/>
      <c r="HFR181" s="522"/>
      <c r="HFS181" s="522"/>
      <c r="HFT181" s="522"/>
      <c r="HFU181" s="522"/>
      <c r="HFV181" s="522"/>
      <c r="HFW181" s="522"/>
      <c r="HFX181" s="522"/>
      <c r="HFY181" s="522"/>
      <c r="HFZ181" s="522"/>
      <c r="HGA181" s="522"/>
      <c r="HGB181" s="522"/>
      <c r="HGC181" s="522"/>
      <c r="HGD181" s="522"/>
      <c r="HGE181" s="522"/>
      <c r="HGF181" s="522"/>
      <c r="HGG181" s="522"/>
      <c r="HGH181" s="522"/>
      <c r="HGI181" s="522"/>
      <c r="HGJ181" s="522"/>
      <c r="HGK181" s="522"/>
      <c r="HGL181" s="522"/>
      <c r="HGM181" s="522"/>
      <c r="HGN181" s="522"/>
      <c r="HGO181" s="522"/>
      <c r="HGP181" s="522"/>
      <c r="HGQ181" s="522"/>
      <c r="HGR181" s="522"/>
      <c r="HGS181" s="522"/>
      <c r="HGT181" s="522"/>
      <c r="HGU181" s="522"/>
      <c r="HGV181" s="522"/>
      <c r="HGW181" s="522"/>
      <c r="HGX181" s="522"/>
      <c r="HGY181" s="522"/>
      <c r="HGZ181" s="522"/>
      <c r="HHA181" s="522"/>
      <c r="HHB181" s="522"/>
      <c r="HHC181" s="522"/>
      <c r="HHD181" s="522"/>
      <c r="HHE181" s="522"/>
      <c r="HHF181" s="522"/>
      <c r="HHG181" s="522"/>
      <c r="HHH181" s="522"/>
      <c r="HHI181" s="522"/>
      <c r="HHJ181" s="522"/>
      <c r="HHK181" s="522"/>
      <c r="HHL181" s="522"/>
      <c r="HHM181" s="522"/>
      <c r="HHN181" s="522"/>
      <c r="HHO181" s="522"/>
      <c r="HHP181" s="522"/>
      <c r="HHQ181" s="522"/>
      <c r="HHR181" s="522"/>
      <c r="HHS181" s="522"/>
      <c r="HHT181" s="522"/>
      <c r="HHU181" s="522"/>
      <c r="HHV181" s="522"/>
      <c r="HHW181" s="522"/>
      <c r="HHX181" s="522"/>
      <c r="HHY181" s="522"/>
      <c r="HHZ181" s="522"/>
      <c r="HIA181" s="522"/>
      <c r="HIB181" s="522"/>
      <c r="HIC181" s="522"/>
      <c r="HID181" s="522"/>
      <c r="HIE181" s="522"/>
      <c r="HIF181" s="522"/>
      <c r="HIG181" s="522"/>
      <c r="HIH181" s="522"/>
      <c r="HII181" s="522"/>
      <c r="HIJ181" s="522"/>
      <c r="HIK181" s="522"/>
      <c r="HIL181" s="522"/>
      <c r="HIM181" s="522"/>
      <c r="HIN181" s="522"/>
      <c r="HIO181" s="522"/>
      <c r="HIP181" s="522"/>
      <c r="HIQ181" s="522"/>
      <c r="HIR181" s="522"/>
      <c r="HIS181" s="522"/>
      <c r="HIT181" s="522"/>
      <c r="HIU181" s="522"/>
      <c r="HIV181" s="522"/>
      <c r="HIW181" s="522"/>
      <c r="HIX181" s="522"/>
      <c r="HIY181" s="522"/>
      <c r="HIZ181" s="522"/>
      <c r="HJA181" s="522"/>
      <c r="HJB181" s="522"/>
      <c r="HJC181" s="522"/>
      <c r="HJD181" s="522"/>
      <c r="HJE181" s="522"/>
      <c r="HJF181" s="522"/>
      <c r="HJG181" s="522"/>
      <c r="HJH181" s="522"/>
      <c r="HJI181" s="522"/>
      <c r="HJJ181" s="522"/>
      <c r="HJK181" s="522"/>
      <c r="HJL181" s="522"/>
      <c r="HJM181" s="522"/>
      <c r="HJN181" s="522"/>
      <c r="HJO181" s="522"/>
      <c r="HJP181" s="522"/>
      <c r="HJQ181" s="522"/>
      <c r="HJR181" s="522"/>
      <c r="HJS181" s="522"/>
      <c r="HJT181" s="522"/>
      <c r="HJU181" s="522"/>
      <c r="HJV181" s="522"/>
      <c r="HJW181" s="522"/>
      <c r="HJX181" s="522"/>
      <c r="HJY181" s="522"/>
      <c r="HJZ181" s="522"/>
      <c r="HKA181" s="522"/>
      <c r="HKB181" s="522"/>
      <c r="HKC181" s="522"/>
      <c r="HKD181" s="522"/>
      <c r="HKE181" s="522"/>
      <c r="HKF181" s="522"/>
      <c r="HKG181" s="522"/>
      <c r="HKH181" s="522"/>
      <c r="HKI181" s="522"/>
      <c r="HKJ181" s="522"/>
      <c r="HKK181" s="522"/>
      <c r="HKL181" s="522"/>
      <c r="HKM181" s="522"/>
      <c r="HKN181" s="522"/>
      <c r="HKO181" s="522"/>
      <c r="HKP181" s="522"/>
      <c r="HKQ181" s="522"/>
      <c r="HKR181" s="522"/>
      <c r="HKS181" s="522"/>
      <c r="HKT181" s="522"/>
      <c r="HKU181" s="522"/>
      <c r="HKV181" s="522"/>
      <c r="HKW181" s="522"/>
      <c r="HKX181" s="522"/>
      <c r="HKY181" s="522"/>
      <c r="HKZ181" s="522"/>
      <c r="HLA181" s="522"/>
      <c r="HLB181" s="522"/>
      <c r="HLC181" s="522"/>
      <c r="HLD181" s="522"/>
      <c r="HLE181" s="522"/>
      <c r="HLF181" s="522"/>
      <c r="HLG181" s="522"/>
      <c r="HLH181" s="522"/>
      <c r="HLI181" s="522"/>
      <c r="HLJ181" s="522"/>
      <c r="HLK181" s="522"/>
      <c r="HLL181" s="522"/>
      <c r="HLM181" s="522"/>
      <c r="HLN181" s="522"/>
      <c r="HLO181" s="522"/>
      <c r="HLP181" s="522"/>
      <c r="HLQ181" s="522"/>
      <c r="HLR181" s="522"/>
      <c r="HLS181" s="522"/>
      <c r="HLT181" s="522"/>
      <c r="HLU181" s="522"/>
      <c r="HLV181" s="522"/>
      <c r="HLW181" s="522"/>
      <c r="HLX181" s="522"/>
      <c r="HLY181" s="522"/>
      <c r="HLZ181" s="522"/>
      <c r="HMA181" s="522"/>
      <c r="HMB181" s="522"/>
      <c r="HMC181" s="522"/>
      <c r="HMD181" s="522"/>
      <c r="HME181" s="522"/>
      <c r="HMF181" s="522"/>
      <c r="HMG181" s="522"/>
      <c r="HMH181" s="522"/>
      <c r="HMI181" s="522"/>
      <c r="HMJ181" s="522"/>
      <c r="HMK181" s="522"/>
      <c r="HML181" s="522"/>
      <c r="HMM181" s="522"/>
      <c r="HMN181" s="522"/>
      <c r="HMO181" s="522"/>
      <c r="HMP181" s="522"/>
      <c r="HMQ181" s="522"/>
      <c r="HMR181" s="522"/>
      <c r="HMS181" s="522"/>
      <c r="HMT181" s="522"/>
      <c r="HMU181" s="522"/>
      <c r="HMV181" s="522"/>
      <c r="HMW181" s="522"/>
      <c r="HMX181" s="522"/>
      <c r="HMY181" s="522"/>
      <c r="HMZ181" s="522"/>
      <c r="HNA181" s="522"/>
      <c r="HNB181" s="522"/>
      <c r="HNC181" s="522"/>
      <c r="HND181" s="522"/>
      <c r="HNE181" s="522"/>
      <c r="HNF181" s="522"/>
      <c r="HNG181" s="522"/>
      <c r="HNH181" s="522"/>
      <c r="HNI181" s="522"/>
      <c r="HNJ181" s="522"/>
      <c r="HNK181" s="522"/>
      <c r="HNL181" s="522"/>
      <c r="HNM181" s="522"/>
      <c r="HNN181" s="522"/>
      <c r="HNO181" s="522"/>
      <c r="HNP181" s="522"/>
      <c r="HNQ181" s="522"/>
      <c r="HNR181" s="522"/>
      <c r="HNS181" s="522"/>
      <c r="HNT181" s="522"/>
      <c r="HNU181" s="522"/>
      <c r="HNV181" s="522"/>
      <c r="HNW181" s="522"/>
      <c r="HNX181" s="522"/>
      <c r="HNY181" s="522"/>
      <c r="HNZ181" s="522"/>
      <c r="HOA181" s="522"/>
      <c r="HOB181" s="522"/>
      <c r="HOC181" s="522"/>
      <c r="HOD181" s="522"/>
      <c r="HOE181" s="522"/>
      <c r="HOF181" s="522"/>
      <c r="HOG181" s="522"/>
      <c r="HOH181" s="522"/>
      <c r="HOI181" s="522"/>
      <c r="HOJ181" s="522"/>
      <c r="HOK181" s="522"/>
      <c r="HOL181" s="522"/>
      <c r="HOM181" s="522"/>
      <c r="HON181" s="522"/>
      <c r="HOO181" s="522"/>
      <c r="HOP181" s="522"/>
      <c r="HOQ181" s="522"/>
      <c r="HOR181" s="522"/>
      <c r="HOS181" s="522"/>
      <c r="HOT181" s="522"/>
      <c r="HOU181" s="522"/>
      <c r="HOV181" s="522"/>
      <c r="HOW181" s="522"/>
      <c r="HOX181" s="522"/>
      <c r="HOY181" s="522"/>
      <c r="HOZ181" s="522"/>
      <c r="HPA181" s="522"/>
      <c r="HPB181" s="522"/>
      <c r="HPC181" s="522"/>
      <c r="HPD181" s="522"/>
      <c r="HPE181" s="522"/>
      <c r="HPF181" s="522"/>
      <c r="HPG181" s="522"/>
      <c r="HPH181" s="522"/>
      <c r="HPI181" s="522"/>
      <c r="HPJ181" s="522"/>
      <c r="HPK181" s="522"/>
      <c r="HPL181" s="522"/>
      <c r="HPM181" s="522"/>
      <c r="HPN181" s="522"/>
      <c r="HPO181" s="522"/>
      <c r="HPP181" s="522"/>
      <c r="HPQ181" s="522"/>
      <c r="HPR181" s="522"/>
      <c r="HPS181" s="522"/>
      <c r="HPT181" s="522"/>
      <c r="HPU181" s="522"/>
      <c r="HPV181" s="522"/>
      <c r="HPW181" s="522"/>
      <c r="HPX181" s="522"/>
      <c r="HPY181" s="522"/>
      <c r="HPZ181" s="522"/>
      <c r="HQA181" s="522"/>
      <c r="HQB181" s="522"/>
      <c r="HQC181" s="522"/>
      <c r="HQD181" s="522"/>
      <c r="HQE181" s="522"/>
      <c r="HQF181" s="522"/>
      <c r="HQG181" s="522"/>
      <c r="HQH181" s="522"/>
      <c r="HQI181" s="522"/>
      <c r="HQJ181" s="522"/>
      <c r="HQK181" s="522"/>
      <c r="HQL181" s="522"/>
      <c r="HQM181" s="522"/>
      <c r="HQN181" s="522"/>
      <c r="HQO181" s="522"/>
      <c r="HQP181" s="522"/>
      <c r="HQQ181" s="522"/>
      <c r="HQR181" s="522"/>
      <c r="HQS181" s="522"/>
      <c r="HQT181" s="522"/>
      <c r="HQU181" s="522"/>
      <c r="HQV181" s="522"/>
      <c r="HQW181" s="522"/>
      <c r="HQX181" s="522"/>
      <c r="HQY181" s="522"/>
      <c r="HQZ181" s="522"/>
      <c r="HRA181" s="522"/>
      <c r="HRB181" s="522"/>
      <c r="HRC181" s="522"/>
      <c r="HRD181" s="522"/>
      <c r="HRE181" s="522"/>
      <c r="HRF181" s="522"/>
      <c r="HRG181" s="522"/>
      <c r="HRH181" s="522"/>
      <c r="HRI181" s="522"/>
      <c r="HRJ181" s="522"/>
      <c r="HRK181" s="522"/>
      <c r="HRL181" s="522"/>
      <c r="HRM181" s="522"/>
      <c r="HRN181" s="522"/>
      <c r="HRO181" s="522"/>
      <c r="HRP181" s="522"/>
      <c r="HRQ181" s="522"/>
      <c r="HRR181" s="522"/>
      <c r="HRS181" s="522"/>
      <c r="HRT181" s="522"/>
      <c r="HRU181" s="522"/>
      <c r="HRV181" s="522"/>
      <c r="HRW181" s="522"/>
      <c r="HRX181" s="522"/>
      <c r="HRY181" s="522"/>
      <c r="HRZ181" s="522"/>
      <c r="HSA181" s="522"/>
      <c r="HSB181" s="522"/>
      <c r="HSC181" s="522"/>
      <c r="HSD181" s="522"/>
      <c r="HSE181" s="522"/>
      <c r="HSF181" s="522"/>
      <c r="HSG181" s="522"/>
      <c r="HSH181" s="522"/>
      <c r="HSI181" s="522"/>
      <c r="HSJ181" s="522"/>
      <c r="HSK181" s="522"/>
      <c r="HSL181" s="522"/>
      <c r="HSM181" s="522"/>
      <c r="HSN181" s="522"/>
      <c r="HSO181" s="522"/>
      <c r="HSP181" s="522"/>
      <c r="HSQ181" s="522"/>
      <c r="HSR181" s="522"/>
      <c r="HSS181" s="522"/>
      <c r="HST181" s="522"/>
      <c r="HSU181" s="522"/>
      <c r="HSV181" s="522"/>
      <c r="HSW181" s="522"/>
      <c r="HSX181" s="522"/>
      <c r="HSY181" s="522"/>
      <c r="HSZ181" s="522"/>
      <c r="HTA181" s="522"/>
      <c r="HTB181" s="522"/>
      <c r="HTC181" s="522"/>
      <c r="HTD181" s="522"/>
      <c r="HTE181" s="522"/>
      <c r="HTF181" s="522"/>
      <c r="HTG181" s="522"/>
      <c r="HTH181" s="522"/>
      <c r="HTI181" s="522"/>
      <c r="HTJ181" s="522"/>
      <c r="HTK181" s="522"/>
      <c r="HTL181" s="522"/>
      <c r="HTM181" s="522"/>
      <c r="HTN181" s="522"/>
      <c r="HTO181" s="522"/>
      <c r="HTP181" s="522"/>
      <c r="HTQ181" s="522"/>
      <c r="HTR181" s="522"/>
      <c r="HTS181" s="522"/>
      <c r="HTT181" s="522"/>
      <c r="HTU181" s="522"/>
      <c r="HTV181" s="522"/>
      <c r="HTW181" s="522"/>
      <c r="HTX181" s="522"/>
      <c r="HTY181" s="522"/>
      <c r="HTZ181" s="522"/>
      <c r="HUA181" s="522"/>
      <c r="HUB181" s="522"/>
      <c r="HUC181" s="522"/>
      <c r="HUD181" s="522"/>
      <c r="HUE181" s="522"/>
      <c r="HUF181" s="522"/>
      <c r="HUG181" s="522"/>
      <c r="HUH181" s="522"/>
      <c r="HUI181" s="522"/>
      <c r="HUJ181" s="522"/>
      <c r="HUK181" s="522"/>
      <c r="HUL181" s="522"/>
      <c r="HUM181" s="522"/>
      <c r="HUN181" s="522"/>
      <c r="HUO181" s="522"/>
      <c r="HUP181" s="522"/>
      <c r="HUQ181" s="522"/>
      <c r="HUR181" s="522"/>
      <c r="HUS181" s="522"/>
      <c r="HUT181" s="522"/>
      <c r="HUU181" s="522"/>
      <c r="HUV181" s="522"/>
      <c r="HUW181" s="522"/>
      <c r="HUX181" s="522"/>
      <c r="HUY181" s="522"/>
      <c r="HUZ181" s="522"/>
      <c r="HVA181" s="522"/>
      <c r="HVB181" s="522"/>
      <c r="HVC181" s="522"/>
      <c r="HVD181" s="522"/>
      <c r="HVE181" s="522"/>
      <c r="HVF181" s="522"/>
      <c r="HVG181" s="522"/>
      <c r="HVH181" s="522"/>
      <c r="HVI181" s="522"/>
      <c r="HVJ181" s="522"/>
      <c r="HVK181" s="522"/>
      <c r="HVL181" s="522"/>
      <c r="HVM181" s="522"/>
      <c r="HVN181" s="522"/>
      <c r="HVO181" s="522"/>
      <c r="HVP181" s="522"/>
      <c r="HVQ181" s="522"/>
      <c r="HVR181" s="522"/>
      <c r="HVS181" s="522"/>
      <c r="HVT181" s="522"/>
      <c r="HVU181" s="522"/>
      <c r="HVV181" s="522"/>
      <c r="HVW181" s="522"/>
      <c r="HVX181" s="522"/>
      <c r="HVY181" s="522"/>
      <c r="HVZ181" s="522"/>
      <c r="HWA181" s="522"/>
      <c r="HWB181" s="522"/>
      <c r="HWC181" s="522"/>
      <c r="HWD181" s="522"/>
      <c r="HWE181" s="522"/>
      <c r="HWF181" s="522"/>
      <c r="HWG181" s="522"/>
      <c r="HWH181" s="522"/>
      <c r="HWI181" s="522"/>
      <c r="HWJ181" s="522"/>
      <c r="HWK181" s="522"/>
      <c r="HWL181" s="522"/>
      <c r="HWM181" s="522"/>
      <c r="HWN181" s="522"/>
      <c r="HWO181" s="522"/>
      <c r="HWP181" s="522"/>
      <c r="HWQ181" s="522"/>
      <c r="HWR181" s="522"/>
      <c r="HWS181" s="522"/>
      <c r="HWT181" s="522"/>
      <c r="HWU181" s="522"/>
      <c r="HWV181" s="522"/>
      <c r="HWW181" s="522"/>
      <c r="HWX181" s="522"/>
      <c r="HWY181" s="522"/>
      <c r="HWZ181" s="522"/>
      <c r="HXA181" s="522"/>
      <c r="HXB181" s="522"/>
      <c r="HXC181" s="522"/>
      <c r="HXD181" s="522"/>
      <c r="HXE181" s="522"/>
      <c r="HXF181" s="522"/>
      <c r="HXG181" s="522"/>
      <c r="HXH181" s="522"/>
      <c r="HXI181" s="522"/>
      <c r="HXJ181" s="522"/>
      <c r="HXK181" s="522"/>
      <c r="HXL181" s="522"/>
      <c r="HXM181" s="522"/>
      <c r="HXN181" s="522"/>
      <c r="HXO181" s="522"/>
      <c r="HXP181" s="522"/>
      <c r="HXQ181" s="522"/>
      <c r="HXR181" s="522"/>
      <c r="HXS181" s="522"/>
      <c r="HXT181" s="522"/>
      <c r="HXU181" s="522"/>
      <c r="HXV181" s="522"/>
      <c r="HXW181" s="522"/>
      <c r="HXX181" s="522"/>
      <c r="HXY181" s="522"/>
      <c r="HXZ181" s="522"/>
      <c r="HYA181" s="522"/>
      <c r="HYB181" s="522"/>
      <c r="HYC181" s="522"/>
      <c r="HYD181" s="522"/>
      <c r="HYE181" s="522"/>
      <c r="HYF181" s="522"/>
      <c r="HYG181" s="522"/>
      <c r="HYH181" s="522"/>
      <c r="HYI181" s="522"/>
      <c r="HYJ181" s="522"/>
      <c r="HYK181" s="522"/>
      <c r="HYL181" s="522"/>
      <c r="HYM181" s="522"/>
      <c r="HYN181" s="522"/>
      <c r="HYO181" s="522"/>
      <c r="HYP181" s="522"/>
      <c r="HYQ181" s="522"/>
      <c r="HYR181" s="522"/>
      <c r="HYS181" s="522"/>
      <c r="HYT181" s="522"/>
      <c r="HYU181" s="522"/>
      <c r="HYV181" s="522"/>
      <c r="HYW181" s="522"/>
      <c r="HYX181" s="522"/>
      <c r="HYY181" s="522"/>
      <c r="HYZ181" s="522"/>
      <c r="HZA181" s="522"/>
      <c r="HZB181" s="522"/>
      <c r="HZC181" s="522"/>
      <c r="HZD181" s="522"/>
      <c r="HZE181" s="522"/>
      <c r="HZF181" s="522"/>
      <c r="HZG181" s="522"/>
      <c r="HZH181" s="522"/>
      <c r="HZI181" s="522"/>
      <c r="HZJ181" s="522"/>
      <c r="HZK181" s="522"/>
      <c r="HZL181" s="522"/>
      <c r="HZM181" s="522"/>
      <c r="HZN181" s="522"/>
      <c r="HZO181" s="522"/>
      <c r="HZP181" s="522"/>
      <c r="HZQ181" s="522"/>
      <c r="HZR181" s="522"/>
      <c r="HZS181" s="522"/>
      <c r="HZT181" s="522"/>
      <c r="HZU181" s="522"/>
      <c r="HZV181" s="522"/>
      <c r="HZW181" s="522"/>
      <c r="HZX181" s="522"/>
      <c r="HZY181" s="522"/>
      <c r="HZZ181" s="522"/>
      <c r="IAA181" s="522"/>
      <c r="IAB181" s="522"/>
      <c r="IAC181" s="522"/>
      <c r="IAD181" s="522"/>
      <c r="IAE181" s="522"/>
      <c r="IAF181" s="522"/>
      <c r="IAG181" s="522"/>
      <c r="IAH181" s="522"/>
      <c r="IAI181" s="522"/>
      <c r="IAJ181" s="522"/>
      <c r="IAK181" s="522"/>
      <c r="IAL181" s="522"/>
      <c r="IAM181" s="522"/>
      <c r="IAN181" s="522"/>
      <c r="IAO181" s="522"/>
      <c r="IAP181" s="522"/>
      <c r="IAQ181" s="522"/>
      <c r="IAR181" s="522"/>
      <c r="IAS181" s="522"/>
      <c r="IAT181" s="522"/>
      <c r="IAU181" s="522"/>
      <c r="IAV181" s="522"/>
      <c r="IAW181" s="522"/>
      <c r="IAX181" s="522"/>
      <c r="IAY181" s="522"/>
      <c r="IAZ181" s="522"/>
      <c r="IBA181" s="522"/>
      <c r="IBB181" s="522"/>
      <c r="IBC181" s="522"/>
      <c r="IBD181" s="522"/>
      <c r="IBE181" s="522"/>
      <c r="IBF181" s="522"/>
      <c r="IBG181" s="522"/>
      <c r="IBH181" s="522"/>
      <c r="IBI181" s="522"/>
      <c r="IBJ181" s="522"/>
      <c r="IBK181" s="522"/>
      <c r="IBL181" s="522"/>
      <c r="IBM181" s="522"/>
      <c r="IBN181" s="522"/>
      <c r="IBO181" s="522"/>
      <c r="IBP181" s="522"/>
      <c r="IBQ181" s="522"/>
      <c r="IBR181" s="522"/>
      <c r="IBS181" s="522"/>
      <c r="IBT181" s="522"/>
      <c r="IBU181" s="522"/>
      <c r="IBV181" s="522"/>
      <c r="IBW181" s="522"/>
      <c r="IBX181" s="522"/>
      <c r="IBY181" s="522"/>
      <c r="IBZ181" s="522"/>
      <c r="ICA181" s="522"/>
      <c r="ICB181" s="522"/>
      <c r="ICC181" s="522"/>
      <c r="ICD181" s="522"/>
      <c r="ICE181" s="522"/>
      <c r="ICF181" s="522"/>
      <c r="ICG181" s="522"/>
      <c r="ICH181" s="522"/>
      <c r="ICI181" s="522"/>
      <c r="ICJ181" s="522"/>
      <c r="ICK181" s="522"/>
      <c r="ICL181" s="522"/>
      <c r="ICM181" s="522"/>
      <c r="ICN181" s="522"/>
      <c r="ICO181" s="522"/>
      <c r="ICP181" s="522"/>
      <c r="ICQ181" s="522"/>
      <c r="ICR181" s="522"/>
      <c r="ICS181" s="522"/>
      <c r="ICT181" s="522"/>
      <c r="ICU181" s="522"/>
      <c r="ICV181" s="522"/>
      <c r="ICW181" s="522"/>
      <c r="ICX181" s="522"/>
      <c r="ICY181" s="522"/>
      <c r="ICZ181" s="522"/>
      <c r="IDA181" s="522"/>
      <c r="IDB181" s="522"/>
      <c r="IDC181" s="522"/>
      <c r="IDD181" s="522"/>
      <c r="IDE181" s="522"/>
      <c r="IDF181" s="522"/>
      <c r="IDG181" s="522"/>
      <c r="IDH181" s="522"/>
      <c r="IDI181" s="522"/>
      <c r="IDJ181" s="522"/>
      <c r="IDK181" s="522"/>
      <c r="IDL181" s="522"/>
      <c r="IDM181" s="522"/>
      <c r="IDN181" s="522"/>
      <c r="IDO181" s="522"/>
      <c r="IDP181" s="522"/>
      <c r="IDQ181" s="522"/>
      <c r="IDR181" s="522"/>
      <c r="IDS181" s="522"/>
      <c r="IDT181" s="522"/>
      <c r="IDU181" s="522"/>
      <c r="IDV181" s="522"/>
      <c r="IDW181" s="522"/>
      <c r="IDX181" s="522"/>
      <c r="IDY181" s="522"/>
      <c r="IDZ181" s="522"/>
      <c r="IEA181" s="522"/>
      <c r="IEB181" s="522"/>
      <c r="IEC181" s="522"/>
      <c r="IED181" s="522"/>
      <c r="IEE181" s="522"/>
      <c r="IEF181" s="522"/>
      <c r="IEG181" s="522"/>
      <c r="IEH181" s="522"/>
      <c r="IEI181" s="522"/>
      <c r="IEJ181" s="522"/>
      <c r="IEK181" s="522"/>
      <c r="IEL181" s="522"/>
      <c r="IEM181" s="522"/>
      <c r="IEN181" s="522"/>
      <c r="IEO181" s="522"/>
      <c r="IEP181" s="522"/>
      <c r="IEQ181" s="522"/>
      <c r="IER181" s="522"/>
      <c r="IES181" s="522"/>
      <c r="IET181" s="522"/>
      <c r="IEU181" s="522"/>
      <c r="IEV181" s="522"/>
      <c r="IEW181" s="522"/>
      <c r="IEX181" s="522"/>
      <c r="IEY181" s="522"/>
      <c r="IEZ181" s="522"/>
      <c r="IFA181" s="522"/>
      <c r="IFB181" s="522"/>
      <c r="IFC181" s="522"/>
      <c r="IFD181" s="522"/>
      <c r="IFE181" s="522"/>
      <c r="IFF181" s="522"/>
      <c r="IFG181" s="522"/>
      <c r="IFH181" s="522"/>
      <c r="IFI181" s="522"/>
      <c r="IFJ181" s="522"/>
      <c r="IFK181" s="522"/>
      <c r="IFL181" s="522"/>
      <c r="IFM181" s="522"/>
      <c r="IFN181" s="522"/>
      <c r="IFO181" s="522"/>
      <c r="IFP181" s="522"/>
      <c r="IFQ181" s="522"/>
      <c r="IFR181" s="522"/>
      <c r="IFS181" s="522"/>
      <c r="IFT181" s="522"/>
      <c r="IFU181" s="522"/>
      <c r="IFV181" s="522"/>
      <c r="IFW181" s="522"/>
      <c r="IFX181" s="522"/>
      <c r="IFY181" s="522"/>
      <c r="IFZ181" s="522"/>
      <c r="IGA181" s="522"/>
      <c r="IGB181" s="522"/>
      <c r="IGC181" s="522"/>
      <c r="IGD181" s="522"/>
      <c r="IGE181" s="522"/>
      <c r="IGF181" s="522"/>
      <c r="IGG181" s="522"/>
      <c r="IGH181" s="522"/>
      <c r="IGI181" s="522"/>
      <c r="IGJ181" s="522"/>
      <c r="IGK181" s="522"/>
      <c r="IGL181" s="522"/>
      <c r="IGM181" s="522"/>
      <c r="IGN181" s="522"/>
      <c r="IGO181" s="522"/>
      <c r="IGP181" s="522"/>
      <c r="IGQ181" s="522"/>
      <c r="IGR181" s="522"/>
      <c r="IGS181" s="522"/>
      <c r="IGT181" s="522"/>
      <c r="IGU181" s="522"/>
      <c r="IGV181" s="522"/>
      <c r="IGW181" s="522"/>
      <c r="IGX181" s="522"/>
      <c r="IGY181" s="522"/>
      <c r="IGZ181" s="522"/>
      <c r="IHA181" s="522"/>
      <c r="IHB181" s="522"/>
      <c r="IHC181" s="522"/>
      <c r="IHD181" s="522"/>
      <c r="IHE181" s="522"/>
      <c r="IHF181" s="522"/>
      <c r="IHG181" s="522"/>
      <c r="IHH181" s="522"/>
      <c r="IHI181" s="522"/>
      <c r="IHJ181" s="522"/>
      <c r="IHK181" s="522"/>
      <c r="IHL181" s="522"/>
      <c r="IHM181" s="522"/>
      <c r="IHN181" s="522"/>
      <c r="IHO181" s="522"/>
      <c r="IHP181" s="522"/>
      <c r="IHQ181" s="522"/>
      <c r="IHR181" s="522"/>
      <c r="IHS181" s="522"/>
      <c r="IHT181" s="522"/>
      <c r="IHU181" s="522"/>
      <c r="IHV181" s="522"/>
      <c r="IHW181" s="522"/>
      <c r="IHX181" s="522"/>
      <c r="IHY181" s="522"/>
      <c r="IHZ181" s="522"/>
      <c r="IIA181" s="522"/>
      <c r="IIB181" s="522"/>
      <c r="IIC181" s="522"/>
      <c r="IID181" s="522"/>
      <c r="IIE181" s="522"/>
      <c r="IIF181" s="522"/>
      <c r="IIG181" s="522"/>
      <c r="IIH181" s="522"/>
      <c r="III181" s="522"/>
      <c r="IIJ181" s="522"/>
      <c r="IIK181" s="522"/>
      <c r="IIL181" s="522"/>
      <c r="IIM181" s="522"/>
      <c r="IIN181" s="522"/>
      <c r="IIO181" s="522"/>
      <c r="IIP181" s="522"/>
      <c r="IIQ181" s="522"/>
      <c r="IIR181" s="522"/>
      <c r="IIS181" s="522"/>
      <c r="IIT181" s="522"/>
      <c r="IIU181" s="522"/>
      <c r="IIV181" s="522"/>
      <c r="IIW181" s="522"/>
      <c r="IIX181" s="522"/>
      <c r="IIY181" s="522"/>
      <c r="IIZ181" s="522"/>
      <c r="IJA181" s="522"/>
      <c r="IJB181" s="522"/>
      <c r="IJC181" s="522"/>
      <c r="IJD181" s="522"/>
      <c r="IJE181" s="522"/>
      <c r="IJF181" s="522"/>
      <c r="IJG181" s="522"/>
      <c r="IJH181" s="522"/>
      <c r="IJI181" s="522"/>
      <c r="IJJ181" s="522"/>
      <c r="IJK181" s="522"/>
      <c r="IJL181" s="522"/>
      <c r="IJM181" s="522"/>
      <c r="IJN181" s="522"/>
      <c r="IJO181" s="522"/>
      <c r="IJP181" s="522"/>
      <c r="IJQ181" s="522"/>
      <c r="IJR181" s="522"/>
      <c r="IJS181" s="522"/>
      <c r="IJT181" s="522"/>
      <c r="IJU181" s="522"/>
      <c r="IJV181" s="522"/>
      <c r="IJW181" s="522"/>
      <c r="IJX181" s="522"/>
      <c r="IJY181" s="522"/>
      <c r="IJZ181" s="522"/>
      <c r="IKA181" s="522"/>
      <c r="IKB181" s="522"/>
      <c r="IKC181" s="522"/>
      <c r="IKD181" s="522"/>
      <c r="IKE181" s="522"/>
      <c r="IKF181" s="522"/>
      <c r="IKG181" s="522"/>
      <c r="IKH181" s="522"/>
      <c r="IKI181" s="522"/>
      <c r="IKJ181" s="522"/>
      <c r="IKK181" s="522"/>
      <c r="IKL181" s="522"/>
      <c r="IKM181" s="522"/>
      <c r="IKN181" s="522"/>
      <c r="IKO181" s="522"/>
      <c r="IKP181" s="522"/>
      <c r="IKQ181" s="522"/>
      <c r="IKR181" s="522"/>
      <c r="IKS181" s="522"/>
      <c r="IKT181" s="522"/>
      <c r="IKU181" s="522"/>
      <c r="IKV181" s="522"/>
      <c r="IKW181" s="522"/>
      <c r="IKX181" s="522"/>
      <c r="IKY181" s="522"/>
      <c r="IKZ181" s="522"/>
      <c r="ILA181" s="522"/>
      <c r="ILB181" s="522"/>
      <c r="ILC181" s="522"/>
      <c r="ILD181" s="522"/>
      <c r="ILE181" s="522"/>
      <c r="ILF181" s="522"/>
      <c r="ILG181" s="522"/>
      <c r="ILH181" s="522"/>
      <c r="ILI181" s="522"/>
      <c r="ILJ181" s="522"/>
      <c r="ILK181" s="522"/>
      <c r="ILL181" s="522"/>
      <c r="ILM181" s="522"/>
      <c r="ILN181" s="522"/>
      <c r="ILO181" s="522"/>
      <c r="ILP181" s="522"/>
      <c r="ILQ181" s="522"/>
      <c r="ILR181" s="522"/>
      <c r="ILS181" s="522"/>
      <c r="ILT181" s="522"/>
      <c r="ILU181" s="522"/>
      <c r="ILV181" s="522"/>
      <c r="ILW181" s="522"/>
      <c r="ILX181" s="522"/>
      <c r="ILY181" s="522"/>
      <c r="ILZ181" s="522"/>
      <c r="IMA181" s="522"/>
      <c r="IMB181" s="522"/>
      <c r="IMC181" s="522"/>
      <c r="IMD181" s="522"/>
      <c r="IME181" s="522"/>
      <c r="IMF181" s="522"/>
      <c r="IMG181" s="522"/>
      <c r="IMH181" s="522"/>
      <c r="IMI181" s="522"/>
      <c r="IMJ181" s="522"/>
      <c r="IMK181" s="522"/>
      <c r="IML181" s="522"/>
      <c r="IMM181" s="522"/>
      <c r="IMN181" s="522"/>
      <c r="IMO181" s="522"/>
      <c r="IMP181" s="522"/>
      <c r="IMQ181" s="522"/>
      <c r="IMR181" s="522"/>
      <c r="IMS181" s="522"/>
      <c r="IMT181" s="522"/>
      <c r="IMU181" s="522"/>
      <c r="IMV181" s="522"/>
      <c r="IMW181" s="522"/>
      <c r="IMX181" s="522"/>
      <c r="IMY181" s="522"/>
      <c r="IMZ181" s="522"/>
      <c r="INA181" s="522"/>
      <c r="INB181" s="522"/>
      <c r="INC181" s="522"/>
      <c r="IND181" s="522"/>
      <c r="INE181" s="522"/>
      <c r="INF181" s="522"/>
      <c r="ING181" s="522"/>
      <c r="INH181" s="522"/>
      <c r="INI181" s="522"/>
      <c r="INJ181" s="522"/>
      <c r="INK181" s="522"/>
      <c r="INL181" s="522"/>
      <c r="INM181" s="522"/>
      <c r="INN181" s="522"/>
      <c r="INO181" s="522"/>
      <c r="INP181" s="522"/>
      <c r="INQ181" s="522"/>
      <c r="INR181" s="522"/>
      <c r="INS181" s="522"/>
      <c r="INT181" s="522"/>
      <c r="INU181" s="522"/>
      <c r="INV181" s="522"/>
      <c r="INW181" s="522"/>
      <c r="INX181" s="522"/>
      <c r="INY181" s="522"/>
      <c r="INZ181" s="522"/>
      <c r="IOA181" s="522"/>
      <c r="IOB181" s="522"/>
      <c r="IOC181" s="522"/>
      <c r="IOD181" s="522"/>
      <c r="IOE181" s="522"/>
      <c r="IOF181" s="522"/>
      <c r="IOG181" s="522"/>
      <c r="IOH181" s="522"/>
      <c r="IOI181" s="522"/>
      <c r="IOJ181" s="522"/>
      <c r="IOK181" s="522"/>
      <c r="IOL181" s="522"/>
      <c r="IOM181" s="522"/>
      <c r="ION181" s="522"/>
      <c r="IOO181" s="522"/>
      <c r="IOP181" s="522"/>
      <c r="IOQ181" s="522"/>
      <c r="IOR181" s="522"/>
      <c r="IOS181" s="522"/>
      <c r="IOT181" s="522"/>
      <c r="IOU181" s="522"/>
      <c r="IOV181" s="522"/>
      <c r="IOW181" s="522"/>
      <c r="IOX181" s="522"/>
      <c r="IOY181" s="522"/>
      <c r="IOZ181" s="522"/>
      <c r="IPA181" s="522"/>
      <c r="IPB181" s="522"/>
      <c r="IPC181" s="522"/>
      <c r="IPD181" s="522"/>
      <c r="IPE181" s="522"/>
      <c r="IPF181" s="522"/>
      <c r="IPG181" s="522"/>
      <c r="IPH181" s="522"/>
      <c r="IPI181" s="522"/>
      <c r="IPJ181" s="522"/>
      <c r="IPK181" s="522"/>
      <c r="IPL181" s="522"/>
      <c r="IPM181" s="522"/>
      <c r="IPN181" s="522"/>
      <c r="IPO181" s="522"/>
      <c r="IPP181" s="522"/>
      <c r="IPQ181" s="522"/>
      <c r="IPR181" s="522"/>
      <c r="IPS181" s="522"/>
      <c r="IPT181" s="522"/>
      <c r="IPU181" s="522"/>
      <c r="IPV181" s="522"/>
      <c r="IPW181" s="522"/>
      <c r="IPX181" s="522"/>
      <c r="IPY181" s="522"/>
      <c r="IPZ181" s="522"/>
      <c r="IQA181" s="522"/>
      <c r="IQB181" s="522"/>
      <c r="IQC181" s="522"/>
      <c r="IQD181" s="522"/>
      <c r="IQE181" s="522"/>
      <c r="IQF181" s="522"/>
      <c r="IQG181" s="522"/>
      <c r="IQH181" s="522"/>
      <c r="IQI181" s="522"/>
      <c r="IQJ181" s="522"/>
      <c r="IQK181" s="522"/>
      <c r="IQL181" s="522"/>
      <c r="IQM181" s="522"/>
      <c r="IQN181" s="522"/>
      <c r="IQO181" s="522"/>
      <c r="IQP181" s="522"/>
      <c r="IQQ181" s="522"/>
      <c r="IQR181" s="522"/>
      <c r="IQS181" s="522"/>
      <c r="IQT181" s="522"/>
      <c r="IQU181" s="522"/>
      <c r="IQV181" s="522"/>
      <c r="IQW181" s="522"/>
      <c r="IQX181" s="522"/>
      <c r="IQY181" s="522"/>
      <c r="IQZ181" s="522"/>
      <c r="IRA181" s="522"/>
      <c r="IRB181" s="522"/>
      <c r="IRC181" s="522"/>
      <c r="IRD181" s="522"/>
      <c r="IRE181" s="522"/>
      <c r="IRF181" s="522"/>
      <c r="IRG181" s="522"/>
      <c r="IRH181" s="522"/>
      <c r="IRI181" s="522"/>
      <c r="IRJ181" s="522"/>
      <c r="IRK181" s="522"/>
      <c r="IRL181" s="522"/>
      <c r="IRM181" s="522"/>
      <c r="IRN181" s="522"/>
      <c r="IRO181" s="522"/>
      <c r="IRP181" s="522"/>
      <c r="IRQ181" s="522"/>
      <c r="IRR181" s="522"/>
      <c r="IRS181" s="522"/>
      <c r="IRT181" s="522"/>
      <c r="IRU181" s="522"/>
      <c r="IRV181" s="522"/>
      <c r="IRW181" s="522"/>
      <c r="IRX181" s="522"/>
      <c r="IRY181" s="522"/>
      <c r="IRZ181" s="522"/>
      <c r="ISA181" s="522"/>
      <c r="ISB181" s="522"/>
      <c r="ISC181" s="522"/>
      <c r="ISD181" s="522"/>
      <c r="ISE181" s="522"/>
      <c r="ISF181" s="522"/>
      <c r="ISG181" s="522"/>
      <c r="ISH181" s="522"/>
      <c r="ISI181" s="522"/>
      <c r="ISJ181" s="522"/>
      <c r="ISK181" s="522"/>
      <c r="ISL181" s="522"/>
      <c r="ISM181" s="522"/>
      <c r="ISN181" s="522"/>
      <c r="ISO181" s="522"/>
      <c r="ISP181" s="522"/>
      <c r="ISQ181" s="522"/>
      <c r="ISR181" s="522"/>
      <c r="ISS181" s="522"/>
      <c r="IST181" s="522"/>
      <c r="ISU181" s="522"/>
      <c r="ISV181" s="522"/>
      <c r="ISW181" s="522"/>
      <c r="ISX181" s="522"/>
      <c r="ISY181" s="522"/>
      <c r="ISZ181" s="522"/>
      <c r="ITA181" s="522"/>
      <c r="ITB181" s="522"/>
      <c r="ITC181" s="522"/>
      <c r="ITD181" s="522"/>
      <c r="ITE181" s="522"/>
      <c r="ITF181" s="522"/>
      <c r="ITG181" s="522"/>
      <c r="ITH181" s="522"/>
      <c r="ITI181" s="522"/>
      <c r="ITJ181" s="522"/>
      <c r="ITK181" s="522"/>
      <c r="ITL181" s="522"/>
      <c r="ITM181" s="522"/>
      <c r="ITN181" s="522"/>
      <c r="ITO181" s="522"/>
      <c r="ITP181" s="522"/>
      <c r="ITQ181" s="522"/>
      <c r="ITR181" s="522"/>
      <c r="ITS181" s="522"/>
      <c r="ITT181" s="522"/>
      <c r="ITU181" s="522"/>
      <c r="ITV181" s="522"/>
      <c r="ITW181" s="522"/>
      <c r="ITX181" s="522"/>
      <c r="ITY181" s="522"/>
      <c r="ITZ181" s="522"/>
      <c r="IUA181" s="522"/>
      <c r="IUB181" s="522"/>
      <c r="IUC181" s="522"/>
      <c r="IUD181" s="522"/>
      <c r="IUE181" s="522"/>
      <c r="IUF181" s="522"/>
      <c r="IUG181" s="522"/>
      <c r="IUH181" s="522"/>
      <c r="IUI181" s="522"/>
      <c r="IUJ181" s="522"/>
      <c r="IUK181" s="522"/>
      <c r="IUL181" s="522"/>
      <c r="IUM181" s="522"/>
      <c r="IUN181" s="522"/>
      <c r="IUO181" s="522"/>
      <c r="IUP181" s="522"/>
      <c r="IUQ181" s="522"/>
      <c r="IUR181" s="522"/>
      <c r="IUS181" s="522"/>
      <c r="IUT181" s="522"/>
      <c r="IUU181" s="522"/>
      <c r="IUV181" s="522"/>
      <c r="IUW181" s="522"/>
      <c r="IUX181" s="522"/>
      <c r="IUY181" s="522"/>
      <c r="IUZ181" s="522"/>
      <c r="IVA181" s="522"/>
      <c r="IVB181" s="522"/>
      <c r="IVC181" s="522"/>
      <c r="IVD181" s="522"/>
      <c r="IVE181" s="522"/>
      <c r="IVF181" s="522"/>
      <c r="IVG181" s="522"/>
      <c r="IVH181" s="522"/>
      <c r="IVI181" s="522"/>
      <c r="IVJ181" s="522"/>
      <c r="IVK181" s="522"/>
      <c r="IVL181" s="522"/>
      <c r="IVM181" s="522"/>
      <c r="IVN181" s="522"/>
      <c r="IVO181" s="522"/>
      <c r="IVP181" s="522"/>
      <c r="IVQ181" s="522"/>
      <c r="IVR181" s="522"/>
      <c r="IVS181" s="522"/>
      <c r="IVT181" s="522"/>
      <c r="IVU181" s="522"/>
      <c r="IVV181" s="522"/>
      <c r="IVW181" s="522"/>
      <c r="IVX181" s="522"/>
      <c r="IVY181" s="522"/>
      <c r="IVZ181" s="522"/>
      <c r="IWA181" s="522"/>
      <c r="IWB181" s="522"/>
      <c r="IWC181" s="522"/>
      <c r="IWD181" s="522"/>
      <c r="IWE181" s="522"/>
      <c r="IWF181" s="522"/>
      <c r="IWG181" s="522"/>
      <c r="IWH181" s="522"/>
      <c r="IWI181" s="522"/>
      <c r="IWJ181" s="522"/>
      <c r="IWK181" s="522"/>
      <c r="IWL181" s="522"/>
      <c r="IWM181" s="522"/>
      <c r="IWN181" s="522"/>
      <c r="IWO181" s="522"/>
      <c r="IWP181" s="522"/>
      <c r="IWQ181" s="522"/>
      <c r="IWR181" s="522"/>
      <c r="IWS181" s="522"/>
      <c r="IWT181" s="522"/>
      <c r="IWU181" s="522"/>
      <c r="IWV181" s="522"/>
      <c r="IWW181" s="522"/>
      <c r="IWX181" s="522"/>
      <c r="IWY181" s="522"/>
      <c r="IWZ181" s="522"/>
      <c r="IXA181" s="522"/>
      <c r="IXB181" s="522"/>
      <c r="IXC181" s="522"/>
      <c r="IXD181" s="522"/>
      <c r="IXE181" s="522"/>
      <c r="IXF181" s="522"/>
      <c r="IXG181" s="522"/>
      <c r="IXH181" s="522"/>
      <c r="IXI181" s="522"/>
      <c r="IXJ181" s="522"/>
      <c r="IXK181" s="522"/>
      <c r="IXL181" s="522"/>
      <c r="IXM181" s="522"/>
      <c r="IXN181" s="522"/>
      <c r="IXO181" s="522"/>
      <c r="IXP181" s="522"/>
      <c r="IXQ181" s="522"/>
      <c r="IXR181" s="522"/>
      <c r="IXS181" s="522"/>
      <c r="IXT181" s="522"/>
      <c r="IXU181" s="522"/>
      <c r="IXV181" s="522"/>
      <c r="IXW181" s="522"/>
      <c r="IXX181" s="522"/>
      <c r="IXY181" s="522"/>
      <c r="IXZ181" s="522"/>
      <c r="IYA181" s="522"/>
      <c r="IYB181" s="522"/>
      <c r="IYC181" s="522"/>
      <c r="IYD181" s="522"/>
      <c r="IYE181" s="522"/>
      <c r="IYF181" s="522"/>
      <c r="IYG181" s="522"/>
      <c r="IYH181" s="522"/>
      <c r="IYI181" s="522"/>
      <c r="IYJ181" s="522"/>
      <c r="IYK181" s="522"/>
      <c r="IYL181" s="522"/>
      <c r="IYM181" s="522"/>
      <c r="IYN181" s="522"/>
      <c r="IYO181" s="522"/>
      <c r="IYP181" s="522"/>
      <c r="IYQ181" s="522"/>
      <c r="IYR181" s="522"/>
      <c r="IYS181" s="522"/>
      <c r="IYT181" s="522"/>
      <c r="IYU181" s="522"/>
      <c r="IYV181" s="522"/>
      <c r="IYW181" s="522"/>
      <c r="IYX181" s="522"/>
      <c r="IYY181" s="522"/>
      <c r="IYZ181" s="522"/>
      <c r="IZA181" s="522"/>
      <c r="IZB181" s="522"/>
      <c r="IZC181" s="522"/>
      <c r="IZD181" s="522"/>
      <c r="IZE181" s="522"/>
      <c r="IZF181" s="522"/>
      <c r="IZG181" s="522"/>
      <c r="IZH181" s="522"/>
      <c r="IZI181" s="522"/>
      <c r="IZJ181" s="522"/>
      <c r="IZK181" s="522"/>
      <c r="IZL181" s="522"/>
      <c r="IZM181" s="522"/>
      <c r="IZN181" s="522"/>
      <c r="IZO181" s="522"/>
      <c r="IZP181" s="522"/>
      <c r="IZQ181" s="522"/>
      <c r="IZR181" s="522"/>
      <c r="IZS181" s="522"/>
      <c r="IZT181" s="522"/>
      <c r="IZU181" s="522"/>
      <c r="IZV181" s="522"/>
      <c r="IZW181" s="522"/>
      <c r="IZX181" s="522"/>
      <c r="IZY181" s="522"/>
      <c r="IZZ181" s="522"/>
      <c r="JAA181" s="522"/>
      <c r="JAB181" s="522"/>
      <c r="JAC181" s="522"/>
      <c r="JAD181" s="522"/>
      <c r="JAE181" s="522"/>
      <c r="JAF181" s="522"/>
      <c r="JAG181" s="522"/>
      <c r="JAH181" s="522"/>
      <c r="JAI181" s="522"/>
      <c r="JAJ181" s="522"/>
      <c r="JAK181" s="522"/>
      <c r="JAL181" s="522"/>
      <c r="JAM181" s="522"/>
      <c r="JAN181" s="522"/>
      <c r="JAO181" s="522"/>
      <c r="JAP181" s="522"/>
      <c r="JAQ181" s="522"/>
      <c r="JAR181" s="522"/>
      <c r="JAS181" s="522"/>
      <c r="JAT181" s="522"/>
      <c r="JAU181" s="522"/>
      <c r="JAV181" s="522"/>
      <c r="JAW181" s="522"/>
      <c r="JAX181" s="522"/>
      <c r="JAY181" s="522"/>
      <c r="JAZ181" s="522"/>
      <c r="JBA181" s="522"/>
      <c r="JBB181" s="522"/>
      <c r="JBC181" s="522"/>
      <c r="JBD181" s="522"/>
      <c r="JBE181" s="522"/>
      <c r="JBF181" s="522"/>
      <c r="JBG181" s="522"/>
      <c r="JBH181" s="522"/>
      <c r="JBI181" s="522"/>
      <c r="JBJ181" s="522"/>
      <c r="JBK181" s="522"/>
      <c r="JBL181" s="522"/>
      <c r="JBM181" s="522"/>
      <c r="JBN181" s="522"/>
      <c r="JBO181" s="522"/>
      <c r="JBP181" s="522"/>
      <c r="JBQ181" s="522"/>
      <c r="JBR181" s="522"/>
      <c r="JBS181" s="522"/>
      <c r="JBT181" s="522"/>
      <c r="JBU181" s="522"/>
      <c r="JBV181" s="522"/>
      <c r="JBW181" s="522"/>
      <c r="JBX181" s="522"/>
      <c r="JBY181" s="522"/>
      <c r="JBZ181" s="522"/>
      <c r="JCA181" s="522"/>
      <c r="JCB181" s="522"/>
      <c r="JCC181" s="522"/>
      <c r="JCD181" s="522"/>
      <c r="JCE181" s="522"/>
      <c r="JCF181" s="522"/>
      <c r="JCG181" s="522"/>
      <c r="JCH181" s="522"/>
      <c r="JCI181" s="522"/>
      <c r="JCJ181" s="522"/>
      <c r="JCK181" s="522"/>
      <c r="JCL181" s="522"/>
      <c r="JCM181" s="522"/>
      <c r="JCN181" s="522"/>
      <c r="JCO181" s="522"/>
      <c r="JCP181" s="522"/>
      <c r="JCQ181" s="522"/>
      <c r="JCR181" s="522"/>
      <c r="JCS181" s="522"/>
      <c r="JCT181" s="522"/>
      <c r="JCU181" s="522"/>
      <c r="JCV181" s="522"/>
      <c r="JCW181" s="522"/>
      <c r="JCX181" s="522"/>
      <c r="JCY181" s="522"/>
      <c r="JCZ181" s="522"/>
      <c r="JDA181" s="522"/>
      <c r="JDB181" s="522"/>
      <c r="JDC181" s="522"/>
      <c r="JDD181" s="522"/>
      <c r="JDE181" s="522"/>
      <c r="JDF181" s="522"/>
      <c r="JDG181" s="522"/>
      <c r="JDH181" s="522"/>
      <c r="JDI181" s="522"/>
      <c r="JDJ181" s="522"/>
      <c r="JDK181" s="522"/>
      <c r="JDL181" s="522"/>
      <c r="JDM181" s="522"/>
      <c r="JDN181" s="522"/>
      <c r="JDO181" s="522"/>
      <c r="JDP181" s="522"/>
      <c r="JDQ181" s="522"/>
      <c r="JDR181" s="522"/>
      <c r="JDS181" s="522"/>
      <c r="JDT181" s="522"/>
      <c r="JDU181" s="522"/>
      <c r="JDV181" s="522"/>
      <c r="JDW181" s="522"/>
      <c r="JDX181" s="522"/>
      <c r="JDY181" s="522"/>
      <c r="JDZ181" s="522"/>
      <c r="JEA181" s="522"/>
      <c r="JEB181" s="522"/>
      <c r="JEC181" s="522"/>
      <c r="JED181" s="522"/>
      <c r="JEE181" s="522"/>
      <c r="JEF181" s="522"/>
      <c r="JEG181" s="522"/>
      <c r="JEH181" s="522"/>
      <c r="JEI181" s="522"/>
      <c r="JEJ181" s="522"/>
      <c r="JEK181" s="522"/>
      <c r="JEL181" s="522"/>
      <c r="JEM181" s="522"/>
      <c r="JEN181" s="522"/>
      <c r="JEO181" s="522"/>
      <c r="JEP181" s="522"/>
      <c r="JEQ181" s="522"/>
      <c r="JER181" s="522"/>
      <c r="JES181" s="522"/>
      <c r="JET181" s="522"/>
      <c r="JEU181" s="522"/>
      <c r="JEV181" s="522"/>
      <c r="JEW181" s="522"/>
      <c r="JEX181" s="522"/>
      <c r="JEY181" s="522"/>
      <c r="JEZ181" s="522"/>
      <c r="JFA181" s="522"/>
      <c r="JFB181" s="522"/>
      <c r="JFC181" s="522"/>
      <c r="JFD181" s="522"/>
      <c r="JFE181" s="522"/>
      <c r="JFF181" s="522"/>
      <c r="JFG181" s="522"/>
      <c r="JFH181" s="522"/>
      <c r="JFI181" s="522"/>
      <c r="JFJ181" s="522"/>
      <c r="JFK181" s="522"/>
      <c r="JFL181" s="522"/>
      <c r="JFM181" s="522"/>
      <c r="JFN181" s="522"/>
      <c r="JFO181" s="522"/>
      <c r="JFP181" s="522"/>
      <c r="JFQ181" s="522"/>
      <c r="JFR181" s="522"/>
      <c r="JFS181" s="522"/>
      <c r="JFT181" s="522"/>
      <c r="JFU181" s="522"/>
      <c r="JFV181" s="522"/>
      <c r="JFW181" s="522"/>
      <c r="JFX181" s="522"/>
      <c r="JFY181" s="522"/>
      <c r="JFZ181" s="522"/>
      <c r="JGA181" s="522"/>
      <c r="JGB181" s="522"/>
      <c r="JGC181" s="522"/>
      <c r="JGD181" s="522"/>
      <c r="JGE181" s="522"/>
      <c r="JGF181" s="522"/>
      <c r="JGG181" s="522"/>
      <c r="JGH181" s="522"/>
      <c r="JGI181" s="522"/>
      <c r="JGJ181" s="522"/>
      <c r="JGK181" s="522"/>
      <c r="JGL181" s="522"/>
      <c r="JGM181" s="522"/>
      <c r="JGN181" s="522"/>
      <c r="JGO181" s="522"/>
      <c r="JGP181" s="522"/>
      <c r="JGQ181" s="522"/>
      <c r="JGR181" s="522"/>
      <c r="JGS181" s="522"/>
      <c r="JGT181" s="522"/>
      <c r="JGU181" s="522"/>
      <c r="JGV181" s="522"/>
      <c r="JGW181" s="522"/>
      <c r="JGX181" s="522"/>
      <c r="JGY181" s="522"/>
      <c r="JGZ181" s="522"/>
      <c r="JHA181" s="522"/>
      <c r="JHB181" s="522"/>
      <c r="JHC181" s="522"/>
      <c r="JHD181" s="522"/>
      <c r="JHE181" s="522"/>
      <c r="JHF181" s="522"/>
      <c r="JHG181" s="522"/>
      <c r="JHH181" s="522"/>
      <c r="JHI181" s="522"/>
      <c r="JHJ181" s="522"/>
      <c r="JHK181" s="522"/>
      <c r="JHL181" s="522"/>
      <c r="JHM181" s="522"/>
      <c r="JHN181" s="522"/>
      <c r="JHO181" s="522"/>
      <c r="JHP181" s="522"/>
      <c r="JHQ181" s="522"/>
      <c r="JHR181" s="522"/>
      <c r="JHS181" s="522"/>
      <c r="JHT181" s="522"/>
      <c r="JHU181" s="522"/>
      <c r="JHV181" s="522"/>
      <c r="JHW181" s="522"/>
      <c r="JHX181" s="522"/>
      <c r="JHY181" s="522"/>
      <c r="JHZ181" s="522"/>
      <c r="JIA181" s="522"/>
      <c r="JIB181" s="522"/>
      <c r="JIC181" s="522"/>
      <c r="JID181" s="522"/>
      <c r="JIE181" s="522"/>
      <c r="JIF181" s="522"/>
      <c r="JIG181" s="522"/>
      <c r="JIH181" s="522"/>
      <c r="JII181" s="522"/>
      <c r="JIJ181" s="522"/>
      <c r="JIK181" s="522"/>
      <c r="JIL181" s="522"/>
      <c r="JIM181" s="522"/>
      <c r="JIN181" s="522"/>
      <c r="JIO181" s="522"/>
      <c r="JIP181" s="522"/>
      <c r="JIQ181" s="522"/>
      <c r="JIR181" s="522"/>
      <c r="JIS181" s="522"/>
      <c r="JIT181" s="522"/>
      <c r="JIU181" s="522"/>
      <c r="JIV181" s="522"/>
      <c r="JIW181" s="522"/>
      <c r="JIX181" s="522"/>
      <c r="JIY181" s="522"/>
      <c r="JIZ181" s="522"/>
      <c r="JJA181" s="522"/>
      <c r="JJB181" s="522"/>
      <c r="JJC181" s="522"/>
      <c r="JJD181" s="522"/>
      <c r="JJE181" s="522"/>
      <c r="JJF181" s="522"/>
      <c r="JJG181" s="522"/>
      <c r="JJH181" s="522"/>
      <c r="JJI181" s="522"/>
      <c r="JJJ181" s="522"/>
      <c r="JJK181" s="522"/>
      <c r="JJL181" s="522"/>
      <c r="JJM181" s="522"/>
      <c r="JJN181" s="522"/>
      <c r="JJO181" s="522"/>
      <c r="JJP181" s="522"/>
      <c r="JJQ181" s="522"/>
      <c r="JJR181" s="522"/>
      <c r="JJS181" s="522"/>
      <c r="JJT181" s="522"/>
      <c r="JJU181" s="522"/>
      <c r="JJV181" s="522"/>
      <c r="JJW181" s="522"/>
      <c r="JJX181" s="522"/>
      <c r="JJY181" s="522"/>
      <c r="JJZ181" s="522"/>
      <c r="JKA181" s="522"/>
      <c r="JKB181" s="522"/>
      <c r="JKC181" s="522"/>
      <c r="JKD181" s="522"/>
      <c r="JKE181" s="522"/>
      <c r="JKF181" s="522"/>
      <c r="JKG181" s="522"/>
      <c r="JKH181" s="522"/>
      <c r="JKI181" s="522"/>
      <c r="JKJ181" s="522"/>
      <c r="JKK181" s="522"/>
      <c r="JKL181" s="522"/>
      <c r="JKM181" s="522"/>
      <c r="JKN181" s="522"/>
      <c r="JKO181" s="522"/>
      <c r="JKP181" s="522"/>
      <c r="JKQ181" s="522"/>
      <c r="JKR181" s="522"/>
      <c r="JKS181" s="522"/>
      <c r="JKT181" s="522"/>
      <c r="JKU181" s="522"/>
      <c r="JKV181" s="522"/>
      <c r="JKW181" s="522"/>
      <c r="JKX181" s="522"/>
      <c r="JKY181" s="522"/>
      <c r="JKZ181" s="522"/>
      <c r="JLA181" s="522"/>
      <c r="JLB181" s="522"/>
      <c r="JLC181" s="522"/>
      <c r="JLD181" s="522"/>
      <c r="JLE181" s="522"/>
      <c r="JLF181" s="522"/>
      <c r="JLG181" s="522"/>
      <c r="JLH181" s="522"/>
      <c r="JLI181" s="522"/>
      <c r="JLJ181" s="522"/>
      <c r="JLK181" s="522"/>
      <c r="JLL181" s="522"/>
      <c r="JLM181" s="522"/>
      <c r="JLN181" s="522"/>
      <c r="JLO181" s="522"/>
      <c r="JLP181" s="522"/>
      <c r="JLQ181" s="522"/>
      <c r="JLR181" s="522"/>
      <c r="JLS181" s="522"/>
      <c r="JLT181" s="522"/>
      <c r="JLU181" s="522"/>
      <c r="JLV181" s="522"/>
      <c r="JLW181" s="522"/>
      <c r="JLX181" s="522"/>
      <c r="JLY181" s="522"/>
      <c r="JLZ181" s="522"/>
      <c r="JMA181" s="522"/>
      <c r="JMB181" s="522"/>
      <c r="JMC181" s="522"/>
      <c r="JMD181" s="522"/>
      <c r="JME181" s="522"/>
      <c r="JMF181" s="522"/>
      <c r="JMG181" s="522"/>
      <c r="JMH181" s="522"/>
      <c r="JMI181" s="522"/>
      <c r="JMJ181" s="522"/>
      <c r="JMK181" s="522"/>
      <c r="JML181" s="522"/>
      <c r="JMM181" s="522"/>
      <c r="JMN181" s="522"/>
      <c r="JMO181" s="522"/>
      <c r="JMP181" s="522"/>
      <c r="JMQ181" s="522"/>
      <c r="JMR181" s="522"/>
      <c r="JMS181" s="522"/>
      <c r="JMT181" s="522"/>
      <c r="JMU181" s="522"/>
      <c r="JMV181" s="522"/>
      <c r="JMW181" s="522"/>
      <c r="JMX181" s="522"/>
      <c r="JMY181" s="522"/>
      <c r="JMZ181" s="522"/>
      <c r="JNA181" s="522"/>
      <c r="JNB181" s="522"/>
      <c r="JNC181" s="522"/>
      <c r="JND181" s="522"/>
      <c r="JNE181" s="522"/>
      <c r="JNF181" s="522"/>
      <c r="JNG181" s="522"/>
      <c r="JNH181" s="522"/>
      <c r="JNI181" s="522"/>
      <c r="JNJ181" s="522"/>
      <c r="JNK181" s="522"/>
      <c r="JNL181" s="522"/>
      <c r="JNM181" s="522"/>
      <c r="JNN181" s="522"/>
      <c r="JNO181" s="522"/>
      <c r="JNP181" s="522"/>
      <c r="JNQ181" s="522"/>
      <c r="JNR181" s="522"/>
      <c r="JNS181" s="522"/>
      <c r="JNT181" s="522"/>
      <c r="JNU181" s="522"/>
      <c r="JNV181" s="522"/>
      <c r="JNW181" s="522"/>
      <c r="JNX181" s="522"/>
      <c r="JNY181" s="522"/>
      <c r="JNZ181" s="522"/>
      <c r="JOA181" s="522"/>
      <c r="JOB181" s="522"/>
      <c r="JOC181" s="522"/>
      <c r="JOD181" s="522"/>
      <c r="JOE181" s="522"/>
      <c r="JOF181" s="522"/>
      <c r="JOG181" s="522"/>
      <c r="JOH181" s="522"/>
      <c r="JOI181" s="522"/>
      <c r="JOJ181" s="522"/>
      <c r="JOK181" s="522"/>
      <c r="JOL181" s="522"/>
      <c r="JOM181" s="522"/>
      <c r="JON181" s="522"/>
      <c r="JOO181" s="522"/>
      <c r="JOP181" s="522"/>
      <c r="JOQ181" s="522"/>
      <c r="JOR181" s="522"/>
      <c r="JOS181" s="522"/>
      <c r="JOT181" s="522"/>
      <c r="JOU181" s="522"/>
      <c r="JOV181" s="522"/>
      <c r="JOW181" s="522"/>
      <c r="JOX181" s="522"/>
      <c r="JOY181" s="522"/>
      <c r="JOZ181" s="522"/>
      <c r="JPA181" s="522"/>
      <c r="JPB181" s="522"/>
      <c r="JPC181" s="522"/>
      <c r="JPD181" s="522"/>
      <c r="JPE181" s="522"/>
      <c r="JPF181" s="522"/>
      <c r="JPG181" s="522"/>
      <c r="JPH181" s="522"/>
      <c r="JPI181" s="522"/>
      <c r="JPJ181" s="522"/>
      <c r="JPK181" s="522"/>
      <c r="JPL181" s="522"/>
      <c r="JPM181" s="522"/>
      <c r="JPN181" s="522"/>
      <c r="JPO181" s="522"/>
      <c r="JPP181" s="522"/>
      <c r="JPQ181" s="522"/>
      <c r="JPR181" s="522"/>
      <c r="JPS181" s="522"/>
      <c r="JPT181" s="522"/>
      <c r="JPU181" s="522"/>
      <c r="JPV181" s="522"/>
      <c r="JPW181" s="522"/>
      <c r="JPX181" s="522"/>
      <c r="JPY181" s="522"/>
      <c r="JPZ181" s="522"/>
      <c r="JQA181" s="522"/>
      <c r="JQB181" s="522"/>
      <c r="JQC181" s="522"/>
      <c r="JQD181" s="522"/>
      <c r="JQE181" s="522"/>
      <c r="JQF181" s="522"/>
      <c r="JQG181" s="522"/>
      <c r="JQH181" s="522"/>
      <c r="JQI181" s="522"/>
      <c r="JQJ181" s="522"/>
      <c r="JQK181" s="522"/>
      <c r="JQL181" s="522"/>
      <c r="JQM181" s="522"/>
      <c r="JQN181" s="522"/>
      <c r="JQO181" s="522"/>
      <c r="JQP181" s="522"/>
      <c r="JQQ181" s="522"/>
      <c r="JQR181" s="522"/>
      <c r="JQS181" s="522"/>
      <c r="JQT181" s="522"/>
      <c r="JQU181" s="522"/>
      <c r="JQV181" s="522"/>
      <c r="JQW181" s="522"/>
      <c r="JQX181" s="522"/>
      <c r="JQY181" s="522"/>
      <c r="JQZ181" s="522"/>
      <c r="JRA181" s="522"/>
      <c r="JRB181" s="522"/>
      <c r="JRC181" s="522"/>
      <c r="JRD181" s="522"/>
      <c r="JRE181" s="522"/>
      <c r="JRF181" s="522"/>
      <c r="JRG181" s="522"/>
      <c r="JRH181" s="522"/>
      <c r="JRI181" s="522"/>
      <c r="JRJ181" s="522"/>
      <c r="JRK181" s="522"/>
      <c r="JRL181" s="522"/>
      <c r="JRM181" s="522"/>
      <c r="JRN181" s="522"/>
      <c r="JRO181" s="522"/>
      <c r="JRP181" s="522"/>
      <c r="JRQ181" s="522"/>
      <c r="JRR181" s="522"/>
      <c r="JRS181" s="522"/>
      <c r="JRT181" s="522"/>
      <c r="JRU181" s="522"/>
      <c r="JRV181" s="522"/>
      <c r="JRW181" s="522"/>
      <c r="JRX181" s="522"/>
      <c r="JRY181" s="522"/>
      <c r="JRZ181" s="522"/>
      <c r="JSA181" s="522"/>
      <c r="JSB181" s="522"/>
      <c r="JSC181" s="522"/>
      <c r="JSD181" s="522"/>
      <c r="JSE181" s="522"/>
      <c r="JSF181" s="522"/>
      <c r="JSG181" s="522"/>
      <c r="JSH181" s="522"/>
      <c r="JSI181" s="522"/>
      <c r="JSJ181" s="522"/>
      <c r="JSK181" s="522"/>
      <c r="JSL181" s="522"/>
      <c r="JSM181" s="522"/>
      <c r="JSN181" s="522"/>
      <c r="JSO181" s="522"/>
      <c r="JSP181" s="522"/>
      <c r="JSQ181" s="522"/>
      <c r="JSR181" s="522"/>
      <c r="JSS181" s="522"/>
      <c r="JST181" s="522"/>
      <c r="JSU181" s="522"/>
      <c r="JSV181" s="522"/>
      <c r="JSW181" s="522"/>
      <c r="JSX181" s="522"/>
      <c r="JSY181" s="522"/>
      <c r="JSZ181" s="522"/>
      <c r="JTA181" s="522"/>
      <c r="JTB181" s="522"/>
      <c r="JTC181" s="522"/>
      <c r="JTD181" s="522"/>
      <c r="JTE181" s="522"/>
      <c r="JTF181" s="522"/>
      <c r="JTG181" s="522"/>
      <c r="JTH181" s="522"/>
      <c r="JTI181" s="522"/>
      <c r="JTJ181" s="522"/>
      <c r="JTK181" s="522"/>
      <c r="JTL181" s="522"/>
      <c r="JTM181" s="522"/>
      <c r="JTN181" s="522"/>
      <c r="JTO181" s="522"/>
      <c r="JTP181" s="522"/>
      <c r="JTQ181" s="522"/>
      <c r="JTR181" s="522"/>
      <c r="JTS181" s="522"/>
      <c r="JTT181" s="522"/>
      <c r="JTU181" s="522"/>
      <c r="JTV181" s="522"/>
      <c r="JTW181" s="522"/>
      <c r="JTX181" s="522"/>
      <c r="JTY181" s="522"/>
      <c r="JTZ181" s="522"/>
      <c r="JUA181" s="522"/>
      <c r="JUB181" s="522"/>
      <c r="JUC181" s="522"/>
      <c r="JUD181" s="522"/>
      <c r="JUE181" s="522"/>
      <c r="JUF181" s="522"/>
      <c r="JUG181" s="522"/>
      <c r="JUH181" s="522"/>
      <c r="JUI181" s="522"/>
      <c r="JUJ181" s="522"/>
      <c r="JUK181" s="522"/>
      <c r="JUL181" s="522"/>
      <c r="JUM181" s="522"/>
      <c r="JUN181" s="522"/>
      <c r="JUO181" s="522"/>
      <c r="JUP181" s="522"/>
      <c r="JUQ181" s="522"/>
      <c r="JUR181" s="522"/>
      <c r="JUS181" s="522"/>
      <c r="JUT181" s="522"/>
      <c r="JUU181" s="522"/>
      <c r="JUV181" s="522"/>
      <c r="JUW181" s="522"/>
      <c r="JUX181" s="522"/>
      <c r="JUY181" s="522"/>
      <c r="JUZ181" s="522"/>
      <c r="JVA181" s="522"/>
      <c r="JVB181" s="522"/>
      <c r="JVC181" s="522"/>
      <c r="JVD181" s="522"/>
      <c r="JVE181" s="522"/>
      <c r="JVF181" s="522"/>
      <c r="JVG181" s="522"/>
      <c r="JVH181" s="522"/>
      <c r="JVI181" s="522"/>
      <c r="JVJ181" s="522"/>
      <c r="JVK181" s="522"/>
      <c r="JVL181" s="522"/>
      <c r="JVM181" s="522"/>
      <c r="JVN181" s="522"/>
      <c r="JVO181" s="522"/>
      <c r="JVP181" s="522"/>
      <c r="JVQ181" s="522"/>
      <c r="JVR181" s="522"/>
      <c r="JVS181" s="522"/>
      <c r="JVT181" s="522"/>
      <c r="JVU181" s="522"/>
      <c r="JVV181" s="522"/>
      <c r="JVW181" s="522"/>
      <c r="JVX181" s="522"/>
      <c r="JVY181" s="522"/>
      <c r="JVZ181" s="522"/>
      <c r="JWA181" s="522"/>
      <c r="JWB181" s="522"/>
      <c r="JWC181" s="522"/>
      <c r="JWD181" s="522"/>
      <c r="JWE181" s="522"/>
      <c r="JWF181" s="522"/>
      <c r="JWG181" s="522"/>
      <c r="JWH181" s="522"/>
      <c r="JWI181" s="522"/>
      <c r="JWJ181" s="522"/>
      <c r="JWK181" s="522"/>
      <c r="JWL181" s="522"/>
      <c r="JWM181" s="522"/>
      <c r="JWN181" s="522"/>
      <c r="JWO181" s="522"/>
      <c r="JWP181" s="522"/>
      <c r="JWQ181" s="522"/>
      <c r="JWR181" s="522"/>
      <c r="JWS181" s="522"/>
      <c r="JWT181" s="522"/>
      <c r="JWU181" s="522"/>
      <c r="JWV181" s="522"/>
      <c r="JWW181" s="522"/>
      <c r="JWX181" s="522"/>
      <c r="JWY181" s="522"/>
      <c r="JWZ181" s="522"/>
      <c r="JXA181" s="522"/>
      <c r="JXB181" s="522"/>
      <c r="JXC181" s="522"/>
      <c r="JXD181" s="522"/>
      <c r="JXE181" s="522"/>
      <c r="JXF181" s="522"/>
      <c r="JXG181" s="522"/>
      <c r="JXH181" s="522"/>
      <c r="JXI181" s="522"/>
      <c r="JXJ181" s="522"/>
      <c r="JXK181" s="522"/>
      <c r="JXL181" s="522"/>
      <c r="JXM181" s="522"/>
      <c r="JXN181" s="522"/>
      <c r="JXO181" s="522"/>
      <c r="JXP181" s="522"/>
      <c r="JXQ181" s="522"/>
      <c r="JXR181" s="522"/>
      <c r="JXS181" s="522"/>
      <c r="JXT181" s="522"/>
      <c r="JXU181" s="522"/>
      <c r="JXV181" s="522"/>
      <c r="JXW181" s="522"/>
      <c r="JXX181" s="522"/>
      <c r="JXY181" s="522"/>
      <c r="JXZ181" s="522"/>
      <c r="JYA181" s="522"/>
      <c r="JYB181" s="522"/>
      <c r="JYC181" s="522"/>
      <c r="JYD181" s="522"/>
      <c r="JYE181" s="522"/>
      <c r="JYF181" s="522"/>
      <c r="JYG181" s="522"/>
      <c r="JYH181" s="522"/>
      <c r="JYI181" s="522"/>
      <c r="JYJ181" s="522"/>
      <c r="JYK181" s="522"/>
      <c r="JYL181" s="522"/>
      <c r="JYM181" s="522"/>
      <c r="JYN181" s="522"/>
      <c r="JYO181" s="522"/>
      <c r="JYP181" s="522"/>
      <c r="JYQ181" s="522"/>
      <c r="JYR181" s="522"/>
      <c r="JYS181" s="522"/>
      <c r="JYT181" s="522"/>
      <c r="JYU181" s="522"/>
      <c r="JYV181" s="522"/>
      <c r="JYW181" s="522"/>
      <c r="JYX181" s="522"/>
      <c r="JYY181" s="522"/>
      <c r="JYZ181" s="522"/>
      <c r="JZA181" s="522"/>
      <c r="JZB181" s="522"/>
      <c r="JZC181" s="522"/>
      <c r="JZD181" s="522"/>
      <c r="JZE181" s="522"/>
      <c r="JZF181" s="522"/>
      <c r="JZG181" s="522"/>
      <c r="JZH181" s="522"/>
      <c r="JZI181" s="522"/>
      <c r="JZJ181" s="522"/>
      <c r="JZK181" s="522"/>
      <c r="JZL181" s="522"/>
      <c r="JZM181" s="522"/>
      <c r="JZN181" s="522"/>
      <c r="JZO181" s="522"/>
      <c r="JZP181" s="522"/>
      <c r="JZQ181" s="522"/>
      <c r="JZR181" s="522"/>
      <c r="JZS181" s="522"/>
      <c r="JZT181" s="522"/>
      <c r="JZU181" s="522"/>
      <c r="JZV181" s="522"/>
      <c r="JZW181" s="522"/>
      <c r="JZX181" s="522"/>
      <c r="JZY181" s="522"/>
      <c r="JZZ181" s="522"/>
      <c r="KAA181" s="522"/>
      <c r="KAB181" s="522"/>
      <c r="KAC181" s="522"/>
      <c r="KAD181" s="522"/>
      <c r="KAE181" s="522"/>
      <c r="KAF181" s="522"/>
      <c r="KAG181" s="522"/>
      <c r="KAH181" s="522"/>
      <c r="KAI181" s="522"/>
      <c r="KAJ181" s="522"/>
      <c r="KAK181" s="522"/>
      <c r="KAL181" s="522"/>
      <c r="KAM181" s="522"/>
      <c r="KAN181" s="522"/>
      <c r="KAO181" s="522"/>
      <c r="KAP181" s="522"/>
      <c r="KAQ181" s="522"/>
      <c r="KAR181" s="522"/>
      <c r="KAS181" s="522"/>
      <c r="KAT181" s="522"/>
      <c r="KAU181" s="522"/>
      <c r="KAV181" s="522"/>
      <c r="KAW181" s="522"/>
      <c r="KAX181" s="522"/>
      <c r="KAY181" s="522"/>
      <c r="KAZ181" s="522"/>
      <c r="KBA181" s="522"/>
      <c r="KBB181" s="522"/>
      <c r="KBC181" s="522"/>
      <c r="KBD181" s="522"/>
      <c r="KBE181" s="522"/>
      <c r="KBF181" s="522"/>
      <c r="KBG181" s="522"/>
      <c r="KBH181" s="522"/>
      <c r="KBI181" s="522"/>
      <c r="KBJ181" s="522"/>
      <c r="KBK181" s="522"/>
      <c r="KBL181" s="522"/>
      <c r="KBM181" s="522"/>
      <c r="KBN181" s="522"/>
      <c r="KBO181" s="522"/>
      <c r="KBP181" s="522"/>
      <c r="KBQ181" s="522"/>
      <c r="KBR181" s="522"/>
      <c r="KBS181" s="522"/>
      <c r="KBT181" s="522"/>
      <c r="KBU181" s="522"/>
      <c r="KBV181" s="522"/>
      <c r="KBW181" s="522"/>
      <c r="KBX181" s="522"/>
      <c r="KBY181" s="522"/>
      <c r="KBZ181" s="522"/>
      <c r="KCA181" s="522"/>
      <c r="KCB181" s="522"/>
      <c r="KCC181" s="522"/>
      <c r="KCD181" s="522"/>
      <c r="KCE181" s="522"/>
      <c r="KCF181" s="522"/>
      <c r="KCG181" s="522"/>
      <c r="KCH181" s="522"/>
      <c r="KCI181" s="522"/>
      <c r="KCJ181" s="522"/>
      <c r="KCK181" s="522"/>
      <c r="KCL181" s="522"/>
      <c r="KCM181" s="522"/>
      <c r="KCN181" s="522"/>
      <c r="KCO181" s="522"/>
      <c r="KCP181" s="522"/>
      <c r="KCQ181" s="522"/>
      <c r="KCR181" s="522"/>
      <c r="KCS181" s="522"/>
      <c r="KCT181" s="522"/>
      <c r="KCU181" s="522"/>
      <c r="KCV181" s="522"/>
      <c r="KCW181" s="522"/>
      <c r="KCX181" s="522"/>
      <c r="KCY181" s="522"/>
      <c r="KCZ181" s="522"/>
      <c r="KDA181" s="522"/>
      <c r="KDB181" s="522"/>
      <c r="KDC181" s="522"/>
      <c r="KDD181" s="522"/>
      <c r="KDE181" s="522"/>
      <c r="KDF181" s="522"/>
      <c r="KDG181" s="522"/>
      <c r="KDH181" s="522"/>
      <c r="KDI181" s="522"/>
      <c r="KDJ181" s="522"/>
      <c r="KDK181" s="522"/>
      <c r="KDL181" s="522"/>
      <c r="KDM181" s="522"/>
      <c r="KDN181" s="522"/>
      <c r="KDO181" s="522"/>
      <c r="KDP181" s="522"/>
      <c r="KDQ181" s="522"/>
      <c r="KDR181" s="522"/>
      <c r="KDS181" s="522"/>
      <c r="KDT181" s="522"/>
      <c r="KDU181" s="522"/>
      <c r="KDV181" s="522"/>
      <c r="KDW181" s="522"/>
      <c r="KDX181" s="522"/>
      <c r="KDY181" s="522"/>
      <c r="KDZ181" s="522"/>
      <c r="KEA181" s="522"/>
      <c r="KEB181" s="522"/>
      <c r="KEC181" s="522"/>
      <c r="KED181" s="522"/>
      <c r="KEE181" s="522"/>
      <c r="KEF181" s="522"/>
      <c r="KEG181" s="522"/>
      <c r="KEH181" s="522"/>
      <c r="KEI181" s="522"/>
      <c r="KEJ181" s="522"/>
      <c r="KEK181" s="522"/>
      <c r="KEL181" s="522"/>
      <c r="KEM181" s="522"/>
      <c r="KEN181" s="522"/>
      <c r="KEO181" s="522"/>
      <c r="KEP181" s="522"/>
      <c r="KEQ181" s="522"/>
      <c r="KER181" s="522"/>
      <c r="KES181" s="522"/>
      <c r="KET181" s="522"/>
      <c r="KEU181" s="522"/>
      <c r="KEV181" s="522"/>
      <c r="KEW181" s="522"/>
      <c r="KEX181" s="522"/>
      <c r="KEY181" s="522"/>
      <c r="KEZ181" s="522"/>
      <c r="KFA181" s="522"/>
      <c r="KFB181" s="522"/>
      <c r="KFC181" s="522"/>
      <c r="KFD181" s="522"/>
      <c r="KFE181" s="522"/>
      <c r="KFF181" s="522"/>
      <c r="KFG181" s="522"/>
      <c r="KFH181" s="522"/>
      <c r="KFI181" s="522"/>
      <c r="KFJ181" s="522"/>
      <c r="KFK181" s="522"/>
      <c r="KFL181" s="522"/>
      <c r="KFM181" s="522"/>
      <c r="KFN181" s="522"/>
      <c r="KFO181" s="522"/>
      <c r="KFP181" s="522"/>
      <c r="KFQ181" s="522"/>
      <c r="KFR181" s="522"/>
      <c r="KFS181" s="522"/>
      <c r="KFT181" s="522"/>
      <c r="KFU181" s="522"/>
      <c r="KFV181" s="522"/>
      <c r="KFW181" s="522"/>
      <c r="KFX181" s="522"/>
      <c r="KFY181" s="522"/>
      <c r="KFZ181" s="522"/>
      <c r="KGA181" s="522"/>
      <c r="KGB181" s="522"/>
      <c r="KGC181" s="522"/>
      <c r="KGD181" s="522"/>
      <c r="KGE181" s="522"/>
      <c r="KGF181" s="522"/>
      <c r="KGG181" s="522"/>
      <c r="KGH181" s="522"/>
      <c r="KGI181" s="522"/>
      <c r="KGJ181" s="522"/>
      <c r="KGK181" s="522"/>
      <c r="KGL181" s="522"/>
      <c r="KGM181" s="522"/>
      <c r="KGN181" s="522"/>
      <c r="KGO181" s="522"/>
      <c r="KGP181" s="522"/>
      <c r="KGQ181" s="522"/>
      <c r="KGR181" s="522"/>
      <c r="KGS181" s="522"/>
      <c r="KGT181" s="522"/>
      <c r="KGU181" s="522"/>
      <c r="KGV181" s="522"/>
      <c r="KGW181" s="522"/>
      <c r="KGX181" s="522"/>
      <c r="KGY181" s="522"/>
      <c r="KGZ181" s="522"/>
      <c r="KHA181" s="522"/>
      <c r="KHB181" s="522"/>
      <c r="KHC181" s="522"/>
      <c r="KHD181" s="522"/>
      <c r="KHE181" s="522"/>
      <c r="KHF181" s="522"/>
      <c r="KHG181" s="522"/>
      <c r="KHH181" s="522"/>
      <c r="KHI181" s="522"/>
      <c r="KHJ181" s="522"/>
      <c r="KHK181" s="522"/>
      <c r="KHL181" s="522"/>
      <c r="KHM181" s="522"/>
      <c r="KHN181" s="522"/>
      <c r="KHO181" s="522"/>
      <c r="KHP181" s="522"/>
      <c r="KHQ181" s="522"/>
      <c r="KHR181" s="522"/>
      <c r="KHS181" s="522"/>
      <c r="KHT181" s="522"/>
      <c r="KHU181" s="522"/>
      <c r="KHV181" s="522"/>
      <c r="KHW181" s="522"/>
      <c r="KHX181" s="522"/>
      <c r="KHY181" s="522"/>
      <c r="KHZ181" s="522"/>
      <c r="KIA181" s="522"/>
      <c r="KIB181" s="522"/>
      <c r="KIC181" s="522"/>
      <c r="KID181" s="522"/>
      <c r="KIE181" s="522"/>
      <c r="KIF181" s="522"/>
      <c r="KIG181" s="522"/>
      <c r="KIH181" s="522"/>
      <c r="KII181" s="522"/>
      <c r="KIJ181" s="522"/>
      <c r="KIK181" s="522"/>
      <c r="KIL181" s="522"/>
      <c r="KIM181" s="522"/>
      <c r="KIN181" s="522"/>
      <c r="KIO181" s="522"/>
      <c r="KIP181" s="522"/>
      <c r="KIQ181" s="522"/>
      <c r="KIR181" s="522"/>
      <c r="KIS181" s="522"/>
      <c r="KIT181" s="522"/>
      <c r="KIU181" s="522"/>
      <c r="KIV181" s="522"/>
      <c r="KIW181" s="522"/>
      <c r="KIX181" s="522"/>
      <c r="KIY181" s="522"/>
      <c r="KIZ181" s="522"/>
      <c r="KJA181" s="522"/>
      <c r="KJB181" s="522"/>
      <c r="KJC181" s="522"/>
      <c r="KJD181" s="522"/>
      <c r="KJE181" s="522"/>
      <c r="KJF181" s="522"/>
      <c r="KJG181" s="522"/>
      <c r="KJH181" s="522"/>
      <c r="KJI181" s="522"/>
      <c r="KJJ181" s="522"/>
      <c r="KJK181" s="522"/>
      <c r="KJL181" s="522"/>
      <c r="KJM181" s="522"/>
      <c r="KJN181" s="522"/>
      <c r="KJO181" s="522"/>
      <c r="KJP181" s="522"/>
      <c r="KJQ181" s="522"/>
      <c r="KJR181" s="522"/>
      <c r="KJS181" s="522"/>
      <c r="KJT181" s="522"/>
      <c r="KJU181" s="522"/>
      <c r="KJV181" s="522"/>
      <c r="KJW181" s="522"/>
      <c r="KJX181" s="522"/>
      <c r="KJY181" s="522"/>
      <c r="KJZ181" s="522"/>
      <c r="KKA181" s="522"/>
      <c r="KKB181" s="522"/>
      <c r="KKC181" s="522"/>
      <c r="KKD181" s="522"/>
      <c r="KKE181" s="522"/>
      <c r="KKF181" s="522"/>
      <c r="KKG181" s="522"/>
      <c r="KKH181" s="522"/>
      <c r="KKI181" s="522"/>
      <c r="KKJ181" s="522"/>
      <c r="KKK181" s="522"/>
      <c r="KKL181" s="522"/>
      <c r="KKM181" s="522"/>
      <c r="KKN181" s="522"/>
      <c r="KKO181" s="522"/>
      <c r="KKP181" s="522"/>
      <c r="KKQ181" s="522"/>
      <c r="KKR181" s="522"/>
      <c r="KKS181" s="522"/>
      <c r="KKT181" s="522"/>
      <c r="KKU181" s="522"/>
      <c r="KKV181" s="522"/>
      <c r="KKW181" s="522"/>
      <c r="KKX181" s="522"/>
      <c r="KKY181" s="522"/>
      <c r="KKZ181" s="522"/>
      <c r="KLA181" s="522"/>
      <c r="KLB181" s="522"/>
      <c r="KLC181" s="522"/>
      <c r="KLD181" s="522"/>
      <c r="KLE181" s="522"/>
      <c r="KLF181" s="522"/>
      <c r="KLG181" s="522"/>
      <c r="KLH181" s="522"/>
      <c r="KLI181" s="522"/>
      <c r="KLJ181" s="522"/>
      <c r="KLK181" s="522"/>
      <c r="KLL181" s="522"/>
      <c r="KLM181" s="522"/>
      <c r="KLN181" s="522"/>
      <c r="KLO181" s="522"/>
      <c r="KLP181" s="522"/>
      <c r="KLQ181" s="522"/>
      <c r="KLR181" s="522"/>
      <c r="KLS181" s="522"/>
      <c r="KLT181" s="522"/>
      <c r="KLU181" s="522"/>
      <c r="KLV181" s="522"/>
      <c r="KLW181" s="522"/>
      <c r="KLX181" s="522"/>
      <c r="KLY181" s="522"/>
      <c r="KLZ181" s="522"/>
      <c r="KMA181" s="522"/>
      <c r="KMB181" s="522"/>
      <c r="KMC181" s="522"/>
      <c r="KMD181" s="522"/>
      <c r="KME181" s="522"/>
      <c r="KMF181" s="522"/>
      <c r="KMG181" s="522"/>
      <c r="KMH181" s="522"/>
      <c r="KMI181" s="522"/>
      <c r="KMJ181" s="522"/>
      <c r="KMK181" s="522"/>
      <c r="KML181" s="522"/>
      <c r="KMM181" s="522"/>
      <c r="KMN181" s="522"/>
      <c r="KMO181" s="522"/>
      <c r="KMP181" s="522"/>
      <c r="KMQ181" s="522"/>
      <c r="KMR181" s="522"/>
      <c r="KMS181" s="522"/>
      <c r="KMT181" s="522"/>
      <c r="KMU181" s="522"/>
      <c r="KMV181" s="522"/>
      <c r="KMW181" s="522"/>
      <c r="KMX181" s="522"/>
      <c r="KMY181" s="522"/>
      <c r="KMZ181" s="522"/>
      <c r="KNA181" s="522"/>
      <c r="KNB181" s="522"/>
      <c r="KNC181" s="522"/>
      <c r="KND181" s="522"/>
      <c r="KNE181" s="522"/>
      <c r="KNF181" s="522"/>
      <c r="KNG181" s="522"/>
      <c r="KNH181" s="522"/>
      <c r="KNI181" s="522"/>
      <c r="KNJ181" s="522"/>
      <c r="KNK181" s="522"/>
      <c r="KNL181" s="522"/>
      <c r="KNM181" s="522"/>
      <c r="KNN181" s="522"/>
      <c r="KNO181" s="522"/>
      <c r="KNP181" s="522"/>
      <c r="KNQ181" s="522"/>
      <c r="KNR181" s="522"/>
      <c r="KNS181" s="522"/>
      <c r="KNT181" s="522"/>
      <c r="KNU181" s="522"/>
      <c r="KNV181" s="522"/>
      <c r="KNW181" s="522"/>
      <c r="KNX181" s="522"/>
      <c r="KNY181" s="522"/>
      <c r="KNZ181" s="522"/>
      <c r="KOA181" s="522"/>
      <c r="KOB181" s="522"/>
      <c r="KOC181" s="522"/>
      <c r="KOD181" s="522"/>
      <c r="KOE181" s="522"/>
      <c r="KOF181" s="522"/>
      <c r="KOG181" s="522"/>
      <c r="KOH181" s="522"/>
      <c r="KOI181" s="522"/>
      <c r="KOJ181" s="522"/>
      <c r="KOK181" s="522"/>
      <c r="KOL181" s="522"/>
      <c r="KOM181" s="522"/>
      <c r="KON181" s="522"/>
      <c r="KOO181" s="522"/>
      <c r="KOP181" s="522"/>
      <c r="KOQ181" s="522"/>
      <c r="KOR181" s="522"/>
      <c r="KOS181" s="522"/>
      <c r="KOT181" s="522"/>
      <c r="KOU181" s="522"/>
      <c r="KOV181" s="522"/>
      <c r="KOW181" s="522"/>
      <c r="KOX181" s="522"/>
      <c r="KOY181" s="522"/>
      <c r="KOZ181" s="522"/>
      <c r="KPA181" s="522"/>
      <c r="KPB181" s="522"/>
      <c r="KPC181" s="522"/>
      <c r="KPD181" s="522"/>
      <c r="KPE181" s="522"/>
      <c r="KPF181" s="522"/>
      <c r="KPG181" s="522"/>
      <c r="KPH181" s="522"/>
      <c r="KPI181" s="522"/>
      <c r="KPJ181" s="522"/>
      <c r="KPK181" s="522"/>
      <c r="KPL181" s="522"/>
      <c r="KPM181" s="522"/>
      <c r="KPN181" s="522"/>
      <c r="KPO181" s="522"/>
      <c r="KPP181" s="522"/>
      <c r="KPQ181" s="522"/>
      <c r="KPR181" s="522"/>
      <c r="KPS181" s="522"/>
      <c r="KPT181" s="522"/>
      <c r="KPU181" s="522"/>
      <c r="KPV181" s="522"/>
      <c r="KPW181" s="522"/>
      <c r="KPX181" s="522"/>
      <c r="KPY181" s="522"/>
      <c r="KPZ181" s="522"/>
      <c r="KQA181" s="522"/>
      <c r="KQB181" s="522"/>
      <c r="KQC181" s="522"/>
      <c r="KQD181" s="522"/>
      <c r="KQE181" s="522"/>
      <c r="KQF181" s="522"/>
      <c r="KQG181" s="522"/>
      <c r="KQH181" s="522"/>
      <c r="KQI181" s="522"/>
      <c r="KQJ181" s="522"/>
      <c r="KQK181" s="522"/>
      <c r="KQL181" s="522"/>
      <c r="KQM181" s="522"/>
      <c r="KQN181" s="522"/>
      <c r="KQO181" s="522"/>
      <c r="KQP181" s="522"/>
      <c r="KQQ181" s="522"/>
      <c r="KQR181" s="522"/>
      <c r="KQS181" s="522"/>
      <c r="KQT181" s="522"/>
      <c r="KQU181" s="522"/>
      <c r="KQV181" s="522"/>
      <c r="KQW181" s="522"/>
      <c r="KQX181" s="522"/>
      <c r="KQY181" s="522"/>
      <c r="KQZ181" s="522"/>
      <c r="KRA181" s="522"/>
      <c r="KRB181" s="522"/>
      <c r="KRC181" s="522"/>
      <c r="KRD181" s="522"/>
      <c r="KRE181" s="522"/>
      <c r="KRF181" s="522"/>
      <c r="KRG181" s="522"/>
      <c r="KRH181" s="522"/>
      <c r="KRI181" s="522"/>
      <c r="KRJ181" s="522"/>
      <c r="KRK181" s="522"/>
      <c r="KRL181" s="522"/>
      <c r="KRM181" s="522"/>
      <c r="KRN181" s="522"/>
      <c r="KRO181" s="522"/>
      <c r="KRP181" s="522"/>
      <c r="KRQ181" s="522"/>
      <c r="KRR181" s="522"/>
      <c r="KRS181" s="522"/>
      <c r="KRT181" s="522"/>
      <c r="KRU181" s="522"/>
      <c r="KRV181" s="522"/>
      <c r="KRW181" s="522"/>
      <c r="KRX181" s="522"/>
      <c r="KRY181" s="522"/>
      <c r="KRZ181" s="522"/>
      <c r="KSA181" s="522"/>
      <c r="KSB181" s="522"/>
      <c r="KSC181" s="522"/>
      <c r="KSD181" s="522"/>
      <c r="KSE181" s="522"/>
      <c r="KSF181" s="522"/>
      <c r="KSG181" s="522"/>
      <c r="KSH181" s="522"/>
      <c r="KSI181" s="522"/>
      <c r="KSJ181" s="522"/>
      <c r="KSK181" s="522"/>
      <c r="KSL181" s="522"/>
      <c r="KSM181" s="522"/>
      <c r="KSN181" s="522"/>
      <c r="KSO181" s="522"/>
      <c r="KSP181" s="522"/>
      <c r="KSQ181" s="522"/>
      <c r="KSR181" s="522"/>
      <c r="KSS181" s="522"/>
      <c r="KST181" s="522"/>
      <c r="KSU181" s="522"/>
      <c r="KSV181" s="522"/>
      <c r="KSW181" s="522"/>
      <c r="KSX181" s="522"/>
      <c r="KSY181" s="522"/>
      <c r="KSZ181" s="522"/>
      <c r="KTA181" s="522"/>
      <c r="KTB181" s="522"/>
      <c r="KTC181" s="522"/>
      <c r="KTD181" s="522"/>
      <c r="KTE181" s="522"/>
      <c r="KTF181" s="522"/>
      <c r="KTG181" s="522"/>
      <c r="KTH181" s="522"/>
      <c r="KTI181" s="522"/>
      <c r="KTJ181" s="522"/>
      <c r="KTK181" s="522"/>
      <c r="KTL181" s="522"/>
      <c r="KTM181" s="522"/>
      <c r="KTN181" s="522"/>
      <c r="KTO181" s="522"/>
      <c r="KTP181" s="522"/>
      <c r="KTQ181" s="522"/>
      <c r="KTR181" s="522"/>
      <c r="KTS181" s="522"/>
      <c r="KTT181" s="522"/>
      <c r="KTU181" s="522"/>
      <c r="KTV181" s="522"/>
      <c r="KTW181" s="522"/>
      <c r="KTX181" s="522"/>
      <c r="KTY181" s="522"/>
      <c r="KTZ181" s="522"/>
      <c r="KUA181" s="522"/>
      <c r="KUB181" s="522"/>
      <c r="KUC181" s="522"/>
      <c r="KUD181" s="522"/>
      <c r="KUE181" s="522"/>
      <c r="KUF181" s="522"/>
      <c r="KUG181" s="522"/>
      <c r="KUH181" s="522"/>
      <c r="KUI181" s="522"/>
      <c r="KUJ181" s="522"/>
      <c r="KUK181" s="522"/>
      <c r="KUL181" s="522"/>
      <c r="KUM181" s="522"/>
      <c r="KUN181" s="522"/>
      <c r="KUO181" s="522"/>
      <c r="KUP181" s="522"/>
      <c r="KUQ181" s="522"/>
      <c r="KUR181" s="522"/>
      <c r="KUS181" s="522"/>
      <c r="KUT181" s="522"/>
      <c r="KUU181" s="522"/>
      <c r="KUV181" s="522"/>
      <c r="KUW181" s="522"/>
      <c r="KUX181" s="522"/>
      <c r="KUY181" s="522"/>
      <c r="KUZ181" s="522"/>
      <c r="KVA181" s="522"/>
      <c r="KVB181" s="522"/>
      <c r="KVC181" s="522"/>
      <c r="KVD181" s="522"/>
      <c r="KVE181" s="522"/>
      <c r="KVF181" s="522"/>
      <c r="KVG181" s="522"/>
      <c r="KVH181" s="522"/>
      <c r="KVI181" s="522"/>
      <c r="KVJ181" s="522"/>
      <c r="KVK181" s="522"/>
      <c r="KVL181" s="522"/>
      <c r="KVM181" s="522"/>
      <c r="KVN181" s="522"/>
      <c r="KVO181" s="522"/>
      <c r="KVP181" s="522"/>
      <c r="KVQ181" s="522"/>
      <c r="KVR181" s="522"/>
      <c r="KVS181" s="522"/>
      <c r="KVT181" s="522"/>
      <c r="KVU181" s="522"/>
      <c r="KVV181" s="522"/>
      <c r="KVW181" s="522"/>
      <c r="KVX181" s="522"/>
      <c r="KVY181" s="522"/>
      <c r="KVZ181" s="522"/>
      <c r="KWA181" s="522"/>
      <c r="KWB181" s="522"/>
      <c r="KWC181" s="522"/>
      <c r="KWD181" s="522"/>
      <c r="KWE181" s="522"/>
      <c r="KWF181" s="522"/>
      <c r="KWG181" s="522"/>
      <c r="KWH181" s="522"/>
      <c r="KWI181" s="522"/>
      <c r="KWJ181" s="522"/>
      <c r="KWK181" s="522"/>
      <c r="KWL181" s="522"/>
      <c r="KWM181" s="522"/>
      <c r="KWN181" s="522"/>
      <c r="KWO181" s="522"/>
      <c r="KWP181" s="522"/>
      <c r="KWQ181" s="522"/>
      <c r="KWR181" s="522"/>
      <c r="KWS181" s="522"/>
      <c r="KWT181" s="522"/>
      <c r="KWU181" s="522"/>
      <c r="KWV181" s="522"/>
      <c r="KWW181" s="522"/>
      <c r="KWX181" s="522"/>
      <c r="KWY181" s="522"/>
      <c r="KWZ181" s="522"/>
      <c r="KXA181" s="522"/>
      <c r="KXB181" s="522"/>
      <c r="KXC181" s="522"/>
      <c r="KXD181" s="522"/>
      <c r="KXE181" s="522"/>
      <c r="KXF181" s="522"/>
      <c r="KXG181" s="522"/>
      <c r="KXH181" s="522"/>
      <c r="KXI181" s="522"/>
      <c r="KXJ181" s="522"/>
      <c r="KXK181" s="522"/>
      <c r="KXL181" s="522"/>
      <c r="KXM181" s="522"/>
      <c r="KXN181" s="522"/>
      <c r="KXO181" s="522"/>
      <c r="KXP181" s="522"/>
      <c r="KXQ181" s="522"/>
      <c r="KXR181" s="522"/>
      <c r="KXS181" s="522"/>
      <c r="KXT181" s="522"/>
      <c r="KXU181" s="522"/>
      <c r="KXV181" s="522"/>
      <c r="KXW181" s="522"/>
      <c r="KXX181" s="522"/>
      <c r="KXY181" s="522"/>
      <c r="KXZ181" s="522"/>
      <c r="KYA181" s="522"/>
      <c r="KYB181" s="522"/>
      <c r="KYC181" s="522"/>
      <c r="KYD181" s="522"/>
      <c r="KYE181" s="522"/>
      <c r="KYF181" s="522"/>
      <c r="KYG181" s="522"/>
      <c r="KYH181" s="522"/>
      <c r="KYI181" s="522"/>
      <c r="KYJ181" s="522"/>
      <c r="KYK181" s="522"/>
      <c r="KYL181" s="522"/>
      <c r="KYM181" s="522"/>
      <c r="KYN181" s="522"/>
      <c r="KYO181" s="522"/>
      <c r="KYP181" s="522"/>
      <c r="KYQ181" s="522"/>
      <c r="KYR181" s="522"/>
      <c r="KYS181" s="522"/>
      <c r="KYT181" s="522"/>
      <c r="KYU181" s="522"/>
      <c r="KYV181" s="522"/>
      <c r="KYW181" s="522"/>
      <c r="KYX181" s="522"/>
      <c r="KYY181" s="522"/>
      <c r="KYZ181" s="522"/>
      <c r="KZA181" s="522"/>
      <c r="KZB181" s="522"/>
      <c r="KZC181" s="522"/>
      <c r="KZD181" s="522"/>
      <c r="KZE181" s="522"/>
      <c r="KZF181" s="522"/>
      <c r="KZG181" s="522"/>
      <c r="KZH181" s="522"/>
      <c r="KZI181" s="522"/>
      <c r="KZJ181" s="522"/>
      <c r="KZK181" s="522"/>
      <c r="KZL181" s="522"/>
      <c r="KZM181" s="522"/>
      <c r="KZN181" s="522"/>
      <c r="KZO181" s="522"/>
      <c r="KZP181" s="522"/>
      <c r="KZQ181" s="522"/>
      <c r="KZR181" s="522"/>
      <c r="KZS181" s="522"/>
      <c r="KZT181" s="522"/>
      <c r="KZU181" s="522"/>
      <c r="KZV181" s="522"/>
      <c r="KZW181" s="522"/>
      <c r="KZX181" s="522"/>
      <c r="KZY181" s="522"/>
      <c r="KZZ181" s="522"/>
      <c r="LAA181" s="522"/>
      <c r="LAB181" s="522"/>
      <c r="LAC181" s="522"/>
      <c r="LAD181" s="522"/>
      <c r="LAE181" s="522"/>
      <c r="LAF181" s="522"/>
      <c r="LAG181" s="522"/>
      <c r="LAH181" s="522"/>
      <c r="LAI181" s="522"/>
      <c r="LAJ181" s="522"/>
      <c r="LAK181" s="522"/>
      <c r="LAL181" s="522"/>
      <c r="LAM181" s="522"/>
      <c r="LAN181" s="522"/>
      <c r="LAO181" s="522"/>
      <c r="LAP181" s="522"/>
      <c r="LAQ181" s="522"/>
      <c r="LAR181" s="522"/>
      <c r="LAS181" s="522"/>
      <c r="LAT181" s="522"/>
      <c r="LAU181" s="522"/>
      <c r="LAV181" s="522"/>
      <c r="LAW181" s="522"/>
      <c r="LAX181" s="522"/>
      <c r="LAY181" s="522"/>
      <c r="LAZ181" s="522"/>
      <c r="LBA181" s="522"/>
      <c r="LBB181" s="522"/>
      <c r="LBC181" s="522"/>
      <c r="LBD181" s="522"/>
      <c r="LBE181" s="522"/>
      <c r="LBF181" s="522"/>
      <c r="LBG181" s="522"/>
      <c r="LBH181" s="522"/>
      <c r="LBI181" s="522"/>
      <c r="LBJ181" s="522"/>
      <c r="LBK181" s="522"/>
      <c r="LBL181" s="522"/>
      <c r="LBM181" s="522"/>
      <c r="LBN181" s="522"/>
      <c r="LBO181" s="522"/>
      <c r="LBP181" s="522"/>
      <c r="LBQ181" s="522"/>
      <c r="LBR181" s="522"/>
      <c r="LBS181" s="522"/>
      <c r="LBT181" s="522"/>
      <c r="LBU181" s="522"/>
      <c r="LBV181" s="522"/>
      <c r="LBW181" s="522"/>
      <c r="LBX181" s="522"/>
      <c r="LBY181" s="522"/>
      <c r="LBZ181" s="522"/>
      <c r="LCA181" s="522"/>
      <c r="LCB181" s="522"/>
      <c r="LCC181" s="522"/>
      <c r="LCD181" s="522"/>
      <c r="LCE181" s="522"/>
      <c r="LCF181" s="522"/>
      <c r="LCG181" s="522"/>
      <c r="LCH181" s="522"/>
      <c r="LCI181" s="522"/>
      <c r="LCJ181" s="522"/>
      <c r="LCK181" s="522"/>
      <c r="LCL181" s="522"/>
      <c r="LCM181" s="522"/>
      <c r="LCN181" s="522"/>
      <c r="LCO181" s="522"/>
      <c r="LCP181" s="522"/>
      <c r="LCQ181" s="522"/>
      <c r="LCR181" s="522"/>
      <c r="LCS181" s="522"/>
      <c r="LCT181" s="522"/>
      <c r="LCU181" s="522"/>
      <c r="LCV181" s="522"/>
      <c r="LCW181" s="522"/>
      <c r="LCX181" s="522"/>
      <c r="LCY181" s="522"/>
      <c r="LCZ181" s="522"/>
      <c r="LDA181" s="522"/>
      <c r="LDB181" s="522"/>
      <c r="LDC181" s="522"/>
      <c r="LDD181" s="522"/>
      <c r="LDE181" s="522"/>
      <c r="LDF181" s="522"/>
      <c r="LDG181" s="522"/>
      <c r="LDH181" s="522"/>
      <c r="LDI181" s="522"/>
      <c r="LDJ181" s="522"/>
      <c r="LDK181" s="522"/>
      <c r="LDL181" s="522"/>
      <c r="LDM181" s="522"/>
      <c r="LDN181" s="522"/>
      <c r="LDO181" s="522"/>
      <c r="LDP181" s="522"/>
      <c r="LDQ181" s="522"/>
      <c r="LDR181" s="522"/>
      <c r="LDS181" s="522"/>
      <c r="LDT181" s="522"/>
      <c r="LDU181" s="522"/>
      <c r="LDV181" s="522"/>
      <c r="LDW181" s="522"/>
      <c r="LDX181" s="522"/>
      <c r="LDY181" s="522"/>
      <c r="LDZ181" s="522"/>
      <c r="LEA181" s="522"/>
      <c r="LEB181" s="522"/>
      <c r="LEC181" s="522"/>
      <c r="LED181" s="522"/>
      <c r="LEE181" s="522"/>
      <c r="LEF181" s="522"/>
      <c r="LEG181" s="522"/>
      <c r="LEH181" s="522"/>
      <c r="LEI181" s="522"/>
      <c r="LEJ181" s="522"/>
      <c r="LEK181" s="522"/>
      <c r="LEL181" s="522"/>
      <c r="LEM181" s="522"/>
      <c r="LEN181" s="522"/>
      <c r="LEO181" s="522"/>
      <c r="LEP181" s="522"/>
      <c r="LEQ181" s="522"/>
      <c r="LER181" s="522"/>
      <c r="LES181" s="522"/>
      <c r="LET181" s="522"/>
      <c r="LEU181" s="522"/>
      <c r="LEV181" s="522"/>
      <c r="LEW181" s="522"/>
      <c r="LEX181" s="522"/>
      <c r="LEY181" s="522"/>
      <c r="LEZ181" s="522"/>
      <c r="LFA181" s="522"/>
      <c r="LFB181" s="522"/>
      <c r="LFC181" s="522"/>
      <c r="LFD181" s="522"/>
      <c r="LFE181" s="522"/>
      <c r="LFF181" s="522"/>
      <c r="LFG181" s="522"/>
      <c r="LFH181" s="522"/>
      <c r="LFI181" s="522"/>
      <c r="LFJ181" s="522"/>
      <c r="LFK181" s="522"/>
      <c r="LFL181" s="522"/>
      <c r="LFM181" s="522"/>
      <c r="LFN181" s="522"/>
      <c r="LFO181" s="522"/>
      <c r="LFP181" s="522"/>
      <c r="LFQ181" s="522"/>
      <c r="LFR181" s="522"/>
      <c r="LFS181" s="522"/>
      <c r="LFT181" s="522"/>
      <c r="LFU181" s="522"/>
      <c r="LFV181" s="522"/>
      <c r="LFW181" s="522"/>
      <c r="LFX181" s="522"/>
      <c r="LFY181" s="522"/>
      <c r="LFZ181" s="522"/>
      <c r="LGA181" s="522"/>
      <c r="LGB181" s="522"/>
      <c r="LGC181" s="522"/>
      <c r="LGD181" s="522"/>
      <c r="LGE181" s="522"/>
      <c r="LGF181" s="522"/>
      <c r="LGG181" s="522"/>
      <c r="LGH181" s="522"/>
      <c r="LGI181" s="522"/>
      <c r="LGJ181" s="522"/>
      <c r="LGK181" s="522"/>
      <c r="LGL181" s="522"/>
      <c r="LGM181" s="522"/>
      <c r="LGN181" s="522"/>
      <c r="LGO181" s="522"/>
      <c r="LGP181" s="522"/>
      <c r="LGQ181" s="522"/>
      <c r="LGR181" s="522"/>
      <c r="LGS181" s="522"/>
      <c r="LGT181" s="522"/>
      <c r="LGU181" s="522"/>
      <c r="LGV181" s="522"/>
      <c r="LGW181" s="522"/>
      <c r="LGX181" s="522"/>
      <c r="LGY181" s="522"/>
      <c r="LGZ181" s="522"/>
      <c r="LHA181" s="522"/>
      <c r="LHB181" s="522"/>
      <c r="LHC181" s="522"/>
      <c r="LHD181" s="522"/>
      <c r="LHE181" s="522"/>
      <c r="LHF181" s="522"/>
      <c r="LHG181" s="522"/>
      <c r="LHH181" s="522"/>
      <c r="LHI181" s="522"/>
      <c r="LHJ181" s="522"/>
      <c r="LHK181" s="522"/>
      <c r="LHL181" s="522"/>
      <c r="LHM181" s="522"/>
      <c r="LHN181" s="522"/>
      <c r="LHO181" s="522"/>
      <c r="LHP181" s="522"/>
      <c r="LHQ181" s="522"/>
      <c r="LHR181" s="522"/>
      <c r="LHS181" s="522"/>
      <c r="LHT181" s="522"/>
      <c r="LHU181" s="522"/>
      <c r="LHV181" s="522"/>
      <c r="LHW181" s="522"/>
      <c r="LHX181" s="522"/>
      <c r="LHY181" s="522"/>
      <c r="LHZ181" s="522"/>
      <c r="LIA181" s="522"/>
      <c r="LIB181" s="522"/>
      <c r="LIC181" s="522"/>
      <c r="LID181" s="522"/>
      <c r="LIE181" s="522"/>
      <c r="LIF181" s="522"/>
      <c r="LIG181" s="522"/>
      <c r="LIH181" s="522"/>
      <c r="LII181" s="522"/>
      <c r="LIJ181" s="522"/>
      <c r="LIK181" s="522"/>
      <c r="LIL181" s="522"/>
      <c r="LIM181" s="522"/>
      <c r="LIN181" s="522"/>
      <c r="LIO181" s="522"/>
      <c r="LIP181" s="522"/>
      <c r="LIQ181" s="522"/>
      <c r="LIR181" s="522"/>
      <c r="LIS181" s="522"/>
      <c r="LIT181" s="522"/>
      <c r="LIU181" s="522"/>
      <c r="LIV181" s="522"/>
      <c r="LIW181" s="522"/>
      <c r="LIX181" s="522"/>
      <c r="LIY181" s="522"/>
      <c r="LIZ181" s="522"/>
      <c r="LJA181" s="522"/>
      <c r="LJB181" s="522"/>
      <c r="LJC181" s="522"/>
      <c r="LJD181" s="522"/>
      <c r="LJE181" s="522"/>
      <c r="LJF181" s="522"/>
      <c r="LJG181" s="522"/>
      <c r="LJH181" s="522"/>
      <c r="LJI181" s="522"/>
      <c r="LJJ181" s="522"/>
      <c r="LJK181" s="522"/>
      <c r="LJL181" s="522"/>
      <c r="LJM181" s="522"/>
      <c r="LJN181" s="522"/>
      <c r="LJO181" s="522"/>
      <c r="LJP181" s="522"/>
      <c r="LJQ181" s="522"/>
      <c r="LJR181" s="522"/>
      <c r="LJS181" s="522"/>
      <c r="LJT181" s="522"/>
      <c r="LJU181" s="522"/>
      <c r="LJV181" s="522"/>
      <c r="LJW181" s="522"/>
      <c r="LJX181" s="522"/>
      <c r="LJY181" s="522"/>
      <c r="LJZ181" s="522"/>
      <c r="LKA181" s="522"/>
      <c r="LKB181" s="522"/>
      <c r="LKC181" s="522"/>
      <c r="LKD181" s="522"/>
      <c r="LKE181" s="522"/>
      <c r="LKF181" s="522"/>
      <c r="LKG181" s="522"/>
      <c r="LKH181" s="522"/>
      <c r="LKI181" s="522"/>
      <c r="LKJ181" s="522"/>
      <c r="LKK181" s="522"/>
      <c r="LKL181" s="522"/>
      <c r="LKM181" s="522"/>
      <c r="LKN181" s="522"/>
      <c r="LKO181" s="522"/>
      <c r="LKP181" s="522"/>
      <c r="LKQ181" s="522"/>
      <c r="LKR181" s="522"/>
      <c r="LKS181" s="522"/>
      <c r="LKT181" s="522"/>
      <c r="LKU181" s="522"/>
      <c r="LKV181" s="522"/>
      <c r="LKW181" s="522"/>
      <c r="LKX181" s="522"/>
      <c r="LKY181" s="522"/>
      <c r="LKZ181" s="522"/>
      <c r="LLA181" s="522"/>
      <c r="LLB181" s="522"/>
      <c r="LLC181" s="522"/>
      <c r="LLD181" s="522"/>
      <c r="LLE181" s="522"/>
      <c r="LLF181" s="522"/>
      <c r="LLG181" s="522"/>
      <c r="LLH181" s="522"/>
      <c r="LLI181" s="522"/>
      <c r="LLJ181" s="522"/>
      <c r="LLK181" s="522"/>
      <c r="LLL181" s="522"/>
      <c r="LLM181" s="522"/>
      <c r="LLN181" s="522"/>
      <c r="LLO181" s="522"/>
      <c r="LLP181" s="522"/>
      <c r="LLQ181" s="522"/>
      <c r="LLR181" s="522"/>
      <c r="LLS181" s="522"/>
      <c r="LLT181" s="522"/>
      <c r="LLU181" s="522"/>
      <c r="LLV181" s="522"/>
      <c r="LLW181" s="522"/>
      <c r="LLX181" s="522"/>
      <c r="LLY181" s="522"/>
      <c r="LLZ181" s="522"/>
      <c r="LMA181" s="522"/>
      <c r="LMB181" s="522"/>
      <c r="LMC181" s="522"/>
      <c r="LMD181" s="522"/>
      <c r="LME181" s="522"/>
      <c r="LMF181" s="522"/>
      <c r="LMG181" s="522"/>
      <c r="LMH181" s="522"/>
      <c r="LMI181" s="522"/>
      <c r="LMJ181" s="522"/>
      <c r="LMK181" s="522"/>
      <c r="LML181" s="522"/>
      <c r="LMM181" s="522"/>
      <c r="LMN181" s="522"/>
      <c r="LMO181" s="522"/>
      <c r="LMP181" s="522"/>
      <c r="LMQ181" s="522"/>
      <c r="LMR181" s="522"/>
      <c r="LMS181" s="522"/>
      <c r="LMT181" s="522"/>
      <c r="LMU181" s="522"/>
      <c r="LMV181" s="522"/>
      <c r="LMW181" s="522"/>
      <c r="LMX181" s="522"/>
      <c r="LMY181" s="522"/>
      <c r="LMZ181" s="522"/>
      <c r="LNA181" s="522"/>
      <c r="LNB181" s="522"/>
      <c r="LNC181" s="522"/>
      <c r="LND181" s="522"/>
      <c r="LNE181" s="522"/>
      <c r="LNF181" s="522"/>
      <c r="LNG181" s="522"/>
      <c r="LNH181" s="522"/>
      <c r="LNI181" s="522"/>
      <c r="LNJ181" s="522"/>
      <c r="LNK181" s="522"/>
      <c r="LNL181" s="522"/>
      <c r="LNM181" s="522"/>
      <c r="LNN181" s="522"/>
      <c r="LNO181" s="522"/>
      <c r="LNP181" s="522"/>
      <c r="LNQ181" s="522"/>
      <c r="LNR181" s="522"/>
      <c r="LNS181" s="522"/>
      <c r="LNT181" s="522"/>
      <c r="LNU181" s="522"/>
      <c r="LNV181" s="522"/>
      <c r="LNW181" s="522"/>
      <c r="LNX181" s="522"/>
      <c r="LNY181" s="522"/>
      <c r="LNZ181" s="522"/>
      <c r="LOA181" s="522"/>
      <c r="LOB181" s="522"/>
      <c r="LOC181" s="522"/>
      <c r="LOD181" s="522"/>
      <c r="LOE181" s="522"/>
      <c r="LOF181" s="522"/>
      <c r="LOG181" s="522"/>
      <c r="LOH181" s="522"/>
      <c r="LOI181" s="522"/>
      <c r="LOJ181" s="522"/>
      <c r="LOK181" s="522"/>
      <c r="LOL181" s="522"/>
      <c r="LOM181" s="522"/>
      <c r="LON181" s="522"/>
      <c r="LOO181" s="522"/>
      <c r="LOP181" s="522"/>
      <c r="LOQ181" s="522"/>
      <c r="LOR181" s="522"/>
      <c r="LOS181" s="522"/>
      <c r="LOT181" s="522"/>
      <c r="LOU181" s="522"/>
      <c r="LOV181" s="522"/>
      <c r="LOW181" s="522"/>
      <c r="LOX181" s="522"/>
      <c r="LOY181" s="522"/>
      <c r="LOZ181" s="522"/>
      <c r="LPA181" s="522"/>
      <c r="LPB181" s="522"/>
      <c r="LPC181" s="522"/>
      <c r="LPD181" s="522"/>
      <c r="LPE181" s="522"/>
      <c r="LPF181" s="522"/>
      <c r="LPG181" s="522"/>
      <c r="LPH181" s="522"/>
      <c r="LPI181" s="522"/>
      <c r="LPJ181" s="522"/>
      <c r="LPK181" s="522"/>
      <c r="LPL181" s="522"/>
      <c r="LPM181" s="522"/>
      <c r="LPN181" s="522"/>
      <c r="LPO181" s="522"/>
      <c r="LPP181" s="522"/>
      <c r="LPQ181" s="522"/>
      <c r="LPR181" s="522"/>
      <c r="LPS181" s="522"/>
      <c r="LPT181" s="522"/>
      <c r="LPU181" s="522"/>
      <c r="LPV181" s="522"/>
      <c r="LPW181" s="522"/>
      <c r="LPX181" s="522"/>
      <c r="LPY181" s="522"/>
      <c r="LPZ181" s="522"/>
      <c r="LQA181" s="522"/>
      <c r="LQB181" s="522"/>
      <c r="LQC181" s="522"/>
      <c r="LQD181" s="522"/>
      <c r="LQE181" s="522"/>
      <c r="LQF181" s="522"/>
      <c r="LQG181" s="522"/>
      <c r="LQH181" s="522"/>
      <c r="LQI181" s="522"/>
      <c r="LQJ181" s="522"/>
      <c r="LQK181" s="522"/>
      <c r="LQL181" s="522"/>
      <c r="LQM181" s="522"/>
      <c r="LQN181" s="522"/>
      <c r="LQO181" s="522"/>
      <c r="LQP181" s="522"/>
      <c r="LQQ181" s="522"/>
      <c r="LQR181" s="522"/>
      <c r="LQS181" s="522"/>
      <c r="LQT181" s="522"/>
      <c r="LQU181" s="522"/>
      <c r="LQV181" s="522"/>
      <c r="LQW181" s="522"/>
      <c r="LQX181" s="522"/>
      <c r="LQY181" s="522"/>
      <c r="LQZ181" s="522"/>
      <c r="LRA181" s="522"/>
      <c r="LRB181" s="522"/>
      <c r="LRC181" s="522"/>
      <c r="LRD181" s="522"/>
      <c r="LRE181" s="522"/>
      <c r="LRF181" s="522"/>
      <c r="LRG181" s="522"/>
      <c r="LRH181" s="522"/>
      <c r="LRI181" s="522"/>
      <c r="LRJ181" s="522"/>
      <c r="LRK181" s="522"/>
      <c r="LRL181" s="522"/>
      <c r="LRM181" s="522"/>
      <c r="LRN181" s="522"/>
      <c r="LRO181" s="522"/>
      <c r="LRP181" s="522"/>
      <c r="LRQ181" s="522"/>
      <c r="LRR181" s="522"/>
      <c r="LRS181" s="522"/>
      <c r="LRT181" s="522"/>
      <c r="LRU181" s="522"/>
      <c r="LRV181" s="522"/>
      <c r="LRW181" s="522"/>
      <c r="LRX181" s="522"/>
      <c r="LRY181" s="522"/>
      <c r="LRZ181" s="522"/>
      <c r="LSA181" s="522"/>
      <c r="LSB181" s="522"/>
      <c r="LSC181" s="522"/>
      <c r="LSD181" s="522"/>
      <c r="LSE181" s="522"/>
      <c r="LSF181" s="522"/>
      <c r="LSG181" s="522"/>
      <c r="LSH181" s="522"/>
      <c r="LSI181" s="522"/>
      <c r="LSJ181" s="522"/>
      <c r="LSK181" s="522"/>
      <c r="LSL181" s="522"/>
      <c r="LSM181" s="522"/>
      <c r="LSN181" s="522"/>
      <c r="LSO181" s="522"/>
      <c r="LSP181" s="522"/>
      <c r="LSQ181" s="522"/>
      <c r="LSR181" s="522"/>
      <c r="LSS181" s="522"/>
      <c r="LST181" s="522"/>
      <c r="LSU181" s="522"/>
      <c r="LSV181" s="522"/>
      <c r="LSW181" s="522"/>
      <c r="LSX181" s="522"/>
      <c r="LSY181" s="522"/>
      <c r="LSZ181" s="522"/>
      <c r="LTA181" s="522"/>
      <c r="LTB181" s="522"/>
      <c r="LTC181" s="522"/>
      <c r="LTD181" s="522"/>
      <c r="LTE181" s="522"/>
      <c r="LTF181" s="522"/>
      <c r="LTG181" s="522"/>
      <c r="LTH181" s="522"/>
      <c r="LTI181" s="522"/>
      <c r="LTJ181" s="522"/>
      <c r="LTK181" s="522"/>
      <c r="LTL181" s="522"/>
      <c r="LTM181" s="522"/>
      <c r="LTN181" s="522"/>
      <c r="LTO181" s="522"/>
      <c r="LTP181" s="522"/>
      <c r="LTQ181" s="522"/>
      <c r="LTR181" s="522"/>
      <c r="LTS181" s="522"/>
      <c r="LTT181" s="522"/>
      <c r="LTU181" s="522"/>
      <c r="LTV181" s="522"/>
      <c r="LTW181" s="522"/>
      <c r="LTX181" s="522"/>
      <c r="LTY181" s="522"/>
      <c r="LTZ181" s="522"/>
      <c r="LUA181" s="522"/>
      <c r="LUB181" s="522"/>
      <c r="LUC181" s="522"/>
      <c r="LUD181" s="522"/>
      <c r="LUE181" s="522"/>
      <c r="LUF181" s="522"/>
      <c r="LUG181" s="522"/>
      <c r="LUH181" s="522"/>
      <c r="LUI181" s="522"/>
      <c r="LUJ181" s="522"/>
      <c r="LUK181" s="522"/>
      <c r="LUL181" s="522"/>
      <c r="LUM181" s="522"/>
      <c r="LUN181" s="522"/>
      <c r="LUO181" s="522"/>
      <c r="LUP181" s="522"/>
      <c r="LUQ181" s="522"/>
      <c r="LUR181" s="522"/>
      <c r="LUS181" s="522"/>
      <c r="LUT181" s="522"/>
      <c r="LUU181" s="522"/>
      <c r="LUV181" s="522"/>
      <c r="LUW181" s="522"/>
      <c r="LUX181" s="522"/>
      <c r="LUY181" s="522"/>
      <c r="LUZ181" s="522"/>
      <c r="LVA181" s="522"/>
      <c r="LVB181" s="522"/>
      <c r="LVC181" s="522"/>
      <c r="LVD181" s="522"/>
      <c r="LVE181" s="522"/>
      <c r="LVF181" s="522"/>
      <c r="LVG181" s="522"/>
      <c r="LVH181" s="522"/>
      <c r="LVI181" s="522"/>
      <c r="LVJ181" s="522"/>
      <c r="LVK181" s="522"/>
      <c r="LVL181" s="522"/>
      <c r="LVM181" s="522"/>
      <c r="LVN181" s="522"/>
      <c r="LVO181" s="522"/>
      <c r="LVP181" s="522"/>
      <c r="LVQ181" s="522"/>
      <c r="LVR181" s="522"/>
      <c r="LVS181" s="522"/>
      <c r="LVT181" s="522"/>
      <c r="LVU181" s="522"/>
      <c r="LVV181" s="522"/>
      <c r="LVW181" s="522"/>
      <c r="LVX181" s="522"/>
      <c r="LVY181" s="522"/>
      <c r="LVZ181" s="522"/>
      <c r="LWA181" s="522"/>
      <c r="LWB181" s="522"/>
      <c r="LWC181" s="522"/>
      <c r="LWD181" s="522"/>
      <c r="LWE181" s="522"/>
      <c r="LWF181" s="522"/>
      <c r="LWG181" s="522"/>
      <c r="LWH181" s="522"/>
      <c r="LWI181" s="522"/>
      <c r="LWJ181" s="522"/>
      <c r="LWK181" s="522"/>
      <c r="LWL181" s="522"/>
      <c r="LWM181" s="522"/>
      <c r="LWN181" s="522"/>
      <c r="LWO181" s="522"/>
      <c r="LWP181" s="522"/>
      <c r="LWQ181" s="522"/>
      <c r="LWR181" s="522"/>
      <c r="LWS181" s="522"/>
      <c r="LWT181" s="522"/>
      <c r="LWU181" s="522"/>
      <c r="LWV181" s="522"/>
      <c r="LWW181" s="522"/>
      <c r="LWX181" s="522"/>
      <c r="LWY181" s="522"/>
      <c r="LWZ181" s="522"/>
      <c r="LXA181" s="522"/>
      <c r="LXB181" s="522"/>
      <c r="LXC181" s="522"/>
      <c r="LXD181" s="522"/>
      <c r="LXE181" s="522"/>
      <c r="LXF181" s="522"/>
      <c r="LXG181" s="522"/>
      <c r="LXH181" s="522"/>
      <c r="LXI181" s="522"/>
      <c r="LXJ181" s="522"/>
      <c r="LXK181" s="522"/>
      <c r="LXL181" s="522"/>
      <c r="LXM181" s="522"/>
      <c r="LXN181" s="522"/>
      <c r="LXO181" s="522"/>
      <c r="LXP181" s="522"/>
      <c r="LXQ181" s="522"/>
      <c r="LXR181" s="522"/>
      <c r="LXS181" s="522"/>
      <c r="LXT181" s="522"/>
      <c r="LXU181" s="522"/>
      <c r="LXV181" s="522"/>
      <c r="LXW181" s="522"/>
      <c r="LXX181" s="522"/>
      <c r="LXY181" s="522"/>
      <c r="LXZ181" s="522"/>
      <c r="LYA181" s="522"/>
      <c r="LYB181" s="522"/>
      <c r="LYC181" s="522"/>
      <c r="LYD181" s="522"/>
      <c r="LYE181" s="522"/>
      <c r="LYF181" s="522"/>
      <c r="LYG181" s="522"/>
      <c r="LYH181" s="522"/>
      <c r="LYI181" s="522"/>
      <c r="LYJ181" s="522"/>
      <c r="LYK181" s="522"/>
      <c r="LYL181" s="522"/>
      <c r="LYM181" s="522"/>
      <c r="LYN181" s="522"/>
      <c r="LYO181" s="522"/>
      <c r="LYP181" s="522"/>
      <c r="LYQ181" s="522"/>
      <c r="LYR181" s="522"/>
      <c r="LYS181" s="522"/>
      <c r="LYT181" s="522"/>
      <c r="LYU181" s="522"/>
      <c r="LYV181" s="522"/>
      <c r="LYW181" s="522"/>
      <c r="LYX181" s="522"/>
      <c r="LYY181" s="522"/>
      <c r="LYZ181" s="522"/>
      <c r="LZA181" s="522"/>
      <c r="LZB181" s="522"/>
      <c r="LZC181" s="522"/>
      <c r="LZD181" s="522"/>
      <c r="LZE181" s="522"/>
      <c r="LZF181" s="522"/>
      <c r="LZG181" s="522"/>
      <c r="LZH181" s="522"/>
      <c r="LZI181" s="522"/>
      <c r="LZJ181" s="522"/>
      <c r="LZK181" s="522"/>
      <c r="LZL181" s="522"/>
      <c r="LZM181" s="522"/>
      <c r="LZN181" s="522"/>
      <c r="LZO181" s="522"/>
      <c r="LZP181" s="522"/>
      <c r="LZQ181" s="522"/>
      <c r="LZR181" s="522"/>
      <c r="LZS181" s="522"/>
      <c r="LZT181" s="522"/>
      <c r="LZU181" s="522"/>
      <c r="LZV181" s="522"/>
      <c r="LZW181" s="522"/>
      <c r="LZX181" s="522"/>
      <c r="LZY181" s="522"/>
      <c r="LZZ181" s="522"/>
      <c r="MAA181" s="522"/>
      <c r="MAB181" s="522"/>
      <c r="MAC181" s="522"/>
      <c r="MAD181" s="522"/>
      <c r="MAE181" s="522"/>
      <c r="MAF181" s="522"/>
      <c r="MAG181" s="522"/>
      <c r="MAH181" s="522"/>
      <c r="MAI181" s="522"/>
      <c r="MAJ181" s="522"/>
      <c r="MAK181" s="522"/>
      <c r="MAL181" s="522"/>
      <c r="MAM181" s="522"/>
      <c r="MAN181" s="522"/>
      <c r="MAO181" s="522"/>
      <c r="MAP181" s="522"/>
      <c r="MAQ181" s="522"/>
      <c r="MAR181" s="522"/>
      <c r="MAS181" s="522"/>
      <c r="MAT181" s="522"/>
      <c r="MAU181" s="522"/>
      <c r="MAV181" s="522"/>
      <c r="MAW181" s="522"/>
      <c r="MAX181" s="522"/>
      <c r="MAY181" s="522"/>
      <c r="MAZ181" s="522"/>
      <c r="MBA181" s="522"/>
      <c r="MBB181" s="522"/>
      <c r="MBC181" s="522"/>
      <c r="MBD181" s="522"/>
      <c r="MBE181" s="522"/>
      <c r="MBF181" s="522"/>
      <c r="MBG181" s="522"/>
      <c r="MBH181" s="522"/>
      <c r="MBI181" s="522"/>
      <c r="MBJ181" s="522"/>
      <c r="MBK181" s="522"/>
      <c r="MBL181" s="522"/>
      <c r="MBM181" s="522"/>
      <c r="MBN181" s="522"/>
      <c r="MBO181" s="522"/>
      <c r="MBP181" s="522"/>
      <c r="MBQ181" s="522"/>
      <c r="MBR181" s="522"/>
      <c r="MBS181" s="522"/>
      <c r="MBT181" s="522"/>
      <c r="MBU181" s="522"/>
      <c r="MBV181" s="522"/>
      <c r="MBW181" s="522"/>
      <c r="MBX181" s="522"/>
      <c r="MBY181" s="522"/>
      <c r="MBZ181" s="522"/>
      <c r="MCA181" s="522"/>
      <c r="MCB181" s="522"/>
      <c r="MCC181" s="522"/>
      <c r="MCD181" s="522"/>
      <c r="MCE181" s="522"/>
      <c r="MCF181" s="522"/>
      <c r="MCG181" s="522"/>
      <c r="MCH181" s="522"/>
      <c r="MCI181" s="522"/>
      <c r="MCJ181" s="522"/>
      <c r="MCK181" s="522"/>
      <c r="MCL181" s="522"/>
      <c r="MCM181" s="522"/>
      <c r="MCN181" s="522"/>
      <c r="MCO181" s="522"/>
      <c r="MCP181" s="522"/>
      <c r="MCQ181" s="522"/>
      <c r="MCR181" s="522"/>
      <c r="MCS181" s="522"/>
      <c r="MCT181" s="522"/>
      <c r="MCU181" s="522"/>
      <c r="MCV181" s="522"/>
      <c r="MCW181" s="522"/>
      <c r="MCX181" s="522"/>
      <c r="MCY181" s="522"/>
      <c r="MCZ181" s="522"/>
      <c r="MDA181" s="522"/>
      <c r="MDB181" s="522"/>
      <c r="MDC181" s="522"/>
      <c r="MDD181" s="522"/>
      <c r="MDE181" s="522"/>
      <c r="MDF181" s="522"/>
      <c r="MDG181" s="522"/>
      <c r="MDH181" s="522"/>
      <c r="MDI181" s="522"/>
      <c r="MDJ181" s="522"/>
      <c r="MDK181" s="522"/>
      <c r="MDL181" s="522"/>
      <c r="MDM181" s="522"/>
      <c r="MDN181" s="522"/>
      <c r="MDO181" s="522"/>
      <c r="MDP181" s="522"/>
      <c r="MDQ181" s="522"/>
      <c r="MDR181" s="522"/>
      <c r="MDS181" s="522"/>
      <c r="MDT181" s="522"/>
      <c r="MDU181" s="522"/>
      <c r="MDV181" s="522"/>
      <c r="MDW181" s="522"/>
      <c r="MDX181" s="522"/>
      <c r="MDY181" s="522"/>
      <c r="MDZ181" s="522"/>
      <c r="MEA181" s="522"/>
      <c r="MEB181" s="522"/>
      <c r="MEC181" s="522"/>
      <c r="MED181" s="522"/>
      <c r="MEE181" s="522"/>
      <c r="MEF181" s="522"/>
      <c r="MEG181" s="522"/>
      <c r="MEH181" s="522"/>
      <c r="MEI181" s="522"/>
      <c r="MEJ181" s="522"/>
      <c r="MEK181" s="522"/>
      <c r="MEL181" s="522"/>
      <c r="MEM181" s="522"/>
      <c r="MEN181" s="522"/>
      <c r="MEO181" s="522"/>
      <c r="MEP181" s="522"/>
      <c r="MEQ181" s="522"/>
      <c r="MER181" s="522"/>
      <c r="MES181" s="522"/>
      <c r="MET181" s="522"/>
      <c r="MEU181" s="522"/>
      <c r="MEV181" s="522"/>
      <c r="MEW181" s="522"/>
      <c r="MEX181" s="522"/>
      <c r="MEY181" s="522"/>
      <c r="MEZ181" s="522"/>
      <c r="MFA181" s="522"/>
      <c r="MFB181" s="522"/>
      <c r="MFC181" s="522"/>
      <c r="MFD181" s="522"/>
      <c r="MFE181" s="522"/>
      <c r="MFF181" s="522"/>
      <c r="MFG181" s="522"/>
      <c r="MFH181" s="522"/>
      <c r="MFI181" s="522"/>
      <c r="MFJ181" s="522"/>
      <c r="MFK181" s="522"/>
      <c r="MFL181" s="522"/>
      <c r="MFM181" s="522"/>
      <c r="MFN181" s="522"/>
      <c r="MFO181" s="522"/>
      <c r="MFP181" s="522"/>
      <c r="MFQ181" s="522"/>
      <c r="MFR181" s="522"/>
      <c r="MFS181" s="522"/>
      <c r="MFT181" s="522"/>
      <c r="MFU181" s="522"/>
      <c r="MFV181" s="522"/>
      <c r="MFW181" s="522"/>
      <c r="MFX181" s="522"/>
      <c r="MFY181" s="522"/>
      <c r="MFZ181" s="522"/>
      <c r="MGA181" s="522"/>
      <c r="MGB181" s="522"/>
      <c r="MGC181" s="522"/>
      <c r="MGD181" s="522"/>
      <c r="MGE181" s="522"/>
      <c r="MGF181" s="522"/>
      <c r="MGG181" s="522"/>
      <c r="MGH181" s="522"/>
      <c r="MGI181" s="522"/>
      <c r="MGJ181" s="522"/>
      <c r="MGK181" s="522"/>
      <c r="MGL181" s="522"/>
      <c r="MGM181" s="522"/>
      <c r="MGN181" s="522"/>
      <c r="MGO181" s="522"/>
      <c r="MGP181" s="522"/>
      <c r="MGQ181" s="522"/>
      <c r="MGR181" s="522"/>
      <c r="MGS181" s="522"/>
      <c r="MGT181" s="522"/>
      <c r="MGU181" s="522"/>
      <c r="MGV181" s="522"/>
      <c r="MGW181" s="522"/>
      <c r="MGX181" s="522"/>
      <c r="MGY181" s="522"/>
      <c r="MGZ181" s="522"/>
      <c r="MHA181" s="522"/>
      <c r="MHB181" s="522"/>
      <c r="MHC181" s="522"/>
      <c r="MHD181" s="522"/>
      <c r="MHE181" s="522"/>
      <c r="MHF181" s="522"/>
      <c r="MHG181" s="522"/>
      <c r="MHH181" s="522"/>
      <c r="MHI181" s="522"/>
      <c r="MHJ181" s="522"/>
      <c r="MHK181" s="522"/>
      <c r="MHL181" s="522"/>
      <c r="MHM181" s="522"/>
      <c r="MHN181" s="522"/>
      <c r="MHO181" s="522"/>
      <c r="MHP181" s="522"/>
      <c r="MHQ181" s="522"/>
      <c r="MHR181" s="522"/>
      <c r="MHS181" s="522"/>
      <c r="MHT181" s="522"/>
      <c r="MHU181" s="522"/>
      <c r="MHV181" s="522"/>
      <c r="MHW181" s="522"/>
      <c r="MHX181" s="522"/>
      <c r="MHY181" s="522"/>
      <c r="MHZ181" s="522"/>
      <c r="MIA181" s="522"/>
      <c r="MIB181" s="522"/>
      <c r="MIC181" s="522"/>
      <c r="MID181" s="522"/>
      <c r="MIE181" s="522"/>
      <c r="MIF181" s="522"/>
      <c r="MIG181" s="522"/>
      <c r="MIH181" s="522"/>
      <c r="MII181" s="522"/>
      <c r="MIJ181" s="522"/>
      <c r="MIK181" s="522"/>
      <c r="MIL181" s="522"/>
      <c r="MIM181" s="522"/>
      <c r="MIN181" s="522"/>
      <c r="MIO181" s="522"/>
      <c r="MIP181" s="522"/>
      <c r="MIQ181" s="522"/>
      <c r="MIR181" s="522"/>
      <c r="MIS181" s="522"/>
      <c r="MIT181" s="522"/>
      <c r="MIU181" s="522"/>
      <c r="MIV181" s="522"/>
      <c r="MIW181" s="522"/>
      <c r="MIX181" s="522"/>
      <c r="MIY181" s="522"/>
      <c r="MIZ181" s="522"/>
      <c r="MJA181" s="522"/>
      <c r="MJB181" s="522"/>
      <c r="MJC181" s="522"/>
      <c r="MJD181" s="522"/>
      <c r="MJE181" s="522"/>
      <c r="MJF181" s="522"/>
      <c r="MJG181" s="522"/>
      <c r="MJH181" s="522"/>
      <c r="MJI181" s="522"/>
      <c r="MJJ181" s="522"/>
      <c r="MJK181" s="522"/>
      <c r="MJL181" s="522"/>
      <c r="MJM181" s="522"/>
      <c r="MJN181" s="522"/>
      <c r="MJO181" s="522"/>
      <c r="MJP181" s="522"/>
      <c r="MJQ181" s="522"/>
      <c r="MJR181" s="522"/>
      <c r="MJS181" s="522"/>
      <c r="MJT181" s="522"/>
      <c r="MJU181" s="522"/>
      <c r="MJV181" s="522"/>
      <c r="MJW181" s="522"/>
      <c r="MJX181" s="522"/>
      <c r="MJY181" s="522"/>
      <c r="MJZ181" s="522"/>
      <c r="MKA181" s="522"/>
      <c r="MKB181" s="522"/>
      <c r="MKC181" s="522"/>
      <c r="MKD181" s="522"/>
      <c r="MKE181" s="522"/>
      <c r="MKF181" s="522"/>
      <c r="MKG181" s="522"/>
      <c r="MKH181" s="522"/>
      <c r="MKI181" s="522"/>
      <c r="MKJ181" s="522"/>
      <c r="MKK181" s="522"/>
      <c r="MKL181" s="522"/>
      <c r="MKM181" s="522"/>
      <c r="MKN181" s="522"/>
      <c r="MKO181" s="522"/>
      <c r="MKP181" s="522"/>
      <c r="MKQ181" s="522"/>
      <c r="MKR181" s="522"/>
      <c r="MKS181" s="522"/>
      <c r="MKT181" s="522"/>
      <c r="MKU181" s="522"/>
      <c r="MKV181" s="522"/>
      <c r="MKW181" s="522"/>
      <c r="MKX181" s="522"/>
      <c r="MKY181" s="522"/>
      <c r="MKZ181" s="522"/>
      <c r="MLA181" s="522"/>
      <c r="MLB181" s="522"/>
      <c r="MLC181" s="522"/>
      <c r="MLD181" s="522"/>
      <c r="MLE181" s="522"/>
      <c r="MLF181" s="522"/>
      <c r="MLG181" s="522"/>
      <c r="MLH181" s="522"/>
      <c r="MLI181" s="522"/>
      <c r="MLJ181" s="522"/>
      <c r="MLK181" s="522"/>
      <c r="MLL181" s="522"/>
      <c r="MLM181" s="522"/>
      <c r="MLN181" s="522"/>
      <c r="MLO181" s="522"/>
      <c r="MLP181" s="522"/>
      <c r="MLQ181" s="522"/>
      <c r="MLR181" s="522"/>
      <c r="MLS181" s="522"/>
      <c r="MLT181" s="522"/>
      <c r="MLU181" s="522"/>
      <c r="MLV181" s="522"/>
      <c r="MLW181" s="522"/>
      <c r="MLX181" s="522"/>
      <c r="MLY181" s="522"/>
      <c r="MLZ181" s="522"/>
      <c r="MMA181" s="522"/>
      <c r="MMB181" s="522"/>
      <c r="MMC181" s="522"/>
      <c r="MMD181" s="522"/>
      <c r="MME181" s="522"/>
      <c r="MMF181" s="522"/>
      <c r="MMG181" s="522"/>
      <c r="MMH181" s="522"/>
      <c r="MMI181" s="522"/>
      <c r="MMJ181" s="522"/>
      <c r="MMK181" s="522"/>
      <c r="MML181" s="522"/>
      <c r="MMM181" s="522"/>
      <c r="MMN181" s="522"/>
      <c r="MMO181" s="522"/>
      <c r="MMP181" s="522"/>
      <c r="MMQ181" s="522"/>
      <c r="MMR181" s="522"/>
      <c r="MMS181" s="522"/>
      <c r="MMT181" s="522"/>
      <c r="MMU181" s="522"/>
      <c r="MMV181" s="522"/>
      <c r="MMW181" s="522"/>
      <c r="MMX181" s="522"/>
      <c r="MMY181" s="522"/>
      <c r="MMZ181" s="522"/>
      <c r="MNA181" s="522"/>
      <c r="MNB181" s="522"/>
      <c r="MNC181" s="522"/>
      <c r="MND181" s="522"/>
      <c r="MNE181" s="522"/>
      <c r="MNF181" s="522"/>
      <c r="MNG181" s="522"/>
      <c r="MNH181" s="522"/>
      <c r="MNI181" s="522"/>
      <c r="MNJ181" s="522"/>
      <c r="MNK181" s="522"/>
      <c r="MNL181" s="522"/>
      <c r="MNM181" s="522"/>
      <c r="MNN181" s="522"/>
      <c r="MNO181" s="522"/>
      <c r="MNP181" s="522"/>
      <c r="MNQ181" s="522"/>
      <c r="MNR181" s="522"/>
      <c r="MNS181" s="522"/>
      <c r="MNT181" s="522"/>
      <c r="MNU181" s="522"/>
      <c r="MNV181" s="522"/>
      <c r="MNW181" s="522"/>
      <c r="MNX181" s="522"/>
      <c r="MNY181" s="522"/>
      <c r="MNZ181" s="522"/>
      <c r="MOA181" s="522"/>
      <c r="MOB181" s="522"/>
      <c r="MOC181" s="522"/>
      <c r="MOD181" s="522"/>
      <c r="MOE181" s="522"/>
      <c r="MOF181" s="522"/>
      <c r="MOG181" s="522"/>
      <c r="MOH181" s="522"/>
      <c r="MOI181" s="522"/>
      <c r="MOJ181" s="522"/>
      <c r="MOK181" s="522"/>
      <c r="MOL181" s="522"/>
      <c r="MOM181" s="522"/>
      <c r="MON181" s="522"/>
      <c r="MOO181" s="522"/>
      <c r="MOP181" s="522"/>
      <c r="MOQ181" s="522"/>
      <c r="MOR181" s="522"/>
      <c r="MOS181" s="522"/>
      <c r="MOT181" s="522"/>
      <c r="MOU181" s="522"/>
      <c r="MOV181" s="522"/>
      <c r="MOW181" s="522"/>
      <c r="MOX181" s="522"/>
      <c r="MOY181" s="522"/>
      <c r="MOZ181" s="522"/>
      <c r="MPA181" s="522"/>
      <c r="MPB181" s="522"/>
      <c r="MPC181" s="522"/>
      <c r="MPD181" s="522"/>
      <c r="MPE181" s="522"/>
      <c r="MPF181" s="522"/>
      <c r="MPG181" s="522"/>
      <c r="MPH181" s="522"/>
      <c r="MPI181" s="522"/>
      <c r="MPJ181" s="522"/>
      <c r="MPK181" s="522"/>
      <c r="MPL181" s="522"/>
      <c r="MPM181" s="522"/>
      <c r="MPN181" s="522"/>
      <c r="MPO181" s="522"/>
      <c r="MPP181" s="522"/>
      <c r="MPQ181" s="522"/>
      <c r="MPR181" s="522"/>
      <c r="MPS181" s="522"/>
      <c r="MPT181" s="522"/>
      <c r="MPU181" s="522"/>
      <c r="MPV181" s="522"/>
      <c r="MPW181" s="522"/>
      <c r="MPX181" s="522"/>
      <c r="MPY181" s="522"/>
      <c r="MPZ181" s="522"/>
      <c r="MQA181" s="522"/>
      <c r="MQB181" s="522"/>
      <c r="MQC181" s="522"/>
      <c r="MQD181" s="522"/>
      <c r="MQE181" s="522"/>
      <c r="MQF181" s="522"/>
      <c r="MQG181" s="522"/>
      <c r="MQH181" s="522"/>
      <c r="MQI181" s="522"/>
      <c r="MQJ181" s="522"/>
      <c r="MQK181" s="522"/>
      <c r="MQL181" s="522"/>
      <c r="MQM181" s="522"/>
      <c r="MQN181" s="522"/>
      <c r="MQO181" s="522"/>
      <c r="MQP181" s="522"/>
      <c r="MQQ181" s="522"/>
      <c r="MQR181" s="522"/>
      <c r="MQS181" s="522"/>
      <c r="MQT181" s="522"/>
      <c r="MQU181" s="522"/>
      <c r="MQV181" s="522"/>
      <c r="MQW181" s="522"/>
      <c r="MQX181" s="522"/>
      <c r="MQY181" s="522"/>
      <c r="MQZ181" s="522"/>
      <c r="MRA181" s="522"/>
      <c r="MRB181" s="522"/>
      <c r="MRC181" s="522"/>
      <c r="MRD181" s="522"/>
      <c r="MRE181" s="522"/>
      <c r="MRF181" s="522"/>
      <c r="MRG181" s="522"/>
      <c r="MRH181" s="522"/>
      <c r="MRI181" s="522"/>
      <c r="MRJ181" s="522"/>
      <c r="MRK181" s="522"/>
      <c r="MRL181" s="522"/>
      <c r="MRM181" s="522"/>
      <c r="MRN181" s="522"/>
      <c r="MRO181" s="522"/>
      <c r="MRP181" s="522"/>
      <c r="MRQ181" s="522"/>
      <c r="MRR181" s="522"/>
      <c r="MRS181" s="522"/>
      <c r="MRT181" s="522"/>
      <c r="MRU181" s="522"/>
      <c r="MRV181" s="522"/>
      <c r="MRW181" s="522"/>
      <c r="MRX181" s="522"/>
      <c r="MRY181" s="522"/>
      <c r="MRZ181" s="522"/>
      <c r="MSA181" s="522"/>
      <c r="MSB181" s="522"/>
      <c r="MSC181" s="522"/>
      <c r="MSD181" s="522"/>
      <c r="MSE181" s="522"/>
      <c r="MSF181" s="522"/>
      <c r="MSG181" s="522"/>
      <c r="MSH181" s="522"/>
      <c r="MSI181" s="522"/>
      <c r="MSJ181" s="522"/>
      <c r="MSK181" s="522"/>
      <c r="MSL181" s="522"/>
      <c r="MSM181" s="522"/>
      <c r="MSN181" s="522"/>
      <c r="MSO181" s="522"/>
      <c r="MSP181" s="522"/>
      <c r="MSQ181" s="522"/>
      <c r="MSR181" s="522"/>
      <c r="MSS181" s="522"/>
      <c r="MST181" s="522"/>
      <c r="MSU181" s="522"/>
      <c r="MSV181" s="522"/>
      <c r="MSW181" s="522"/>
      <c r="MSX181" s="522"/>
      <c r="MSY181" s="522"/>
      <c r="MSZ181" s="522"/>
      <c r="MTA181" s="522"/>
      <c r="MTB181" s="522"/>
      <c r="MTC181" s="522"/>
      <c r="MTD181" s="522"/>
      <c r="MTE181" s="522"/>
      <c r="MTF181" s="522"/>
      <c r="MTG181" s="522"/>
      <c r="MTH181" s="522"/>
      <c r="MTI181" s="522"/>
      <c r="MTJ181" s="522"/>
      <c r="MTK181" s="522"/>
      <c r="MTL181" s="522"/>
      <c r="MTM181" s="522"/>
      <c r="MTN181" s="522"/>
      <c r="MTO181" s="522"/>
      <c r="MTP181" s="522"/>
      <c r="MTQ181" s="522"/>
      <c r="MTR181" s="522"/>
      <c r="MTS181" s="522"/>
      <c r="MTT181" s="522"/>
      <c r="MTU181" s="522"/>
      <c r="MTV181" s="522"/>
      <c r="MTW181" s="522"/>
      <c r="MTX181" s="522"/>
      <c r="MTY181" s="522"/>
      <c r="MTZ181" s="522"/>
      <c r="MUA181" s="522"/>
      <c r="MUB181" s="522"/>
      <c r="MUC181" s="522"/>
      <c r="MUD181" s="522"/>
      <c r="MUE181" s="522"/>
      <c r="MUF181" s="522"/>
      <c r="MUG181" s="522"/>
      <c r="MUH181" s="522"/>
      <c r="MUI181" s="522"/>
      <c r="MUJ181" s="522"/>
      <c r="MUK181" s="522"/>
      <c r="MUL181" s="522"/>
      <c r="MUM181" s="522"/>
      <c r="MUN181" s="522"/>
      <c r="MUO181" s="522"/>
      <c r="MUP181" s="522"/>
      <c r="MUQ181" s="522"/>
      <c r="MUR181" s="522"/>
      <c r="MUS181" s="522"/>
      <c r="MUT181" s="522"/>
      <c r="MUU181" s="522"/>
      <c r="MUV181" s="522"/>
      <c r="MUW181" s="522"/>
      <c r="MUX181" s="522"/>
      <c r="MUY181" s="522"/>
      <c r="MUZ181" s="522"/>
      <c r="MVA181" s="522"/>
      <c r="MVB181" s="522"/>
      <c r="MVC181" s="522"/>
      <c r="MVD181" s="522"/>
      <c r="MVE181" s="522"/>
      <c r="MVF181" s="522"/>
      <c r="MVG181" s="522"/>
      <c r="MVH181" s="522"/>
      <c r="MVI181" s="522"/>
      <c r="MVJ181" s="522"/>
      <c r="MVK181" s="522"/>
      <c r="MVL181" s="522"/>
      <c r="MVM181" s="522"/>
      <c r="MVN181" s="522"/>
      <c r="MVO181" s="522"/>
      <c r="MVP181" s="522"/>
      <c r="MVQ181" s="522"/>
      <c r="MVR181" s="522"/>
      <c r="MVS181" s="522"/>
      <c r="MVT181" s="522"/>
      <c r="MVU181" s="522"/>
      <c r="MVV181" s="522"/>
      <c r="MVW181" s="522"/>
      <c r="MVX181" s="522"/>
      <c r="MVY181" s="522"/>
      <c r="MVZ181" s="522"/>
      <c r="MWA181" s="522"/>
      <c r="MWB181" s="522"/>
      <c r="MWC181" s="522"/>
      <c r="MWD181" s="522"/>
      <c r="MWE181" s="522"/>
      <c r="MWF181" s="522"/>
      <c r="MWG181" s="522"/>
      <c r="MWH181" s="522"/>
      <c r="MWI181" s="522"/>
      <c r="MWJ181" s="522"/>
      <c r="MWK181" s="522"/>
      <c r="MWL181" s="522"/>
      <c r="MWM181" s="522"/>
      <c r="MWN181" s="522"/>
      <c r="MWO181" s="522"/>
      <c r="MWP181" s="522"/>
      <c r="MWQ181" s="522"/>
      <c r="MWR181" s="522"/>
      <c r="MWS181" s="522"/>
      <c r="MWT181" s="522"/>
      <c r="MWU181" s="522"/>
      <c r="MWV181" s="522"/>
      <c r="MWW181" s="522"/>
      <c r="MWX181" s="522"/>
      <c r="MWY181" s="522"/>
      <c r="MWZ181" s="522"/>
      <c r="MXA181" s="522"/>
      <c r="MXB181" s="522"/>
      <c r="MXC181" s="522"/>
      <c r="MXD181" s="522"/>
      <c r="MXE181" s="522"/>
      <c r="MXF181" s="522"/>
      <c r="MXG181" s="522"/>
      <c r="MXH181" s="522"/>
      <c r="MXI181" s="522"/>
      <c r="MXJ181" s="522"/>
      <c r="MXK181" s="522"/>
      <c r="MXL181" s="522"/>
      <c r="MXM181" s="522"/>
      <c r="MXN181" s="522"/>
      <c r="MXO181" s="522"/>
      <c r="MXP181" s="522"/>
      <c r="MXQ181" s="522"/>
      <c r="MXR181" s="522"/>
      <c r="MXS181" s="522"/>
      <c r="MXT181" s="522"/>
      <c r="MXU181" s="522"/>
      <c r="MXV181" s="522"/>
      <c r="MXW181" s="522"/>
      <c r="MXX181" s="522"/>
      <c r="MXY181" s="522"/>
      <c r="MXZ181" s="522"/>
      <c r="MYA181" s="522"/>
      <c r="MYB181" s="522"/>
      <c r="MYC181" s="522"/>
      <c r="MYD181" s="522"/>
      <c r="MYE181" s="522"/>
      <c r="MYF181" s="522"/>
      <c r="MYG181" s="522"/>
      <c r="MYH181" s="522"/>
      <c r="MYI181" s="522"/>
      <c r="MYJ181" s="522"/>
      <c r="MYK181" s="522"/>
      <c r="MYL181" s="522"/>
      <c r="MYM181" s="522"/>
      <c r="MYN181" s="522"/>
      <c r="MYO181" s="522"/>
      <c r="MYP181" s="522"/>
      <c r="MYQ181" s="522"/>
      <c r="MYR181" s="522"/>
      <c r="MYS181" s="522"/>
      <c r="MYT181" s="522"/>
      <c r="MYU181" s="522"/>
      <c r="MYV181" s="522"/>
      <c r="MYW181" s="522"/>
      <c r="MYX181" s="522"/>
      <c r="MYY181" s="522"/>
      <c r="MYZ181" s="522"/>
      <c r="MZA181" s="522"/>
      <c r="MZB181" s="522"/>
      <c r="MZC181" s="522"/>
      <c r="MZD181" s="522"/>
      <c r="MZE181" s="522"/>
      <c r="MZF181" s="522"/>
      <c r="MZG181" s="522"/>
      <c r="MZH181" s="522"/>
      <c r="MZI181" s="522"/>
      <c r="MZJ181" s="522"/>
      <c r="MZK181" s="522"/>
      <c r="MZL181" s="522"/>
      <c r="MZM181" s="522"/>
      <c r="MZN181" s="522"/>
      <c r="MZO181" s="522"/>
      <c r="MZP181" s="522"/>
      <c r="MZQ181" s="522"/>
      <c r="MZR181" s="522"/>
      <c r="MZS181" s="522"/>
      <c r="MZT181" s="522"/>
      <c r="MZU181" s="522"/>
      <c r="MZV181" s="522"/>
      <c r="MZW181" s="522"/>
      <c r="MZX181" s="522"/>
      <c r="MZY181" s="522"/>
      <c r="MZZ181" s="522"/>
      <c r="NAA181" s="522"/>
      <c r="NAB181" s="522"/>
      <c r="NAC181" s="522"/>
      <c r="NAD181" s="522"/>
      <c r="NAE181" s="522"/>
      <c r="NAF181" s="522"/>
      <c r="NAG181" s="522"/>
      <c r="NAH181" s="522"/>
      <c r="NAI181" s="522"/>
      <c r="NAJ181" s="522"/>
      <c r="NAK181" s="522"/>
      <c r="NAL181" s="522"/>
      <c r="NAM181" s="522"/>
      <c r="NAN181" s="522"/>
      <c r="NAO181" s="522"/>
      <c r="NAP181" s="522"/>
      <c r="NAQ181" s="522"/>
      <c r="NAR181" s="522"/>
      <c r="NAS181" s="522"/>
      <c r="NAT181" s="522"/>
      <c r="NAU181" s="522"/>
      <c r="NAV181" s="522"/>
      <c r="NAW181" s="522"/>
      <c r="NAX181" s="522"/>
      <c r="NAY181" s="522"/>
      <c r="NAZ181" s="522"/>
      <c r="NBA181" s="522"/>
      <c r="NBB181" s="522"/>
      <c r="NBC181" s="522"/>
      <c r="NBD181" s="522"/>
      <c r="NBE181" s="522"/>
      <c r="NBF181" s="522"/>
      <c r="NBG181" s="522"/>
      <c r="NBH181" s="522"/>
      <c r="NBI181" s="522"/>
      <c r="NBJ181" s="522"/>
      <c r="NBK181" s="522"/>
      <c r="NBL181" s="522"/>
      <c r="NBM181" s="522"/>
      <c r="NBN181" s="522"/>
      <c r="NBO181" s="522"/>
      <c r="NBP181" s="522"/>
      <c r="NBQ181" s="522"/>
      <c r="NBR181" s="522"/>
      <c r="NBS181" s="522"/>
      <c r="NBT181" s="522"/>
      <c r="NBU181" s="522"/>
      <c r="NBV181" s="522"/>
      <c r="NBW181" s="522"/>
      <c r="NBX181" s="522"/>
      <c r="NBY181" s="522"/>
      <c r="NBZ181" s="522"/>
      <c r="NCA181" s="522"/>
      <c r="NCB181" s="522"/>
      <c r="NCC181" s="522"/>
      <c r="NCD181" s="522"/>
      <c r="NCE181" s="522"/>
      <c r="NCF181" s="522"/>
      <c r="NCG181" s="522"/>
      <c r="NCH181" s="522"/>
      <c r="NCI181" s="522"/>
      <c r="NCJ181" s="522"/>
      <c r="NCK181" s="522"/>
      <c r="NCL181" s="522"/>
      <c r="NCM181" s="522"/>
      <c r="NCN181" s="522"/>
      <c r="NCO181" s="522"/>
      <c r="NCP181" s="522"/>
      <c r="NCQ181" s="522"/>
      <c r="NCR181" s="522"/>
      <c r="NCS181" s="522"/>
      <c r="NCT181" s="522"/>
      <c r="NCU181" s="522"/>
      <c r="NCV181" s="522"/>
      <c r="NCW181" s="522"/>
      <c r="NCX181" s="522"/>
      <c r="NCY181" s="522"/>
      <c r="NCZ181" s="522"/>
      <c r="NDA181" s="522"/>
      <c r="NDB181" s="522"/>
      <c r="NDC181" s="522"/>
      <c r="NDD181" s="522"/>
      <c r="NDE181" s="522"/>
      <c r="NDF181" s="522"/>
      <c r="NDG181" s="522"/>
      <c r="NDH181" s="522"/>
      <c r="NDI181" s="522"/>
      <c r="NDJ181" s="522"/>
      <c r="NDK181" s="522"/>
      <c r="NDL181" s="522"/>
      <c r="NDM181" s="522"/>
      <c r="NDN181" s="522"/>
      <c r="NDO181" s="522"/>
      <c r="NDP181" s="522"/>
      <c r="NDQ181" s="522"/>
      <c r="NDR181" s="522"/>
      <c r="NDS181" s="522"/>
      <c r="NDT181" s="522"/>
      <c r="NDU181" s="522"/>
      <c r="NDV181" s="522"/>
      <c r="NDW181" s="522"/>
      <c r="NDX181" s="522"/>
      <c r="NDY181" s="522"/>
      <c r="NDZ181" s="522"/>
      <c r="NEA181" s="522"/>
      <c r="NEB181" s="522"/>
      <c r="NEC181" s="522"/>
      <c r="NED181" s="522"/>
      <c r="NEE181" s="522"/>
      <c r="NEF181" s="522"/>
      <c r="NEG181" s="522"/>
      <c r="NEH181" s="522"/>
      <c r="NEI181" s="522"/>
      <c r="NEJ181" s="522"/>
      <c r="NEK181" s="522"/>
      <c r="NEL181" s="522"/>
      <c r="NEM181" s="522"/>
      <c r="NEN181" s="522"/>
      <c r="NEO181" s="522"/>
      <c r="NEP181" s="522"/>
      <c r="NEQ181" s="522"/>
      <c r="NER181" s="522"/>
      <c r="NES181" s="522"/>
      <c r="NET181" s="522"/>
      <c r="NEU181" s="522"/>
      <c r="NEV181" s="522"/>
      <c r="NEW181" s="522"/>
      <c r="NEX181" s="522"/>
      <c r="NEY181" s="522"/>
      <c r="NEZ181" s="522"/>
      <c r="NFA181" s="522"/>
      <c r="NFB181" s="522"/>
      <c r="NFC181" s="522"/>
      <c r="NFD181" s="522"/>
      <c r="NFE181" s="522"/>
      <c r="NFF181" s="522"/>
      <c r="NFG181" s="522"/>
      <c r="NFH181" s="522"/>
      <c r="NFI181" s="522"/>
      <c r="NFJ181" s="522"/>
      <c r="NFK181" s="522"/>
      <c r="NFL181" s="522"/>
      <c r="NFM181" s="522"/>
      <c r="NFN181" s="522"/>
      <c r="NFO181" s="522"/>
      <c r="NFP181" s="522"/>
      <c r="NFQ181" s="522"/>
      <c r="NFR181" s="522"/>
      <c r="NFS181" s="522"/>
      <c r="NFT181" s="522"/>
      <c r="NFU181" s="522"/>
      <c r="NFV181" s="522"/>
      <c r="NFW181" s="522"/>
      <c r="NFX181" s="522"/>
      <c r="NFY181" s="522"/>
      <c r="NFZ181" s="522"/>
      <c r="NGA181" s="522"/>
      <c r="NGB181" s="522"/>
      <c r="NGC181" s="522"/>
      <c r="NGD181" s="522"/>
      <c r="NGE181" s="522"/>
      <c r="NGF181" s="522"/>
      <c r="NGG181" s="522"/>
      <c r="NGH181" s="522"/>
      <c r="NGI181" s="522"/>
      <c r="NGJ181" s="522"/>
      <c r="NGK181" s="522"/>
      <c r="NGL181" s="522"/>
      <c r="NGM181" s="522"/>
      <c r="NGN181" s="522"/>
      <c r="NGO181" s="522"/>
      <c r="NGP181" s="522"/>
      <c r="NGQ181" s="522"/>
      <c r="NGR181" s="522"/>
      <c r="NGS181" s="522"/>
      <c r="NGT181" s="522"/>
      <c r="NGU181" s="522"/>
      <c r="NGV181" s="522"/>
      <c r="NGW181" s="522"/>
      <c r="NGX181" s="522"/>
      <c r="NGY181" s="522"/>
      <c r="NGZ181" s="522"/>
      <c r="NHA181" s="522"/>
      <c r="NHB181" s="522"/>
      <c r="NHC181" s="522"/>
      <c r="NHD181" s="522"/>
      <c r="NHE181" s="522"/>
      <c r="NHF181" s="522"/>
      <c r="NHG181" s="522"/>
      <c r="NHH181" s="522"/>
      <c r="NHI181" s="522"/>
      <c r="NHJ181" s="522"/>
      <c r="NHK181" s="522"/>
      <c r="NHL181" s="522"/>
      <c r="NHM181" s="522"/>
      <c r="NHN181" s="522"/>
      <c r="NHO181" s="522"/>
      <c r="NHP181" s="522"/>
      <c r="NHQ181" s="522"/>
      <c r="NHR181" s="522"/>
      <c r="NHS181" s="522"/>
      <c r="NHT181" s="522"/>
      <c r="NHU181" s="522"/>
      <c r="NHV181" s="522"/>
      <c r="NHW181" s="522"/>
      <c r="NHX181" s="522"/>
      <c r="NHY181" s="522"/>
      <c r="NHZ181" s="522"/>
      <c r="NIA181" s="522"/>
      <c r="NIB181" s="522"/>
      <c r="NIC181" s="522"/>
      <c r="NID181" s="522"/>
      <c r="NIE181" s="522"/>
      <c r="NIF181" s="522"/>
      <c r="NIG181" s="522"/>
      <c r="NIH181" s="522"/>
      <c r="NII181" s="522"/>
      <c r="NIJ181" s="522"/>
      <c r="NIK181" s="522"/>
      <c r="NIL181" s="522"/>
      <c r="NIM181" s="522"/>
      <c r="NIN181" s="522"/>
      <c r="NIO181" s="522"/>
      <c r="NIP181" s="522"/>
      <c r="NIQ181" s="522"/>
      <c r="NIR181" s="522"/>
      <c r="NIS181" s="522"/>
      <c r="NIT181" s="522"/>
      <c r="NIU181" s="522"/>
      <c r="NIV181" s="522"/>
      <c r="NIW181" s="522"/>
      <c r="NIX181" s="522"/>
      <c r="NIY181" s="522"/>
      <c r="NIZ181" s="522"/>
      <c r="NJA181" s="522"/>
      <c r="NJB181" s="522"/>
      <c r="NJC181" s="522"/>
      <c r="NJD181" s="522"/>
      <c r="NJE181" s="522"/>
      <c r="NJF181" s="522"/>
      <c r="NJG181" s="522"/>
      <c r="NJH181" s="522"/>
      <c r="NJI181" s="522"/>
      <c r="NJJ181" s="522"/>
      <c r="NJK181" s="522"/>
      <c r="NJL181" s="522"/>
      <c r="NJM181" s="522"/>
      <c r="NJN181" s="522"/>
      <c r="NJO181" s="522"/>
      <c r="NJP181" s="522"/>
      <c r="NJQ181" s="522"/>
      <c r="NJR181" s="522"/>
      <c r="NJS181" s="522"/>
      <c r="NJT181" s="522"/>
      <c r="NJU181" s="522"/>
      <c r="NJV181" s="522"/>
      <c r="NJW181" s="522"/>
      <c r="NJX181" s="522"/>
      <c r="NJY181" s="522"/>
      <c r="NJZ181" s="522"/>
      <c r="NKA181" s="522"/>
      <c r="NKB181" s="522"/>
      <c r="NKC181" s="522"/>
      <c r="NKD181" s="522"/>
      <c r="NKE181" s="522"/>
      <c r="NKF181" s="522"/>
      <c r="NKG181" s="522"/>
      <c r="NKH181" s="522"/>
      <c r="NKI181" s="522"/>
      <c r="NKJ181" s="522"/>
      <c r="NKK181" s="522"/>
      <c r="NKL181" s="522"/>
      <c r="NKM181" s="522"/>
      <c r="NKN181" s="522"/>
      <c r="NKO181" s="522"/>
      <c r="NKP181" s="522"/>
      <c r="NKQ181" s="522"/>
      <c r="NKR181" s="522"/>
      <c r="NKS181" s="522"/>
      <c r="NKT181" s="522"/>
      <c r="NKU181" s="522"/>
      <c r="NKV181" s="522"/>
      <c r="NKW181" s="522"/>
      <c r="NKX181" s="522"/>
      <c r="NKY181" s="522"/>
      <c r="NKZ181" s="522"/>
      <c r="NLA181" s="522"/>
      <c r="NLB181" s="522"/>
      <c r="NLC181" s="522"/>
      <c r="NLD181" s="522"/>
      <c r="NLE181" s="522"/>
      <c r="NLF181" s="522"/>
      <c r="NLG181" s="522"/>
      <c r="NLH181" s="522"/>
      <c r="NLI181" s="522"/>
      <c r="NLJ181" s="522"/>
      <c r="NLK181" s="522"/>
      <c r="NLL181" s="522"/>
      <c r="NLM181" s="522"/>
      <c r="NLN181" s="522"/>
      <c r="NLO181" s="522"/>
      <c r="NLP181" s="522"/>
      <c r="NLQ181" s="522"/>
      <c r="NLR181" s="522"/>
      <c r="NLS181" s="522"/>
      <c r="NLT181" s="522"/>
      <c r="NLU181" s="522"/>
      <c r="NLV181" s="522"/>
      <c r="NLW181" s="522"/>
      <c r="NLX181" s="522"/>
      <c r="NLY181" s="522"/>
      <c r="NLZ181" s="522"/>
      <c r="NMA181" s="522"/>
      <c r="NMB181" s="522"/>
      <c r="NMC181" s="522"/>
      <c r="NMD181" s="522"/>
      <c r="NME181" s="522"/>
      <c r="NMF181" s="522"/>
      <c r="NMG181" s="522"/>
      <c r="NMH181" s="522"/>
      <c r="NMI181" s="522"/>
      <c r="NMJ181" s="522"/>
      <c r="NMK181" s="522"/>
      <c r="NML181" s="522"/>
      <c r="NMM181" s="522"/>
      <c r="NMN181" s="522"/>
      <c r="NMO181" s="522"/>
      <c r="NMP181" s="522"/>
      <c r="NMQ181" s="522"/>
      <c r="NMR181" s="522"/>
      <c r="NMS181" s="522"/>
      <c r="NMT181" s="522"/>
      <c r="NMU181" s="522"/>
      <c r="NMV181" s="522"/>
      <c r="NMW181" s="522"/>
      <c r="NMX181" s="522"/>
      <c r="NMY181" s="522"/>
      <c r="NMZ181" s="522"/>
      <c r="NNA181" s="522"/>
      <c r="NNB181" s="522"/>
      <c r="NNC181" s="522"/>
      <c r="NND181" s="522"/>
      <c r="NNE181" s="522"/>
      <c r="NNF181" s="522"/>
      <c r="NNG181" s="522"/>
      <c r="NNH181" s="522"/>
      <c r="NNI181" s="522"/>
      <c r="NNJ181" s="522"/>
      <c r="NNK181" s="522"/>
      <c r="NNL181" s="522"/>
      <c r="NNM181" s="522"/>
      <c r="NNN181" s="522"/>
      <c r="NNO181" s="522"/>
      <c r="NNP181" s="522"/>
      <c r="NNQ181" s="522"/>
      <c r="NNR181" s="522"/>
      <c r="NNS181" s="522"/>
      <c r="NNT181" s="522"/>
      <c r="NNU181" s="522"/>
      <c r="NNV181" s="522"/>
      <c r="NNW181" s="522"/>
      <c r="NNX181" s="522"/>
      <c r="NNY181" s="522"/>
      <c r="NNZ181" s="522"/>
      <c r="NOA181" s="522"/>
      <c r="NOB181" s="522"/>
      <c r="NOC181" s="522"/>
      <c r="NOD181" s="522"/>
      <c r="NOE181" s="522"/>
      <c r="NOF181" s="522"/>
      <c r="NOG181" s="522"/>
      <c r="NOH181" s="522"/>
      <c r="NOI181" s="522"/>
      <c r="NOJ181" s="522"/>
      <c r="NOK181" s="522"/>
      <c r="NOL181" s="522"/>
      <c r="NOM181" s="522"/>
      <c r="NON181" s="522"/>
      <c r="NOO181" s="522"/>
      <c r="NOP181" s="522"/>
      <c r="NOQ181" s="522"/>
      <c r="NOR181" s="522"/>
      <c r="NOS181" s="522"/>
      <c r="NOT181" s="522"/>
      <c r="NOU181" s="522"/>
      <c r="NOV181" s="522"/>
      <c r="NOW181" s="522"/>
      <c r="NOX181" s="522"/>
      <c r="NOY181" s="522"/>
      <c r="NOZ181" s="522"/>
      <c r="NPA181" s="522"/>
      <c r="NPB181" s="522"/>
      <c r="NPC181" s="522"/>
      <c r="NPD181" s="522"/>
      <c r="NPE181" s="522"/>
      <c r="NPF181" s="522"/>
      <c r="NPG181" s="522"/>
      <c r="NPH181" s="522"/>
      <c r="NPI181" s="522"/>
      <c r="NPJ181" s="522"/>
      <c r="NPK181" s="522"/>
      <c r="NPL181" s="522"/>
      <c r="NPM181" s="522"/>
      <c r="NPN181" s="522"/>
      <c r="NPO181" s="522"/>
      <c r="NPP181" s="522"/>
      <c r="NPQ181" s="522"/>
      <c r="NPR181" s="522"/>
      <c r="NPS181" s="522"/>
      <c r="NPT181" s="522"/>
      <c r="NPU181" s="522"/>
      <c r="NPV181" s="522"/>
      <c r="NPW181" s="522"/>
      <c r="NPX181" s="522"/>
      <c r="NPY181" s="522"/>
      <c r="NPZ181" s="522"/>
      <c r="NQA181" s="522"/>
      <c r="NQB181" s="522"/>
      <c r="NQC181" s="522"/>
      <c r="NQD181" s="522"/>
      <c r="NQE181" s="522"/>
      <c r="NQF181" s="522"/>
      <c r="NQG181" s="522"/>
      <c r="NQH181" s="522"/>
      <c r="NQI181" s="522"/>
      <c r="NQJ181" s="522"/>
      <c r="NQK181" s="522"/>
      <c r="NQL181" s="522"/>
      <c r="NQM181" s="522"/>
      <c r="NQN181" s="522"/>
      <c r="NQO181" s="522"/>
      <c r="NQP181" s="522"/>
      <c r="NQQ181" s="522"/>
      <c r="NQR181" s="522"/>
      <c r="NQS181" s="522"/>
      <c r="NQT181" s="522"/>
      <c r="NQU181" s="522"/>
      <c r="NQV181" s="522"/>
      <c r="NQW181" s="522"/>
      <c r="NQX181" s="522"/>
      <c r="NQY181" s="522"/>
      <c r="NQZ181" s="522"/>
      <c r="NRA181" s="522"/>
      <c r="NRB181" s="522"/>
      <c r="NRC181" s="522"/>
      <c r="NRD181" s="522"/>
      <c r="NRE181" s="522"/>
      <c r="NRF181" s="522"/>
      <c r="NRG181" s="522"/>
      <c r="NRH181" s="522"/>
      <c r="NRI181" s="522"/>
      <c r="NRJ181" s="522"/>
      <c r="NRK181" s="522"/>
      <c r="NRL181" s="522"/>
      <c r="NRM181" s="522"/>
      <c r="NRN181" s="522"/>
      <c r="NRO181" s="522"/>
      <c r="NRP181" s="522"/>
      <c r="NRQ181" s="522"/>
      <c r="NRR181" s="522"/>
      <c r="NRS181" s="522"/>
      <c r="NRT181" s="522"/>
      <c r="NRU181" s="522"/>
      <c r="NRV181" s="522"/>
      <c r="NRW181" s="522"/>
      <c r="NRX181" s="522"/>
      <c r="NRY181" s="522"/>
      <c r="NRZ181" s="522"/>
      <c r="NSA181" s="522"/>
      <c r="NSB181" s="522"/>
      <c r="NSC181" s="522"/>
      <c r="NSD181" s="522"/>
      <c r="NSE181" s="522"/>
      <c r="NSF181" s="522"/>
      <c r="NSG181" s="522"/>
      <c r="NSH181" s="522"/>
      <c r="NSI181" s="522"/>
      <c r="NSJ181" s="522"/>
      <c r="NSK181" s="522"/>
      <c r="NSL181" s="522"/>
      <c r="NSM181" s="522"/>
      <c r="NSN181" s="522"/>
      <c r="NSO181" s="522"/>
      <c r="NSP181" s="522"/>
      <c r="NSQ181" s="522"/>
      <c r="NSR181" s="522"/>
      <c r="NSS181" s="522"/>
      <c r="NST181" s="522"/>
      <c r="NSU181" s="522"/>
      <c r="NSV181" s="522"/>
      <c r="NSW181" s="522"/>
      <c r="NSX181" s="522"/>
      <c r="NSY181" s="522"/>
      <c r="NSZ181" s="522"/>
      <c r="NTA181" s="522"/>
      <c r="NTB181" s="522"/>
      <c r="NTC181" s="522"/>
      <c r="NTD181" s="522"/>
      <c r="NTE181" s="522"/>
      <c r="NTF181" s="522"/>
      <c r="NTG181" s="522"/>
      <c r="NTH181" s="522"/>
      <c r="NTI181" s="522"/>
      <c r="NTJ181" s="522"/>
      <c r="NTK181" s="522"/>
      <c r="NTL181" s="522"/>
      <c r="NTM181" s="522"/>
      <c r="NTN181" s="522"/>
      <c r="NTO181" s="522"/>
      <c r="NTP181" s="522"/>
      <c r="NTQ181" s="522"/>
      <c r="NTR181" s="522"/>
      <c r="NTS181" s="522"/>
      <c r="NTT181" s="522"/>
      <c r="NTU181" s="522"/>
      <c r="NTV181" s="522"/>
      <c r="NTW181" s="522"/>
      <c r="NTX181" s="522"/>
      <c r="NTY181" s="522"/>
      <c r="NTZ181" s="522"/>
      <c r="NUA181" s="522"/>
      <c r="NUB181" s="522"/>
      <c r="NUC181" s="522"/>
      <c r="NUD181" s="522"/>
      <c r="NUE181" s="522"/>
      <c r="NUF181" s="522"/>
      <c r="NUG181" s="522"/>
      <c r="NUH181" s="522"/>
      <c r="NUI181" s="522"/>
      <c r="NUJ181" s="522"/>
      <c r="NUK181" s="522"/>
      <c r="NUL181" s="522"/>
      <c r="NUM181" s="522"/>
      <c r="NUN181" s="522"/>
      <c r="NUO181" s="522"/>
      <c r="NUP181" s="522"/>
      <c r="NUQ181" s="522"/>
      <c r="NUR181" s="522"/>
      <c r="NUS181" s="522"/>
      <c r="NUT181" s="522"/>
      <c r="NUU181" s="522"/>
      <c r="NUV181" s="522"/>
      <c r="NUW181" s="522"/>
      <c r="NUX181" s="522"/>
      <c r="NUY181" s="522"/>
      <c r="NUZ181" s="522"/>
      <c r="NVA181" s="522"/>
      <c r="NVB181" s="522"/>
      <c r="NVC181" s="522"/>
      <c r="NVD181" s="522"/>
      <c r="NVE181" s="522"/>
      <c r="NVF181" s="522"/>
      <c r="NVG181" s="522"/>
      <c r="NVH181" s="522"/>
      <c r="NVI181" s="522"/>
      <c r="NVJ181" s="522"/>
      <c r="NVK181" s="522"/>
      <c r="NVL181" s="522"/>
      <c r="NVM181" s="522"/>
      <c r="NVN181" s="522"/>
      <c r="NVO181" s="522"/>
      <c r="NVP181" s="522"/>
      <c r="NVQ181" s="522"/>
      <c r="NVR181" s="522"/>
      <c r="NVS181" s="522"/>
      <c r="NVT181" s="522"/>
      <c r="NVU181" s="522"/>
      <c r="NVV181" s="522"/>
      <c r="NVW181" s="522"/>
      <c r="NVX181" s="522"/>
      <c r="NVY181" s="522"/>
      <c r="NVZ181" s="522"/>
      <c r="NWA181" s="522"/>
      <c r="NWB181" s="522"/>
      <c r="NWC181" s="522"/>
      <c r="NWD181" s="522"/>
      <c r="NWE181" s="522"/>
      <c r="NWF181" s="522"/>
      <c r="NWG181" s="522"/>
      <c r="NWH181" s="522"/>
      <c r="NWI181" s="522"/>
      <c r="NWJ181" s="522"/>
      <c r="NWK181" s="522"/>
      <c r="NWL181" s="522"/>
      <c r="NWM181" s="522"/>
      <c r="NWN181" s="522"/>
      <c r="NWO181" s="522"/>
      <c r="NWP181" s="522"/>
      <c r="NWQ181" s="522"/>
      <c r="NWR181" s="522"/>
      <c r="NWS181" s="522"/>
      <c r="NWT181" s="522"/>
      <c r="NWU181" s="522"/>
      <c r="NWV181" s="522"/>
      <c r="NWW181" s="522"/>
      <c r="NWX181" s="522"/>
      <c r="NWY181" s="522"/>
      <c r="NWZ181" s="522"/>
      <c r="NXA181" s="522"/>
      <c r="NXB181" s="522"/>
      <c r="NXC181" s="522"/>
      <c r="NXD181" s="522"/>
      <c r="NXE181" s="522"/>
      <c r="NXF181" s="522"/>
      <c r="NXG181" s="522"/>
      <c r="NXH181" s="522"/>
      <c r="NXI181" s="522"/>
      <c r="NXJ181" s="522"/>
      <c r="NXK181" s="522"/>
      <c r="NXL181" s="522"/>
      <c r="NXM181" s="522"/>
      <c r="NXN181" s="522"/>
      <c r="NXO181" s="522"/>
      <c r="NXP181" s="522"/>
      <c r="NXQ181" s="522"/>
      <c r="NXR181" s="522"/>
      <c r="NXS181" s="522"/>
      <c r="NXT181" s="522"/>
      <c r="NXU181" s="522"/>
      <c r="NXV181" s="522"/>
      <c r="NXW181" s="522"/>
      <c r="NXX181" s="522"/>
      <c r="NXY181" s="522"/>
      <c r="NXZ181" s="522"/>
      <c r="NYA181" s="522"/>
      <c r="NYB181" s="522"/>
      <c r="NYC181" s="522"/>
      <c r="NYD181" s="522"/>
      <c r="NYE181" s="522"/>
      <c r="NYF181" s="522"/>
      <c r="NYG181" s="522"/>
      <c r="NYH181" s="522"/>
      <c r="NYI181" s="522"/>
      <c r="NYJ181" s="522"/>
      <c r="NYK181" s="522"/>
      <c r="NYL181" s="522"/>
      <c r="NYM181" s="522"/>
      <c r="NYN181" s="522"/>
      <c r="NYO181" s="522"/>
      <c r="NYP181" s="522"/>
      <c r="NYQ181" s="522"/>
      <c r="NYR181" s="522"/>
      <c r="NYS181" s="522"/>
      <c r="NYT181" s="522"/>
      <c r="NYU181" s="522"/>
      <c r="NYV181" s="522"/>
      <c r="NYW181" s="522"/>
      <c r="NYX181" s="522"/>
      <c r="NYY181" s="522"/>
      <c r="NYZ181" s="522"/>
      <c r="NZA181" s="522"/>
      <c r="NZB181" s="522"/>
      <c r="NZC181" s="522"/>
      <c r="NZD181" s="522"/>
      <c r="NZE181" s="522"/>
      <c r="NZF181" s="522"/>
      <c r="NZG181" s="522"/>
      <c r="NZH181" s="522"/>
      <c r="NZI181" s="522"/>
      <c r="NZJ181" s="522"/>
      <c r="NZK181" s="522"/>
      <c r="NZL181" s="522"/>
      <c r="NZM181" s="522"/>
      <c r="NZN181" s="522"/>
      <c r="NZO181" s="522"/>
      <c r="NZP181" s="522"/>
      <c r="NZQ181" s="522"/>
      <c r="NZR181" s="522"/>
      <c r="NZS181" s="522"/>
      <c r="NZT181" s="522"/>
      <c r="NZU181" s="522"/>
      <c r="NZV181" s="522"/>
      <c r="NZW181" s="522"/>
      <c r="NZX181" s="522"/>
      <c r="NZY181" s="522"/>
      <c r="NZZ181" s="522"/>
      <c r="OAA181" s="522"/>
      <c r="OAB181" s="522"/>
      <c r="OAC181" s="522"/>
      <c r="OAD181" s="522"/>
      <c r="OAE181" s="522"/>
      <c r="OAF181" s="522"/>
      <c r="OAG181" s="522"/>
      <c r="OAH181" s="522"/>
      <c r="OAI181" s="522"/>
      <c r="OAJ181" s="522"/>
      <c r="OAK181" s="522"/>
      <c r="OAL181" s="522"/>
      <c r="OAM181" s="522"/>
      <c r="OAN181" s="522"/>
      <c r="OAO181" s="522"/>
      <c r="OAP181" s="522"/>
      <c r="OAQ181" s="522"/>
      <c r="OAR181" s="522"/>
      <c r="OAS181" s="522"/>
      <c r="OAT181" s="522"/>
      <c r="OAU181" s="522"/>
      <c r="OAV181" s="522"/>
      <c r="OAW181" s="522"/>
      <c r="OAX181" s="522"/>
      <c r="OAY181" s="522"/>
      <c r="OAZ181" s="522"/>
      <c r="OBA181" s="522"/>
      <c r="OBB181" s="522"/>
      <c r="OBC181" s="522"/>
      <c r="OBD181" s="522"/>
      <c r="OBE181" s="522"/>
      <c r="OBF181" s="522"/>
      <c r="OBG181" s="522"/>
      <c r="OBH181" s="522"/>
      <c r="OBI181" s="522"/>
      <c r="OBJ181" s="522"/>
      <c r="OBK181" s="522"/>
      <c r="OBL181" s="522"/>
      <c r="OBM181" s="522"/>
      <c r="OBN181" s="522"/>
      <c r="OBO181" s="522"/>
      <c r="OBP181" s="522"/>
      <c r="OBQ181" s="522"/>
      <c r="OBR181" s="522"/>
      <c r="OBS181" s="522"/>
      <c r="OBT181" s="522"/>
      <c r="OBU181" s="522"/>
      <c r="OBV181" s="522"/>
      <c r="OBW181" s="522"/>
      <c r="OBX181" s="522"/>
      <c r="OBY181" s="522"/>
      <c r="OBZ181" s="522"/>
      <c r="OCA181" s="522"/>
      <c r="OCB181" s="522"/>
      <c r="OCC181" s="522"/>
      <c r="OCD181" s="522"/>
      <c r="OCE181" s="522"/>
      <c r="OCF181" s="522"/>
      <c r="OCG181" s="522"/>
      <c r="OCH181" s="522"/>
      <c r="OCI181" s="522"/>
      <c r="OCJ181" s="522"/>
      <c r="OCK181" s="522"/>
      <c r="OCL181" s="522"/>
      <c r="OCM181" s="522"/>
      <c r="OCN181" s="522"/>
      <c r="OCO181" s="522"/>
      <c r="OCP181" s="522"/>
      <c r="OCQ181" s="522"/>
      <c r="OCR181" s="522"/>
      <c r="OCS181" s="522"/>
      <c r="OCT181" s="522"/>
      <c r="OCU181" s="522"/>
      <c r="OCV181" s="522"/>
      <c r="OCW181" s="522"/>
      <c r="OCX181" s="522"/>
      <c r="OCY181" s="522"/>
      <c r="OCZ181" s="522"/>
      <c r="ODA181" s="522"/>
      <c r="ODB181" s="522"/>
      <c r="ODC181" s="522"/>
      <c r="ODD181" s="522"/>
      <c r="ODE181" s="522"/>
      <c r="ODF181" s="522"/>
      <c r="ODG181" s="522"/>
      <c r="ODH181" s="522"/>
      <c r="ODI181" s="522"/>
      <c r="ODJ181" s="522"/>
      <c r="ODK181" s="522"/>
      <c r="ODL181" s="522"/>
      <c r="ODM181" s="522"/>
      <c r="ODN181" s="522"/>
      <c r="ODO181" s="522"/>
      <c r="ODP181" s="522"/>
      <c r="ODQ181" s="522"/>
      <c r="ODR181" s="522"/>
      <c r="ODS181" s="522"/>
      <c r="ODT181" s="522"/>
      <c r="ODU181" s="522"/>
      <c r="ODV181" s="522"/>
      <c r="ODW181" s="522"/>
      <c r="ODX181" s="522"/>
      <c r="ODY181" s="522"/>
      <c r="ODZ181" s="522"/>
      <c r="OEA181" s="522"/>
      <c r="OEB181" s="522"/>
      <c r="OEC181" s="522"/>
      <c r="OED181" s="522"/>
      <c r="OEE181" s="522"/>
      <c r="OEF181" s="522"/>
      <c r="OEG181" s="522"/>
      <c r="OEH181" s="522"/>
      <c r="OEI181" s="522"/>
      <c r="OEJ181" s="522"/>
      <c r="OEK181" s="522"/>
      <c r="OEL181" s="522"/>
      <c r="OEM181" s="522"/>
      <c r="OEN181" s="522"/>
      <c r="OEO181" s="522"/>
      <c r="OEP181" s="522"/>
      <c r="OEQ181" s="522"/>
      <c r="OER181" s="522"/>
      <c r="OES181" s="522"/>
      <c r="OET181" s="522"/>
      <c r="OEU181" s="522"/>
      <c r="OEV181" s="522"/>
      <c r="OEW181" s="522"/>
      <c r="OEX181" s="522"/>
      <c r="OEY181" s="522"/>
      <c r="OEZ181" s="522"/>
      <c r="OFA181" s="522"/>
      <c r="OFB181" s="522"/>
      <c r="OFC181" s="522"/>
      <c r="OFD181" s="522"/>
      <c r="OFE181" s="522"/>
      <c r="OFF181" s="522"/>
      <c r="OFG181" s="522"/>
      <c r="OFH181" s="522"/>
      <c r="OFI181" s="522"/>
      <c r="OFJ181" s="522"/>
      <c r="OFK181" s="522"/>
      <c r="OFL181" s="522"/>
      <c r="OFM181" s="522"/>
      <c r="OFN181" s="522"/>
      <c r="OFO181" s="522"/>
      <c r="OFP181" s="522"/>
      <c r="OFQ181" s="522"/>
      <c r="OFR181" s="522"/>
      <c r="OFS181" s="522"/>
      <c r="OFT181" s="522"/>
      <c r="OFU181" s="522"/>
      <c r="OFV181" s="522"/>
      <c r="OFW181" s="522"/>
      <c r="OFX181" s="522"/>
      <c r="OFY181" s="522"/>
      <c r="OFZ181" s="522"/>
      <c r="OGA181" s="522"/>
      <c r="OGB181" s="522"/>
      <c r="OGC181" s="522"/>
      <c r="OGD181" s="522"/>
      <c r="OGE181" s="522"/>
      <c r="OGF181" s="522"/>
      <c r="OGG181" s="522"/>
      <c r="OGH181" s="522"/>
      <c r="OGI181" s="522"/>
      <c r="OGJ181" s="522"/>
      <c r="OGK181" s="522"/>
      <c r="OGL181" s="522"/>
      <c r="OGM181" s="522"/>
      <c r="OGN181" s="522"/>
      <c r="OGO181" s="522"/>
      <c r="OGP181" s="522"/>
      <c r="OGQ181" s="522"/>
      <c r="OGR181" s="522"/>
      <c r="OGS181" s="522"/>
      <c r="OGT181" s="522"/>
      <c r="OGU181" s="522"/>
      <c r="OGV181" s="522"/>
      <c r="OGW181" s="522"/>
      <c r="OGX181" s="522"/>
      <c r="OGY181" s="522"/>
      <c r="OGZ181" s="522"/>
      <c r="OHA181" s="522"/>
      <c r="OHB181" s="522"/>
      <c r="OHC181" s="522"/>
      <c r="OHD181" s="522"/>
      <c r="OHE181" s="522"/>
      <c r="OHF181" s="522"/>
      <c r="OHG181" s="522"/>
      <c r="OHH181" s="522"/>
      <c r="OHI181" s="522"/>
      <c r="OHJ181" s="522"/>
      <c r="OHK181" s="522"/>
      <c r="OHL181" s="522"/>
      <c r="OHM181" s="522"/>
      <c r="OHN181" s="522"/>
      <c r="OHO181" s="522"/>
      <c r="OHP181" s="522"/>
      <c r="OHQ181" s="522"/>
      <c r="OHR181" s="522"/>
      <c r="OHS181" s="522"/>
      <c r="OHT181" s="522"/>
      <c r="OHU181" s="522"/>
      <c r="OHV181" s="522"/>
      <c r="OHW181" s="522"/>
      <c r="OHX181" s="522"/>
      <c r="OHY181" s="522"/>
      <c r="OHZ181" s="522"/>
      <c r="OIA181" s="522"/>
      <c r="OIB181" s="522"/>
      <c r="OIC181" s="522"/>
      <c r="OID181" s="522"/>
      <c r="OIE181" s="522"/>
      <c r="OIF181" s="522"/>
      <c r="OIG181" s="522"/>
      <c r="OIH181" s="522"/>
      <c r="OII181" s="522"/>
      <c r="OIJ181" s="522"/>
      <c r="OIK181" s="522"/>
      <c r="OIL181" s="522"/>
      <c r="OIM181" s="522"/>
      <c r="OIN181" s="522"/>
      <c r="OIO181" s="522"/>
      <c r="OIP181" s="522"/>
      <c r="OIQ181" s="522"/>
      <c r="OIR181" s="522"/>
      <c r="OIS181" s="522"/>
      <c r="OIT181" s="522"/>
      <c r="OIU181" s="522"/>
      <c r="OIV181" s="522"/>
      <c r="OIW181" s="522"/>
      <c r="OIX181" s="522"/>
      <c r="OIY181" s="522"/>
      <c r="OIZ181" s="522"/>
      <c r="OJA181" s="522"/>
      <c r="OJB181" s="522"/>
      <c r="OJC181" s="522"/>
      <c r="OJD181" s="522"/>
      <c r="OJE181" s="522"/>
      <c r="OJF181" s="522"/>
      <c r="OJG181" s="522"/>
      <c r="OJH181" s="522"/>
      <c r="OJI181" s="522"/>
      <c r="OJJ181" s="522"/>
      <c r="OJK181" s="522"/>
      <c r="OJL181" s="522"/>
      <c r="OJM181" s="522"/>
      <c r="OJN181" s="522"/>
      <c r="OJO181" s="522"/>
      <c r="OJP181" s="522"/>
      <c r="OJQ181" s="522"/>
      <c r="OJR181" s="522"/>
      <c r="OJS181" s="522"/>
      <c r="OJT181" s="522"/>
      <c r="OJU181" s="522"/>
      <c r="OJV181" s="522"/>
      <c r="OJW181" s="522"/>
      <c r="OJX181" s="522"/>
      <c r="OJY181" s="522"/>
      <c r="OJZ181" s="522"/>
      <c r="OKA181" s="522"/>
      <c r="OKB181" s="522"/>
      <c r="OKC181" s="522"/>
      <c r="OKD181" s="522"/>
      <c r="OKE181" s="522"/>
      <c r="OKF181" s="522"/>
      <c r="OKG181" s="522"/>
      <c r="OKH181" s="522"/>
      <c r="OKI181" s="522"/>
      <c r="OKJ181" s="522"/>
      <c r="OKK181" s="522"/>
      <c r="OKL181" s="522"/>
      <c r="OKM181" s="522"/>
      <c r="OKN181" s="522"/>
      <c r="OKO181" s="522"/>
      <c r="OKP181" s="522"/>
      <c r="OKQ181" s="522"/>
      <c r="OKR181" s="522"/>
      <c r="OKS181" s="522"/>
      <c r="OKT181" s="522"/>
      <c r="OKU181" s="522"/>
      <c r="OKV181" s="522"/>
      <c r="OKW181" s="522"/>
      <c r="OKX181" s="522"/>
      <c r="OKY181" s="522"/>
      <c r="OKZ181" s="522"/>
      <c r="OLA181" s="522"/>
      <c r="OLB181" s="522"/>
      <c r="OLC181" s="522"/>
      <c r="OLD181" s="522"/>
      <c r="OLE181" s="522"/>
      <c r="OLF181" s="522"/>
      <c r="OLG181" s="522"/>
      <c r="OLH181" s="522"/>
      <c r="OLI181" s="522"/>
      <c r="OLJ181" s="522"/>
      <c r="OLK181" s="522"/>
      <c r="OLL181" s="522"/>
      <c r="OLM181" s="522"/>
      <c r="OLN181" s="522"/>
      <c r="OLO181" s="522"/>
      <c r="OLP181" s="522"/>
      <c r="OLQ181" s="522"/>
      <c r="OLR181" s="522"/>
      <c r="OLS181" s="522"/>
      <c r="OLT181" s="522"/>
      <c r="OLU181" s="522"/>
      <c r="OLV181" s="522"/>
      <c r="OLW181" s="522"/>
      <c r="OLX181" s="522"/>
      <c r="OLY181" s="522"/>
      <c r="OLZ181" s="522"/>
      <c r="OMA181" s="522"/>
      <c r="OMB181" s="522"/>
      <c r="OMC181" s="522"/>
      <c r="OMD181" s="522"/>
      <c r="OME181" s="522"/>
      <c r="OMF181" s="522"/>
      <c r="OMG181" s="522"/>
      <c r="OMH181" s="522"/>
      <c r="OMI181" s="522"/>
      <c r="OMJ181" s="522"/>
      <c r="OMK181" s="522"/>
      <c r="OML181" s="522"/>
      <c r="OMM181" s="522"/>
      <c r="OMN181" s="522"/>
      <c r="OMO181" s="522"/>
      <c r="OMP181" s="522"/>
      <c r="OMQ181" s="522"/>
      <c r="OMR181" s="522"/>
      <c r="OMS181" s="522"/>
      <c r="OMT181" s="522"/>
      <c r="OMU181" s="522"/>
      <c r="OMV181" s="522"/>
      <c r="OMW181" s="522"/>
      <c r="OMX181" s="522"/>
      <c r="OMY181" s="522"/>
      <c r="OMZ181" s="522"/>
      <c r="ONA181" s="522"/>
      <c r="ONB181" s="522"/>
      <c r="ONC181" s="522"/>
      <c r="OND181" s="522"/>
      <c r="ONE181" s="522"/>
      <c r="ONF181" s="522"/>
      <c r="ONG181" s="522"/>
      <c r="ONH181" s="522"/>
      <c r="ONI181" s="522"/>
      <c r="ONJ181" s="522"/>
      <c r="ONK181" s="522"/>
      <c r="ONL181" s="522"/>
      <c r="ONM181" s="522"/>
      <c r="ONN181" s="522"/>
      <c r="ONO181" s="522"/>
      <c r="ONP181" s="522"/>
      <c r="ONQ181" s="522"/>
      <c r="ONR181" s="522"/>
      <c r="ONS181" s="522"/>
      <c r="ONT181" s="522"/>
      <c r="ONU181" s="522"/>
      <c r="ONV181" s="522"/>
      <c r="ONW181" s="522"/>
      <c r="ONX181" s="522"/>
      <c r="ONY181" s="522"/>
      <c r="ONZ181" s="522"/>
      <c r="OOA181" s="522"/>
      <c r="OOB181" s="522"/>
      <c r="OOC181" s="522"/>
      <c r="OOD181" s="522"/>
      <c r="OOE181" s="522"/>
      <c r="OOF181" s="522"/>
      <c r="OOG181" s="522"/>
      <c r="OOH181" s="522"/>
      <c r="OOI181" s="522"/>
      <c r="OOJ181" s="522"/>
      <c r="OOK181" s="522"/>
      <c r="OOL181" s="522"/>
      <c r="OOM181" s="522"/>
      <c r="OON181" s="522"/>
      <c r="OOO181" s="522"/>
      <c r="OOP181" s="522"/>
      <c r="OOQ181" s="522"/>
      <c r="OOR181" s="522"/>
      <c r="OOS181" s="522"/>
      <c r="OOT181" s="522"/>
      <c r="OOU181" s="522"/>
      <c r="OOV181" s="522"/>
      <c r="OOW181" s="522"/>
      <c r="OOX181" s="522"/>
      <c r="OOY181" s="522"/>
      <c r="OOZ181" s="522"/>
      <c r="OPA181" s="522"/>
      <c r="OPB181" s="522"/>
      <c r="OPC181" s="522"/>
      <c r="OPD181" s="522"/>
      <c r="OPE181" s="522"/>
      <c r="OPF181" s="522"/>
      <c r="OPG181" s="522"/>
      <c r="OPH181" s="522"/>
      <c r="OPI181" s="522"/>
      <c r="OPJ181" s="522"/>
      <c r="OPK181" s="522"/>
      <c r="OPL181" s="522"/>
      <c r="OPM181" s="522"/>
      <c r="OPN181" s="522"/>
      <c r="OPO181" s="522"/>
      <c r="OPP181" s="522"/>
      <c r="OPQ181" s="522"/>
      <c r="OPR181" s="522"/>
      <c r="OPS181" s="522"/>
      <c r="OPT181" s="522"/>
      <c r="OPU181" s="522"/>
      <c r="OPV181" s="522"/>
      <c r="OPW181" s="522"/>
      <c r="OPX181" s="522"/>
      <c r="OPY181" s="522"/>
      <c r="OPZ181" s="522"/>
      <c r="OQA181" s="522"/>
      <c r="OQB181" s="522"/>
      <c r="OQC181" s="522"/>
      <c r="OQD181" s="522"/>
      <c r="OQE181" s="522"/>
      <c r="OQF181" s="522"/>
      <c r="OQG181" s="522"/>
      <c r="OQH181" s="522"/>
      <c r="OQI181" s="522"/>
      <c r="OQJ181" s="522"/>
      <c r="OQK181" s="522"/>
      <c r="OQL181" s="522"/>
      <c r="OQM181" s="522"/>
      <c r="OQN181" s="522"/>
      <c r="OQO181" s="522"/>
      <c r="OQP181" s="522"/>
      <c r="OQQ181" s="522"/>
      <c r="OQR181" s="522"/>
      <c r="OQS181" s="522"/>
      <c r="OQT181" s="522"/>
      <c r="OQU181" s="522"/>
      <c r="OQV181" s="522"/>
      <c r="OQW181" s="522"/>
      <c r="OQX181" s="522"/>
      <c r="OQY181" s="522"/>
      <c r="OQZ181" s="522"/>
      <c r="ORA181" s="522"/>
      <c r="ORB181" s="522"/>
      <c r="ORC181" s="522"/>
      <c r="ORD181" s="522"/>
      <c r="ORE181" s="522"/>
      <c r="ORF181" s="522"/>
      <c r="ORG181" s="522"/>
      <c r="ORH181" s="522"/>
      <c r="ORI181" s="522"/>
      <c r="ORJ181" s="522"/>
      <c r="ORK181" s="522"/>
      <c r="ORL181" s="522"/>
      <c r="ORM181" s="522"/>
      <c r="ORN181" s="522"/>
      <c r="ORO181" s="522"/>
      <c r="ORP181" s="522"/>
      <c r="ORQ181" s="522"/>
      <c r="ORR181" s="522"/>
      <c r="ORS181" s="522"/>
      <c r="ORT181" s="522"/>
      <c r="ORU181" s="522"/>
      <c r="ORV181" s="522"/>
      <c r="ORW181" s="522"/>
      <c r="ORX181" s="522"/>
      <c r="ORY181" s="522"/>
      <c r="ORZ181" s="522"/>
      <c r="OSA181" s="522"/>
      <c r="OSB181" s="522"/>
      <c r="OSC181" s="522"/>
      <c r="OSD181" s="522"/>
      <c r="OSE181" s="522"/>
      <c r="OSF181" s="522"/>
      <c r="OSG181" s="522"/>
      <c r="OSH181" s="522"/>
      <c r="OSI181" s="522"/>
      <c r="OSJ181" s="522"/>
      <c r="OSK181" s="522"/>
      <c r="OSL181" s="522"/>
      <c r="OSM181" s="522"/>
      <c r="OSN181" s="522"/>
      <c r="OSO181" s="522"/>
      <c r="OSP181" s="522"/>
      <c r="OSQ181" s="522"/>
      <c r="OSR181" s="522"/>
      <c r="OSS181" s="522"/>
      <c r="OST181" s="522"/>
      <c r="OSU181" s="522"/>
      <c r="OSV181" s="522"/>
      <c r="OSW181" s="522"/>
      <c r="OSX181" s="522"/>
      <c r="OSY181" s="522"/>
      <c r="OSZ181" s="522"/>
      <c r="OTA181" s="522"/>
      <c r="OTB181" s="522"/>
      <c r="OTC181" s="522"/>
      <c r="OTD181" s="522"/>
      <c r="OTE181" s="522"/>
      <c r="OTF181" s="522"/>
      <c r="OTG181" s="522"/>
      <c r="OTH181" s="522"/>
      <c r="OTI181" s="522"/>
      <c r="OTJ181" s="522"/>
      <c r="OTK181" s="522"/>
      <c r="OTL181" s="522"/>
      <c r="OTM181" s="522"/>
      <c r="OTN181" s="522"/>
      <c r="OTO181" s="522"/>
      <c r="OTP181" s="522"/>
      <c r="OTQ181" s="522"/>
      <c r="OTR181" s="522"/>
      <c r="OTS181" s="522"/>
      <c r="OTT181" s="522"/>
      <c r="OTU181" s="522"/>
      <c r="OTV181" s="522"/>
      <c r="OTW181" s="522"/>
      <c r="OTX181" s="522"/>
      <c r="OTY181" s="522"/>
      <c r="OTZ181" s="522"/>
      <c r="OUA181" s="522"/>
      <c r="OUB181" s="522"/>
      <c r="OUC181" s="522"/>
      <c r="OUD181" s="522"/>
      <c r="OUE181" s="522"/>
      <c r="OUF181" s="522"/>
      <c r="OUG181" s="522"/>
      <c r="OUH181" s="522"/>
      <c r="OUI181" s="522"/>
      <c r="OUJ181" s="522"/>
      <c r="OUK181" s="522"/>
      <c r="OUL181" s="522"/>
      <c r="OUM181" s="522"/>
      <c r="OUN181" s="522"/>
      <c r="OUO181" s="522"/>
      <c r="OUP181" s="522"/>
      <c r="OUQ181" s="522"/>
      <c r="OUR181" s="522"/>
      <c r="OUS181" s="522"/>
      <c r="OUT181" s="522"/>
      <c r="OUU181" s="522"/>
      <c r="OUV181" s="522"/>
      <c r="OUW181" s="522"/>
      <c r="OUX181" s="522"/>
      <c r="OUY181" s="522"/>
      <c r="OUZ181" s="522"/>
      <c r="OVA181" s="522"/>
      <c r="OVB181" s="522"/>
      <c r="OVC181" s="522"/>
      <c r="OVD181" s="522"/>
      <c r="OVE181" s="522"/>
      <c r="OVF181" s="522"/>
      <c r="OVG181" s="522"/>
      <c r="OVH181" s="522"/>
      <c r="OVI181" s="522"/>
      <c r="OVJ181" s="522"/>
      <c r="OVK181" s="522"/>
      <c r="OVL181" s="522"/>
      <c r="OVM181" s="522"/>
      <c r="OVN181" s="522"/>
      <c r="OVO181" s="522"/>
      <c r="OVP181" s="522"/>
      <c r="OVQ181" s="522"/>
      <c r="OVR181" s="522"/>
      <c r="OVS181" s="522"/>
      <c r="OVT181" s="522"/>
      <c r="OVU181" s="522"/>
      <c r="OVV181" s="522"/>
      <c r="OVW181" s="522"/>
      <c r="OVX181" s="522"/>
      <c r="OVY181" s="522"/>
      <c r="OVZ181" s="522"/>
      <c r="OWA181" s="522"/>
      <c r="OWB181" s="522"/>
      <c r="OWC181" s="522"/>
      <c r="OWD181" s="522"/>
      <c r="OWE181" s="522"/>
      <c r="OWF181" s="522"/>
      <c r="OWG181" s="522"/>
      <c r="OWH181" s="522"/>
      <c r="OWI181" s="522"/>
      <c r="OWJ181" s="522"/>
      <c r="OWK181" s="522"/>
      <c r="OWL181" s="522"/>
      <c r="OWM181" s="522"/>
      <c r="OWN181" s="522"/>
      <c r="OWO181" s="522"/>
      <c r="OWP181" s="522"/>
      <c r="OWQ181" s="522"/>
      <c r="OWR181" s="522"/>
      <c r="OWS181" s="522"/>
      <c r="OWT181" s="522"/>
      <c r="OWU181" s="522"/>
      <c r="OWV181" s="522"/>
      <c r="OWW181" s="522"/>
      <c r="OWX181" s="522"/>
      <c r="OWY181" s="522"/>
      <c r="OWZ181" s="522"/>
      <c r="OXA181" s="522"/>
      <c r="OXB181" s="522"/>
      <c r="OXC181" s="522"/>
      <c r="OXD181" s="522"/>
      <c r="OXE181" s="522"/>
      <c r="OXF181" s="522"/>
      <c r="OXG181" s="522"/>
      <c r="OXH181" s="522"/>
      <c r="OXI181" s="522"/>
      <c r="OXJ181" s="522"/>
      <c r="OXK181" s="522"/>
      <c r="OXL181" s="522"/>
      <c r="OXM181" s="522"/>
      <c r="OXN181" s="522"/>
      <c r="OXO181" s="522"/>
      <c r="OXP181" s="522"/>
      <c r="OXQ181" s="522"/>
      <c r="OXR181" s="522"/>
      <c r="OXS181" s="522"/>
      <c r="OXT181" s="522"/>
      <c r="OXU181" s="522"/>
      <c r="OXV181" s="522"/>
      <c r="OXW181" s="522"/>
      <c r="OXX181" s="522"/>
      <c r="OXY181" s="522"/>
      <c r="OXZ181" s="522"/>
      <c r="OYA181" s="522"/>
      <c r="OYB181" s="522"/>
      <c r="OYC181" s="522"/>
      <c r="OYD181" s="522"/>
      <c r="OYE181" s="522"/>
      <c r="OYF181" s="522"/>
      <c r="OYG181" s="522"/>
      <c r="OYH181" s="522"/>
      <c r="OYI181" s="522"/>
      <c r="OYJ181" s="522"/>
      <c r="OYK181" s="522"/>
      <c r="OYL181" s="522"/>
      <c r="OYM181" s="522"/>
      <c r="OYN181" s="522"/>
      <c r="OYO181" s="522"/>
      <c r="OYP181" s="522"/>
      <c r="OYQ181" s="522"/>
      <c r="OYR181" s="522"/>
      <c r="OYS181" s="522"/>
      <c r="OYT181" s="522"/>
      <c r="OYU181" s="522"/>
      <c r="OYV181" s="522"/>
      <c r="OYW181" s="522"/>
      <c r="OYX181" s="522"/>
      <c r="OYY181" s="522"/>
      <c r="OYZ181" s="522"/>
      <c r="OZA181" s="522"/>
      <c r="OZB181" s="522"/>
      <c r="OZC181" s="522"/>
      <c r="OZD181" s="522"/>
      <c r="OZE181" s="522"/>
      <c r="OZF181" s="522"/>
      <c r="OZG181" s="522"/>
      <c r="OZH181" s="522"/>
      <c r="OZI181" s="522"/>
      <c r="OZJ181" s="522"/>
      <c r="OZK181" s="522"/>
      <c r="OZL181" s="522"/>
      <c r="OZM181" s="522"/>
      <c r="OZN181" s="522"/>
      <c r="OZO181" s="522"/>
      <c r="OZP181" s="522"/>
      <c r="OZQ181" s="522"/>
      <c r="OZR181" s="522"/>
      <c r="OZS181" s="522"/>
      <c r="OZT181" s="522"/>
      <c r="OZU181" s="522"/>
      <c r="OZV181" s="522"/>
      <c r="OZW181" s="522"/>
      <c r="OZX181" s="522"/>
      <c r="OZY181" s="522"/>
      <c r="OZZ181" s="522"/>
      <c r="PAA181" s="522"/>
      <c r="PAB181" s="522"/>
      <c r="PAC181" s="522"/>
      <c r="PAD181" s="522"/>
      <c r="PAE181" s="522"/>
      <c r="PAF181" s="522"/>
      <c r="PAG181" s="522"/>
      <c r="PAH181" s="522"/>
      <c r="PAI181" s="522"/>
      <c r="PAJ181" s="522"/>
      <c r="PAK181" s="522"/>
      <c r="PAL181" s="522"/>
      <c r="PAM181" s="522"/>
      <c r="PAN181" s="522"/>
      <c r="PAO181" s="522"/>
      <c r="PAP181" s="522"/>
      <c r="PAQ181" s="522"/>
      <c r="PAR181" s="522"/>
      <c r="PAS181" s="522"/>
      <c r="PAT181" s="522"/>
      <c r="PAU181" s="522"/>
      <c r="PAV181" s="522"/>
      <c r="PAW181" s="522"/>
      <c r="PAX181" s="522"/>
      <c r="PAY181" s="522"/>
      <c r="PAZ181" s="522"/>
      <c r="PBA181" s="522"/>
      <c r="PBB181" s="522"/>
      <c r="PBC181" s="522"/>
      <c r="PBD181" s="522"/>
      <c r="PBE181" s="522"/>
      <c r="PBF181" s="522"/>
      <c r="PBG181" s="522"/>
      <c r="PBH181" s="522"/>
      <c r="PBI181" s="522"/>
      <c r="PBJ181" s="522"/>
      <c r="PBK181" s="522"/>
      <c r="PBL181" s="522"/>
      <c r="PBM181" s="522"/>
      <c r="PBN181" s="522"/>
      <c r="PBO181" s="522"/>
      <c r="PBP181" s="522"/>
      <c r="PBQ181" s="522"/>
      <c r="PBR181" s="522"/>
      <c r="PBS181" s="522"/>
      <c r="PBT181" s="522"/>
      <c r="PBU181" s="522"/>
      <c r="PBV181" s="522"/>
      <c r="PBW181" s="522"/>
      <c r="PBX181" s="522"/>
      <c r="PBY181" s="522"/>
      <c r="PBZ181" s="522"/>
      <c r="PCA181" s="522"/>
      <c r="PCB181" s="522"/>
      <c r="PCC181" s="522"/>
      <c r="PCD181" s="522"/>
      <c r="PCE181" s="522"/>
      <c r="PCF181" s="522"/>
      <c r="PCG181" s="522"/>
      <c r="PCH181" s="522"/>
      <c r="PCI181" s="522"/>
      <c r="PCJ181" s="522"/>
      <c r="PCK181" s="522"/>
      <c r="PCL181" s="522"/>
      <c r="PCM181" s="522"/>
      <c r="PCN181" s="522"/>
      <c r="PCO181" s="522"/>
      <c r="PCP181" s="522"/>
      <c r="PCQ181" s="522"/>
      <c r="PCR181" s="522"/>
      <c r="PCS181" s="522"/>
      <c r="PCT181" s="522"/>
      <c r="PCU181" s="522"/>
      <c r="PCV181" s="522"/>
      <c r="PCW181" s="522"/>
      <c r="PCX181" s="522"/>
      <c r="PCY181" s="522"/>
      <c r="PCZ181" s="522"/>
      <c r="PDA181" s="522"/>
      <c r="PDB181" s="522"/>
      <c r="PDC181" s="522"/>
      <c r="PDD181" s="522"/>
      <c r="PDE181" s="522"/>
      <c r="PDF181" s="522"/>
      <c r="PDG181" s="522"/>
      <c r="PDH181" s="522"/>
      <c r="PDI181" s="522"/>
      <c r="PDJ181" s="522"/>
      <c r="PDK181" s="522"/>
      <c r="PDL181" s="522"/>
      <c r="PDM181" s="522"/>
      <c r="PDN181" s="522"/>
      <c r="PDO181" s="522"/>
      <c r="PDP181" s="522"/>
      <c r="PDQ181" s="522"/>
      <c r="PDR181" s="522"/>
      <c r="PDS181" s="522"/>
      <c r="PDT181" s="522"/>
      <c r="PDU181" s="522"/>
      <c r="PDV181" s="522"/>
      <c r="PDW181" s="522"/>
      <c r="PDX181" s="522"/>
      <c r="PDY181" s="522"/>
      <c r="PDZ181" s="522"/>
      <c r="PEA181" s="522"/>
      <c r="PEB181" s="522"/>
      <c r="PEC181" s="522"/>
      <c r="PED181" s="522"/>
      <c r="PEE181" s="522"/>
      <c r="PEF181" s="522"/>
      <c r="PEG181" s="522"/>
      <c r="PEH181" s="522"/>
      <c r="PEI181" s="522"/>
      <c r="PEJ181" s="522"/>
      <c r="PEK181" s="522"/>
      <c r="PEL181" s="522"/>
      <c r="PEM181" s="522"/>
      <c r="PEN181" s="522"/>
      <c r="PEO181" s="522"/>
      <c r="PEP181" s="522"/>
      <c r="PEQ181" s="522"/>
      <c r="PER181" s="522"/>
      <c r="PES181" s="522"/>
      <c r="PET181" s="522"/>
      <c r="PEU181" s="522"/>
      <c r="PEV181" s="522"/>
      <c r="PEW181" s="522"/>
      <c r="PEX181" s="522"/>
      <c r="PEY181" s="522"/>
      <c r="PEZ181" s="522"/>
      <c r="PFA181" s="522"/>
      <c r="PFB181" s="522"/>
      <c r="PFC181" s="522"/>
      <c r="PFD181" s="522"/>
      <c r="PFE181" s="522"/>
      <c r="PFF181" s="522"/>
      <c r="PFG181" s="522"/>
      <c r="PFH181" s="522"/>
      <c r="PFI181" s="522"/>
      <c r="PFJ181" s="522"/>
      <c r="PFK181" s="522"/>
      <c r="PFL181" s="522"/>
      <c r="PFM181" s="522"/>
      <c r="PFN181" s="522"/>
      <c r="PFO181" s="522"/>
      <c r="PFP181" s="522"/>
      <c r="PFQ181" s="522"/>
      <c r="PFR181" s="522"/>
      <c r="PFS181" s="522"/>
      <c r="PFT181" s="522"/>
      <c r="PFU181" s="522"/>
      <c r="PFV181" s="522"/>
      <c r="PFW181" s="522"/>
      <c r="PFX181" s="522"/>
      <c r="PFY181" s="522"/>
      <c r="PFZ181" s="522"/>
      <c r="PGA181" s="522"/>
      <c r="PGB181" s="522"/>
      <c r="PGC181" s="522"/>
      <c r="PGD181" s="522"/>
      <c r="PGE181" s="522"/>
      <c r="PGF181" s="522"/>
      <c r="PGG181" s="522"/>
      <c r="PGH181" s="522"/>
      <c r="PGI181" s="522"/>
      <c r="PGJ181" s="522"/>
      <c r="PGK181" s="522"/>
      <c r="PGL181" s="522"/>
      <c r="PGM181" s="522"/>
      <c r="PGN181" s="522"/>
      <c r="PGO181" s="522"/>
      <c r="PGP181" s="522"/>
      <c r="PGQ181" s="522"/>
      <c r="PGR181" s="522"/>
      <c r="PGS181" s="522"/>
      <c r="PGT181" s="522"/>
      <c r="PGU181" s="522"/>
      <c r="PGV181" s="522"/>
      <c r="PGW181" s="522"/>
      <c r="PGX181" s="522"/>
      <c r="PGY181" s="522"/>
      <c r="PGZ181" s="522"/>
      <c r="PHA181" s="522"/>
      <c r="PHB181" s="522"/>
      <c r="PHC181" s="522"/>
      <c r="PHD181" s="522"/>
      <c r="PHE181" s="522"/>
      <c r="PHF181" s="522"/>
      <c r="PHG181" s="522"/>
      <c r="PHH181" s="522"/>
      <c r="PHI181" s="522"/>
      <c r="PHJ181" s="522"/>
      <c r="PHK181" s="522"/>
      <c r="PHL181" s="522"/>
      <c r="PHM181" s="522"/>
      <c r="PHN181" s="522"/>
      <c r="PHO181" s="522"/>
      <c r="PHP181" s="522"/>
      <c r="PHQ181" s="522"/>
      <c r="PHR181" s="522"/>
      <c r="PHS181" s="522"/>
      <c r="PHT181" s="522"/>
      <c r="PHU181" s="522"/>
      <c r="PHV181" s="522"/>
      <c r="PHW181" s="522"/>
      <c r="PHX181" s="522"/>
      <c r="PHY181" s="522"/>
      <c r="PHZ181" s="522"/>
      <c r="PIA181" s="522"/>
      <c r="PIB181" s="522"/>
      <c r="PIC181" s="522"/>
      <c r="PID181" s="522"/>
      <c r="PIE181" s="522"/>
      <c r="PIF181" s="522"/>
      <c r="PIG181" s="522"/>
      <c r="PIH181" s="522"/>
      <c r="PII181" s="522"/>
      <c r="PIJ181" s="522"/>
      <c r="PIK181" s="522"/>
      <c r="PIL181" s="522"/>
      <c r="PIM181" s="522"/>
      <c r="PIN181" s="522"/>
      <c r="PIO181" s="522"/>
      <c r="PIP181" s="522"/>
      <c r="PIQ181" s="522"/>
      <c r="PIR181" s="522"/>
      <c r="PIS181" s="522"/>
      <c r="PIT181" s="522"/>
      <c r="PIU181" s="522"/>
      <c r="PIV181" s="522"/>
      <c r="PIW181" s="522"/>
      <c r="PIX181" s="522"/>
      <c r="PIY181" s="522"/>
      <c r="PIZ181" s="522"/>
      <c r="PJA181" s="522"/>
      <c r="PJB181" s="522"/>
      <c r="PJC181" s="522"/>
      <c r="PJD181" s="522"/>
      <c r="PJE181" s="522"/>
      <c r="PJF181" s="522"/>
      <c r="PJG181" s="522"/>
      <c r="PJH181" s="522"/>
      <c r="PJI181" s="522"/>
      <c r="PJJ181" s="522"/>
      <c r="PJK181" s="522"/>
      <c r="PJL181" s="522"/>
      <c r="PJM181" s="522"/>
      <c r="PJN181" s="522"/>
      <c r="PJO181" s="522"/>
      <c r="PJP181" s="522"/>
      <c r="PJQ181" s="522"/>
      <c r="PJR181" s="522"/>
      <c r="PJS181" s="522"/>
      <c r="PJT181" s="522"/>
      <c r="PJU181" s="522"/>
      <c r="PJV181" s="522"/>
      <c r="PJW181" s="522"/>
      <c r="PJX181" s="522"/>
      <c r="PJY181" s="522"/>
      <c r="PJZ181" s="522"/>
      <c r="PKA181" s="522"/>
      <c r="PKB181" s="522"/>
      <c r="PKC181" s="522"/>
      <c r="PKD181" s="522"/>
      <c r="PKE181" s="522"/>
      <c r="PKF181" s="522"/>
      <c r="PKG181" s="522"/>
      <c r="PKH181" s="522"/>
      <c r="PKI181" s="522"/>
      <c r="PKJ181" s="522"/>
      <c r="PKK181" s="522"/>
      <c r="PKL181" s="522"/>
      <c r="PKM181" s="522"/>
      <c r="PKN181" s="522"/>
      <c r="PKO181" s="522"/>
      <c r="PKP181" s="522"/>
      <c r="PKQ181" s="522"/>
      <c r="PKR181" s="522"/>
      <c r="PKS181" s="522"/>
      <c r="PKT181" s="522"/>
      <c r="PKU181" s="522"/>
      <c r="PKV181" s="522"/>
      <c r="PKW181" s="522"/>
      <c r="PKX181" s="522"/>
      <c r="PKY181" s="522"/>
      <c r="PKZ181" s="522"/>
      <c r="PLA181" s="522"/>
      <c r="PLB181" s="522"/>
      <c r="PLC181" s="522"/>
      <c r="PLD181" s="522"/>
      <c r="PLE181" s="522"/>
      <c r="PLF181" s="522"/>
      <c r="PLG181" s="522"/>
      <c r="PLH181" s="522"/>
      <c r="PLI181" s="522"/>
      <c r="PLJ181" s="522"/>
      <c r="PLK181" s="522"/>
      <c r="PLL181" s="522"/>
      <c r="PLM181" s="522"/>
      <c r="PLN181" s="522"/>
      <c r="PLO181" s="522"/>
      <c r="PLP181" s="522"/>
      <c r="PLQ181" s="522"/>
      <c r="PLR181" s="522"/>
      <c r="PLS181" s="522"/>
      <c r="PLT181" s="522"/>
      <c r="PLU181" s="522"/>
      <c r="PLV181" s="522"/>
      <c r="PLW181" s="522"/>
      <c r="PLX181" s="522"/>
      <c r="PLY181" s="522"/>
      <c r="PLZ181" s="522"/>
      <c r="PMA181" s="522"/>
      <c r="PMB181" s="522"/>
      <c r="PMC181" s="522"/>
      <c r="PMD181" s="522"/>
      <c r="PME181" s="522"/>
      <c r="PMF181" s="522"/>
      <c r="PMG181" s="522"/>
      <c r="PMH181" s="522"/>
      <c r="PMI181" s="522"/>
      <c r="PMJ181" s="522"/>
      <c r="PMK181" s="522"/>
      <c r="PML181" s="522"/>
      <c r="PMM181" s="522"/>
      <c r="PMN181" s="522"/>
      <c r="PMO181" s="522"/>
      <c r="PMP181" s="522"/>
      <c r="PMQ181" s="522"/>
      <c r="PMR181" s="522"/>
      <c r="PMS181" s="522"/>
      <c r="PMT181" s="522"/>
      <c r="PMU181" s="522"/>
      <c r="PMV181" s="522"/>
      <c r="PMW181" s="522"/>
      <c r="PMX181" s="522"/>
      <c r="PMY181" s="522"/>
      <c r="PMZ181" s="522"/>
      <c r="PNA181" s="522"/>
      <c r="PNB181" s="522"/>
      <c r="PNC181" s="522"/>
      <c r="PND181" s="522"/>
      <c r="PNE181" s="522"/>
      <c r="PNF181" s="522"/>
      <c r="PNG181" s="522"/>
      <c r="PNH181" s="522"/>
      <c r="PNI181" s="522"/>
      <c r="PNJ181" s="522"/>
      <c r="PNK181" s="522"/>
      <c r="PNL181" s="522"/>
      <c r="PNM181" s="522"/>
      <c r="PNN181" s="522"/>
      <c r="PNO181" s="522"/>
      <c r="PNP181" s="522"/>
      <c r="PNQ181" s="522"/>
      <c r="PNR181" s="522"/>
      <c r="PNS181" s="522"/>
      <c r="PNT181" s="522"/>
      <c r="PNU181" s="522"/>
      <c r="PNV181" s="522"/>
      <c r="PNW181" s="522"/>
      <c r="PNX181" s="522"/>
      <c r="PNY181" s="522"/>
      <c r="PNZ181" s="522"/>
      <c r="POA181" s="522"/>
      <c r="POB181" s="522"/>
      <c r="POC181" s="522"/>
      <c r="POD181" s="522"/>
      <c r="POE181" s="522"/>
      <c r="POF181" s="522"/>
      <c r="POG181" s="522"/>
      <c r="POH181" s="522"/>
      <c r="POI181" s="522"/>
      <c r="POJ181" s="522"/>
      <c r="POK181" s="522"/>
      <c r="POL181" s="522"/>
      <c r="POM181" s="522"/>
      <c r="PON181" s="522"/>
      <c r="POO181" s="522"/>
      <c r="POP181" s="522"/>
      <c r="POQ181" s="522"/>
      <c r="POR181" s="522"/>
      <c r="POS181" s="522"/>
      <c r="POT181" s="522"/>
      <c r="POU181" s="522"/>
      <c r="POV181" s="522"/>
      <c r="POW181" s="522"/>
      <c r="POX181" s="522"/>
      <c r="POY181" s="522"/>
      <c r="POZ181" s="522"/>
      <c r="PPA181" s="522"/>
      <c r="PPB181" s="522"/>
      <c r="PPC181" s="522"/>
      <c r="PPD181" s="522"/>
      <c r="PPE181" s="522"/>
      <c r="PPF181" s="522"/>
      <c r="PPG181" s="522"/>
      <c r="PPH181" s="522"/>
      <c r="PPI181" s="522"/>
      <c r="PPJ181" s="522"/>
      <c r="PPK181" s="522"/>
      <c r="PPL181" s="522"/>
      <c r="PPM181" s="522"/>
      <c r="PPN181" s="522"/>
      <c r="PPO181" s="522"/>
      <c r="PPP181" s="522"/>
      <c r="PPQ181" s="522"/>
      <c r="PPR181" s="522"/>
      <c r="PPS181" s="522"/>
      <c r="PPT181" s="522"/>
      <c r="PPU181" s="522"/>
      <c r="PPV181" s="522"/>
      <c r="PPW181" s="522"/>
      <c r="PPX181" s="522"/>
      <c r="PPY181" s="522"/>
      <c r="PPZ181" s="522"/>
      <c r="PQA181" s="522"/>
      <c r="PQB181" s="522"/>
      <c r="PQC181" s="522"/>
      <c r="PQD181" s="522"/>
      <c r="PQE181" s="522"/>
      <c r="PQF181" s="522"/>
      <c r="PQG181" s="522"/>
      <c r="PQH181" s="522"/>
      <c r="PQI181" s="522"/>
      <c r="PQJ181" s="522"/>
      <c r="PQK181" s="522"/>
      <c r="PQL181" s="522"/>
      <c r="PQM181" s="522"/>
      <c r="PQN181" s="522"/>
      <c r="PQO181" s="522"/>
      <c r="PQP181" s="522"/>
      <c r="PQQ181" s="522"/>
      <c r="PQR181" s="522"/>
      <c r="PQS181" s="522"/>
      <c r="PQT181" s="522"/>
      <c r="PQU181" s="522"/>
      <c r="PQV181" s="522"/>
      <c r="PQW181" s="522"/>
      <c r="PQX181" s="522"/>
      <c r="PQY181" s="522"/>
      <c r="PQZ181" s="522"/>
      <c r="PRA181" s="522"/>
      <c r="PRB181" s="522"/>
      <c r="PRC181" s="522"/>
      <c r="PRD181" s="522"/>
      <c r="PRE181" s="522"/>
      <c r="PRF181" s="522"/>
      <c r="PRG181" s="522"/>
      <c r="PRH181" s="522"/>
      <c r="PRI181" s="522"/>
      <c r="PRJ181" s="522"/>
      <c r="PRK181" s="522"/>
      <c r="PRL181" s="522"/>
      <c r="PRM181" s="522"/>
      <c r="PRN181" s="522"/>
      <c r="PRO181" s="522"/>
      <c r="PRP181" s="522"/>
      <c r="PRQ181" s="522"/>
      <c r="PRR181" s="522"/>
      <c r="PRS181" s="522"/>
      <c r="PRT181" s="522"/>
      <c r="PRU181" s="522"/>
      <c r="PRV181" s="522"/>
      <c r="PRW181" s="522"/>
      <c r="PRX181" s="522"/>
      <c r="PRY181" s="522"/>
      <c r="PRZ181" s="522"/>
      <c r="PSA181" s="522"/>
      <c r="PSB181" s="522"/>
      <c r="PSC181" s="522"/>
      <c r="PSD181" s="522"/>
      <c r="PSE181" s="522"/>
      <c r="PSF181" s="522"/>
      <c r="PSG181" s="522"/>
      <c r="PSH181" s="522"/>
      <c r="PSI181" s="522"/>
      <c r="PSJ181" s="522"/>
      <c r="PSK181" s="522"/>
      <c r="PSL181" s="522"/>
      <c r="PSM181" s="522"/>
      <c r="PSN181" s="522"/>
      <c r="PSO181" s="522"/>
      <c r="PSP181" s="522"/>
      <c r="PSQ181" s="522"/>
      <c r="PSR181" s="522"/>
      <c r="PSS181" s="522"/>
      <c r="PST181" s="522"/>
      <c r="PSU181" s="522"/>
      <c r="PSV181" s="522"/>
      <c r="PSW181" s="522"/>
      <c r="PSX181" s="522"/>
      <c r="PSY181" s="522"/>
      <c r="PSZ181" s="522"/>
      <c r="PTA181" s="522"/>
      <c r="PTB181" s="522"/>
      <c r="PTC181" s="522"/>
      <c r="PTD181" s="522"/>
      <c r="PTE181" s="522"/>
      <c r="PTF181" s="522"/>
      <c r="PTG181" s="522"/>
      <c r="PTH181" s="522"/>
      <c r="PTI181" s="522"/>
      <c r="PTJ181" s="522"/>
      <c r="PTK181" s="522"/>
      <c r="PTL181" s="522"/>
      <c r="PTM181" s="522"/>
      <c r="PTN181" s="522"/>
      <c r="PTO181" s="522"/>
      <c r="PTP181" s="522"/>
      <c r="PTQ181" s="522"/>
      <c r="PTR181" s="522"/>
      <c r="PTS181" s="522"/>
      <c r="PTT181" s="522"/>
      <c r="PTU181" s="522"/>
      <c r="PTV181" s="522"/>
      <c r="PTW181" s="522"/>
      <c r="PTX181" s="522"/>
      <c r="PTY181" s="522"/>
      <c r="PTZ181" s="522"/>
      <c r="PUA181" s="522"/>
      <c r="PUB181" s="522"/>
      <c r="PUC181" s="522"/>
      <c r="PUD181" s="522"/>
      <c r="PUE181" s="522"/>
      <c r="PUF181" s="522"/>
      <c r="PUG181" s="522"/>
      <c r="PUH181" s="522"/>
      <c r="PUI181" s="522"/>
      <c r="PUJ181" s="522"/>
      <c r="PUK181" s="522"/>
      <c r="PUL181" s="522"/>
      <c r="PUM181" s="522"/>
      <c r="PUN181" s="522"/>
      <c r="PUO181" s="522"/>
      <c r="PUP181" s="522"/>
      <c r="PUQ181" s="522"/>
      <c r="PUR181" s="522"/>
      <c r="PUS181" s="522"/>
      <c r="PUT181" s="522"/>
      <c r="PUU181" s="522"/>
      <c r="PUV181" s="522"/>
      <c r="PUW181" s="522"/>
      <c r="PUX181" s="522"/>
      <c r="PUY181" s="522"/>
      <c r="PUZ181" s="522"/>
      <c r="PVA181" s="522"/>
      <c r="PVB181" s="522"/>
      <c r="PVC181" s="522"/>
      <c r="PVD181" s="522"/>
      <c r="PVE181" s="522"/>
      <c r="PVF181" s="522"/>
      <c r="PVG181" s="522"/>
      <c r="PVH181" s="522"/>
      <c r="PVI181" s="522"/>
      <c r="PVJ181" s="522"/>
      <c r="PVK181" s="522"/>
      <c r="PVL181" s="522"/>
      <c r="PVM181" s="522"/>
      <c r="PVN181" s="522"/>
      <c r="PVO181" s="522"/>
      <c r="PVP181" s="522"/>
      <c r="PVQ181" s="522"/>
      <c r="PVR181" s="522"/>
      <c r="PVS181" s="522"/>
      <c r="PVT181" s="522"/>
      <c r="PVU181" s="522"/>
      <c r="PVV181" s="522"/>
      <c r="PVW181" s="522"/>
      <c r="PVX181" s="522"/>
      <c r="PVY181" s="522"/>
      <c r="PVZ181" s="522"/>
      <c r="PWA181" s="522"/>
      <c r="PWB181" s="522"/>
      <c r="PWC181" s="522"/>
      <c r="PWD181" s="522"/>
      <c r="PWE181" s="522"/>
      <c r="PWF181" s="522"/>
      <c r="PWG181" s="522"/>
      <c r="PWH181" s="522"/>
      <c r="PWI181" s="522"/>
      <c r="PWJ181" s="522"/>
      <c r="PWK181" s="522"/>
      <c r="PWL181" s="522"/>
      <c r="PWM181" s="522"/>
      <c r="PWN181" s="522"/>
      <c r="PWO181" s="522"/>
      <c r="PWP181" s="522"/>
      <c r="PWQ181" s="522"/>
      <c r="PWR181" s="522"/>
      <c r="PWS181" s="522"/>
      <c r="PWT181" s="522"/>
      <c r="PWU181" s="522"/>
      <c r="PWV181" s="522"/>
      <c r="PWW181" s="522"/>
      <c r="PWX181" s="522"/>
      <c r="PWY181" s="522"/>
      <c r="PWZ181" s="522"/>
      <c r="PXA181" s="522"/>
      <c r="PXB181" s="522"/>
      <c r="PXC181" s="522"/>
      <c r="PXD181" s="522"/>
      <c r="PXE181" s="522"/>
      <c r="PXF181" s="522"/>
      <c r="PXG181" s="522"/>
      <c r="PXH181" s="522"/>
      <c r="PXI181" s="522"/>
      <c r="PXJ181" s="522"/>
      <c r="PXK181" s="522"/>
      <c r="PXL181" s="522"/>
      <c r="PXM181" s="522"/>
      <c r="PXN181" s="522"/>
      <c r="PXO181" s="522"/>
      <c r="PXP181" s="522"/>
      <c r="PXQ181" s="522"/>
      <c r="PXR181" s="522"/>
      <c r="PXS181" s="522"/>
      <c r="PXT181" s="522"/>
      <c r="PXU181" s="522"/>
      <c r="PXV181" s="522"/>
      <c r="PXW181" s="522"/>
      <c r="PXX181" s="522"/>
      <c r="PXY181" s="522"/>
      <c r="PXZ181" s="522"/>
      <c r="PYA181" s="522"/>
      <c r="PYB181" s="522"/>
      <c r="PYC181" s="522"/>
      <c r="PYD181" s="522"/>
      <c r="PYE181" s="522"/>
      <c r="PYF181" s="522"/>
      <c r="PYG181" s="522"/>
      <c r="PYH181" s="522"/>
      <c r="PYI181" s="522"/>
      <c r="PYJ181" s="522"/>
      <c r="PYK181" s="522"/>
      <c r="PYL181" s="522"/>
      <c r="PYM181" s="522"/>
      <c r="PYN181" s="522"/>
      <c r="PYO181" s="522"/>
      <c r="PYP181" s="522"/>
      <c r="PYQ181" s="522"/>
      <c r="PYR181" s="522"/>
      <c r="PYS181" s="522"/>
      <c r="PYT181" s="522"/>
      <c r="PYU181" s="522"/>
      <c r="PYV181" s="522"/>
      <c r="PYW181" s="522"/>
      <c r="PYX181" s="522"/>
      <c r="PYY181" s="522"/>
      <c r="PYZ181" s="522"/>
      <c r="PZA181" s="522"/>
      <c r="PZB181" s="522"/>
      <c r="PZC181" s="522"/>
      <c r="PZD181" s="522"/>
      <c r="PZE181" s="522"/>
      <c r="PZF181" s="522"/>
      <c r="PZG181" s="522"/>
      <c r="PZH181" s="522"/>
      <c r="PZI181" s="522"/>
      <c r="PZJ181" s="522"/>
      <c r="PZK181" s="522"/>
      <c r="PZL181" s="522"/>
      <c r="PZM181" s="522"/>
      <c r="PZN181" s="522"/>
      <c r="PZO181" s="522"/>
      <c r="PZP181" s="522"/>
      <c r="PZQ181" s="522"/>
      <c r="PZR181" s="522"/>
      <c r="PZS181" s="522"/>
      <c r="PZT181" s="522"/>
      <c r="PZU181" s="522"/>
      <c r="PZV181" s="522"/>
      <c r="PZW181" s="522"/>
      <c r="PZX181" s="522"/>
      <c r="PZY181" s="522"/>
      <c r="PZZ181" s="522"/>
      <c r="QAA181" s="522"/>
      <c r="QAB181" s="522"/>
      <c r="QAC181" s="522"/>
      <c r="QAD181" s="522"/>
      <c r="QAE181" s="522"/>
      <c r="QAF181" s="522"/>
      <c r="QAG181" s="522"/>
      <c r="QAH181" s="522"/>
      <c r="QAI181" s="522"/>
      <c r="QAJ181" s="522"/>
      <c r="QAK181" s="522"/>
      <c r="QAL181" s="522"/>
      <c r="QAM181" s="522"/>
      <c r="QAN181" s="522"/>
      <c r="QAO181" s="522"/>
      <c r="QAP181" s="522"/>
      <c r="QAQ181" s="522"/>
      <c r="QAR181" s="522"/>
      <c r="QAS181" s="522"/>
      <c r="QAT181" s="522"/>
      <c r="QAU181" s="522"/>
      <c r="QAV181" s="522"/>
      <c r="QAW181" s="522"/>
      <c r="QAX181" s="522"/>
      <c r="QAY181" s="522"/>
      <c r="QAZ181" s="522"/>
      <c r="QBA181" s="522"/>
      <c r="QBB181" s="522"/>
      <c r="QBC181" s="522"/>
      <c r="QBD181" s="522"/>
      <c r="QBE181" s="522"/>
      <c r="QBF181" s="522"/>
      <c r="QBG181" s="522"/>
      <c r="QBH181" s="522"/>
      <c r="QBI181" s="522"/>
      <c r="QBJ181" s="522"/>
      <c r="QBK181" s="522"/>
      <c r="QBL181" s="522"/>
      <c r="QBM181" s="522"/>
      <c r="QBN181" s="522"/>
      <c r="QBO181" s="522"/>
      <c r="QBP181" s="522"/>
      <c r="QBQ181" s="522"/>
      <c r="QBR181" s="522"/>
      <c r="QBS181" s="522"/>
      <c r="QBT181" s="522"/>
      <c r="QBU181" s="522"/>
      <c r="QBV181" s="522"/>
      <c r="QBW181" s="522"/>
      <c r="QBX181" s="522"/>
      <c r="QBY181" s="522"/>
      <c r="QBZ181" s="522"/>
      <c r="QCA181" s="522"/>
      <c r="QCB181" s="522"/>
      <c r="QCC181" s="522"/>
      <c r="QCD181" s="522"/>
      <c r="QCE181" s="522"/>
      <c r="QCF181" s="522"/>
      <c r="QCG181" s="522"/>
      <c r="QCH181" s="522"/>
      <c r="QCI181" s="522"/>
      <c r="QCJ181" s="522"/>
      <c r="QCK181" s="522"/>
      <c r="QCL181" s="522"/>
      <c r="QCM181" s="522"/>
      <c r="QCN181" s="522"/>
      <c r="QCO181" s="522"/>
      <c r="QCP181" s="522"/>
      <c r="QCQ181" s="522"/>
      <c r="QCR181" s="522"/>
      <c r="QCS181" s="522"/>
      <c r="QCT181" s="522"/>
      <c r="QCU181" s="522"/>
      <c r="QCV181" s="522"/>
      <c r="QCW181" s="522"/>
      <c r="QCX181" s="522"/>
      <c r="QCY181" s="522"/>
      <c r="QCZ181" s="522"/>
      <c r="QDA181" s="522"/>
      <c r="QDB181" s="522"/>
      <c r="QDC181" s="522"/>
      <c r="QDD181" s="522"/>
      <c r="QDE181" s="522"/>
      <c r="QDF181" s="522"/>
      <c r="QDG181" s="522"/>
      <c r="QDH181" s="522"/>
      <c r="QDI181" s="522"/>
      <c r="QDJ181" s="522"/>
      <c r="QDK181" s="522"/>
      <c r="QDL181" s="522"/>
      <c r="QDM181" s="522"/>
      <c r="QDN181" s="522"/>
      <c r="QDO181" s="522"/>
      <c r="QDP181" s="522"/>
      <c r="QDQ181" s="522"/>
      <c r="QDR181" s="522"/>
      <c r="QDS181" s="522"/>
      <c r="QDT181" s="522"/>
      <c r="QDU181" s="522"/>
      <c r="QDV181" s="522"/>
      <c r="QDW181" s="522"/>
      <c r="QDX181" s="522"/>
      <c r="QDY181" s="522"/>
      <c r="QDZ181" s="522"/>
      <c r="QEA181" s="522"/>
      <c r="QEB181" s="522"/>
      <c r="QEC181" s="522"/>
      <c r="QED181" s="522"/>
      <c r="QEE181" s="522"/>
      <c r="QEF181" s="522"/>
      <c r="QEG181" s="522"/>
      <c r="QEH181" s="522"/>
      <c r="QEI181" s="522"/>
      <c r="QEJ181" s="522"/>
      <c r="QEK181" s="522"/>
      <c r="QEL181" s="522"/>
      <c r="QEM181" s="522"/>
      <c r="QEN181" s="522"/>
      <c r="QEO181" s="522"/>
      <c r="QEP181" s="522"/>
      <c r="QEQ181" s="522"/>
      <c r="QER181" s="522"/>
      <c r="QES181" s="522"/>
      <c r="QET181" s="522"/>
      <c r="QEU181" s="522"/>
      <c r="QEV181" s="522"/>
      <c r="QEW181" s="522"/>
      <c r="QEX181" s="522"/>
      <c r="QEY181" s="522"/>
      <c r="QEZ181" s="522"/>
      <c r="QFA181" s="522"/>
      <c r="QFB181" s="522"/>
      <c r="QFC181" s="522"/>
      <c r="QFD181" s="522"/>
      <c r="QFE181" s="522"/>
      <c r="QFF181" s="522"/>
      <c r="QFG181" s="522"/>
      <c r="QFH181" s="522"/>
      <c r="QFI181" s="522"/>
      <c r="QFJ181" s="522"/>
      <c r="QFK181" s="522"/>
      <c r="QFL181" s="522"/>
      <c r="QFM181" s="522"/>
      <c r="QFN181" s="522"/>
      <c r="QFO181" s="522"/>
      <c r="QFP181" s="522"/>
      <c r="QFQ181" s="522"/>
      <c r="QFR181" s="522"/>
      <c r="QFS181" s="522"/>
      <c r="QFT181" s="522"/>
      <c r="QFU181" s="522"/>
      <c r="QFV181" s="522"/>
      <c r="QFW181" s="522"/>
      <c r="QFX181" s="522"/>
      <c r="QFY181" s="522"/>
      <c r="QFZ181" s="522"/>
      <c r="QGA181" s="522"/>
      <c r="QGB181" s="522"/>
      <c r="QGC181" s="522"/>
      <c r="QGD181" s="522"/>
      <c r="QGE181" s="522"/>
      <c r="QGF181" s="522"/>
      <c r="QGG181" s="522"/>
      <c r="QGH181" s="522"/>
      <c r="QGI181" s="522"/>
      <c r="QGJ181" s="522"/>
      <c r="QGK181" s="522"/>
      <c r="QGL181" s="522"/>
      <c r="QGM181" s="522"/>
      <c r="QGN181" s="522"/>
      <c r="QGO181" s="522"/>
      <c r="QGP181" s="522"/>
      <c r="QGQ181" s="522"/>
      <c r="QGR181" s="522"/>
      <c r="QGS181" s="522"/>
      <c r="QGT181" s="522"/>
      <c r="QGU181" s="522"/>
      <c r="QGV181" s="522"/>
      <c r="QGW181" s="522"/>
      <c r="QGX181" s="522"/>
      <c r="QGY181" s="522"/>
      <c r="QGZ181" s="522"/>
      <c r="QHA181" s="522"/>
      <c r="QHB181" s="522"/>
      <c r="QHC181" s="522"/>
      <c r="QHD181" s="522"/>
      <c r="QHE181" s="522"/>
      <c r="QHF181" s="522"/>
      <c r="QHG181" s="522"/>
      <c r="QHH181" s="522"/>
      <c r="QHI181" s="522"/>
      <c r="QHJ181" s="522"/>
      <c r="QHK181" s="522"/>
      <c r="QHL181" s="522"/>
      <c r="QHM181" s="522"/>
      <c r="QHN181" s="522"/>
      <c r="QHO181" s="522"/>
      <c r="QHP181" s="522"/>
      <c r="QHQ181" s="522"/>
      <c r="QHR181" s="522"/>
      <c r="QHS181" s="522"/>
      <c r="QHT181" s="522"/>
      <c r="QHU181" s="522"/>
      <c r="QHV181" s="522"/>
      <c r="QHW181" s="522"/>
      <c r="QHX181" s="522"/>
      <c r="QHY181" s="522"/>
      <c r="QHZ181" s="522"/>
      <c r="QIA181" s="522"/>
      <c r="QIB181" s="522"/>
      <c r="QIC181" s="522"/>
      <c r="QID181" s="522"/>
      <c r="QIE181" s="522"/>
      <c r="QIF181" s="522"/>
      <c r="QIG181" s="522"/>
      <c r="QIH181" s="522"/>
      <c r="QII181" s="522"/>
      <c r="QIJ181" s="522"/>
      <c r="QIK181" s="522"/>
      <c r="QIL181" s="522"/>
      <c r="QIM181" s="522"/>
      <c r="QIN181" s="522"/>
      <c r="QIO181" s="522"/>
      <c r="QIP181" s="522"/>
      <c r="QIQ181" s="522"/>
      <c r="QIR181" s="522"/>
      <c r="QIS181" s="522"/>
      <c r="QIT181" s="522"/>
      <c r="QIU181" s="522"/>
      <c r="QIV181" s="522"/>
      <c r="QIW181" s="522"/>
      <c r="QIX181" s="522"/>
      <c r="QIY181" s="522"/>
      <c r="QIZ181" s="522"/>
      <c r="QJA181" s="522"/>
      <c r="QJB181" s="522"/>
      <c r="QJC181" s="522"/>
      <c r="QJD181" s="522"/>
      <c r="QJE181" s="522"/>
      <c r="QJF181" s="522"/>
      <c r="QJG181" s="522"/>
      <c r="QJH181" s="522"/>
      <c r="QJI181" s="522"/>
      <c r="QJJ181" s="522"/>
      <c r="QJK181" s="522"/>
      <c r="QJL181" s="522"/>
      <c r="QJM181" s="522"/>
      <c r="QJN181" s="522"/>
      <c r="QJO181" s="522"/>
      <c r="QJP181" s="522"/>
      <c r="QJQ181" s="522"/>
      <c r="QJR181" s="522"/>
      <c r="QJS181" s="522"/>
      <c r="QJT181" s="522"/>
      <c r="QJU181" s="522"/>
      <c r="QJV181" s="522"/>
      <c r="QJW181" s="522"/>
      <c r="QJX181" s="522"/>
      <c r="QJY181" s="522"/>
      <c r="QJZ181" s="522"/>
      <c r="QKA181" s="522"/>
      <c r="QKB181" s="522"/>
      <c r="QKC181" s="522"/>
      <c r="QKD181" s="522"/>
      <c r="QKE181" s="522"/>
      <c r="QKF181" s="522"/>
      <c r="QKG181" s="522"/>
      <c r="QKH181" s="522"/>
      <c r="QKI181" s="522"/>
      <c r="QKJ181" s="522"/>
      <c r="QKK181" s="522"/>
      <c r="QKL181" s="522"/>
      <c r="QKM181" s="522"/>
      <c r="QKN181" s="522"/>
      <c r="QKO181" s="522"/>
      <c r="QKP181" s="522"/>
      <c r="QKQ181" s="522"/>
      <c r="QKR181" s="522"/>
      <c r="QKS181" s="522"/>
      <c r="QKT181" s="522"/>
      <c r="QKU181" s="522"/>
      <c r="QKV181" s="522"/>
      <c r="QKW181" s="522"/>
      <c r="QKX181" s="522"/>
      <c r="QKY181" s="522"/>
      <c r="QKZ181" s="522"/>
      <c r="QLA181" s="522"/>
      <c r="QLB181" s="522"/>
      <c r="QLC181" s="522"/>
      <c r="QLD181" s="522"/>
      <c r="QLE181" s="522"/>
      <c r="QLF181" s="522"/>
      <c r="QLG181" s="522"/>
      <c r="QLH181" s="522"/>
      <c r="QLI181" s="522"/>
      <c r="QLJ181" s="522"/>
      <c r="QLK181" s="522"/>
      <c r="QLL181" s="522"/>
      <c r="QLM181" s="522"/>
      <c r="QLN181" s="522"/>
      <c r="QLO181" s="522"/>
      <c r="QLP181" s="522"/>
      <c r="QLQ181" s="522"/>
      <c r="QLR181" s="522"/>
      <c r="QLS181" s="522"/>
      <c r="QLT181" s="522"/>
      <c r="QLU181" s="522"/>
      <c r="QLV181" s="522"/>
      <c r="QLW181" s="522"/>
      <c r="QLX181" s="522"/>
      <c r="QLY181" s="522"/>
      <c r="QLZ181" s="522"/>
      <c r="QMA181" s="522"/>
      <c r="QMB181" s="522"/>
      <c r="QMC181" s="522"/>
      <c r="QMD181" s="522"/>
      <c r="QME181" s="522"/>
      <c r="QMF181" s="522"/>
      <c r="QMG181" s="522"/>
      <c r="QMH181" s="522"/>
      <c r="QMI181" s="522"/>
      <c r="QMJ181" s="522"/>
      <c r="QMK181" s="522"/>
      <c r="QML181" s="522"/>
      <c r="QMM181" s="522"/>
      <c r="QMN181" s="522"/>
      <c r="QMO181" s="522"/>
      <c r="QMP181" s="522"/>
      <c r="QMQ181" s="522"/>
      <c r="QMR181" s="522"/>
      <c r="QMS181" s="522"/>
      <c r="QMT181" s="522"/>
      <c r="QMU181" s="522"/>
      <c r="QMV181" s="522"/>
      <c r="QMW181" s="522"/>
      <c r="QMX181" s="522"/>
      <c r="QMY181" s="522"/>
      <c r="QMZ181" s="522"/>
      <c r="QNA181" s="522"/>
      <c r="QNB181" s="522"/>
      <c r="QNC181" s="522"/>
      <c r="QND181" s="522"/>
      <c r="QNE181" s="522"/>
      <c r="QNF181" s="522"/>
      <c r="QNG181" s="522"/>
      <c r="QNH181" s="522"/>
      <c r="QNI181" s="522"/>
      <c r="QNJ181" s="522"/>
      <c r="QNK181" s="522"/>
      <c r="QNL181" s="522"/>
      <c r="QNM181" s="522"/>
      <c r="QNN181" s="522"/>
      <c r="QNO181" s="522"/>
      <c r="QNP181" s="522"/>
      <c r="QNQ181" s="522"/>
      <c r="QNR181" s="522"/>
      <c r="QNS181" s="522"/>
      <c r="QNT181" s="522"/>
      <c r="QNU181" s="522"/>
      <c r="QNV181" s="522"/>
      <c r="QNW181" s="522"/>
      <c r="QNX181" s="522"/>
      <c r="QNY181" s="522"/>
      <c r="QNZ181" s="522"/>
      <c r="QOA181" s="522"/>
      <c r="QOB181" s="522"/>
      <c r="QOC181" s="522"/>
      <c r="QOD181" s="522"/>
      <c r="QOE181" s="522"/>
      <c r="QOF181" s="522"/>
      <c r="QOG181" s="522"/>
      <c r="QOH181" s="522"/>
      <c r="QOI181" s="522"/>
      <c r="QOJ181" s="522"/>
      <c r="QOK181" s="522"/>
      <c r="QOL181" s="522"/>
      <c r="QOM181" s="522"/>
      <c r="QON181" s="522"/>
      <c r="QOO181" s="522"/>
      <c r="QOP181" s="522"/>
      <c r="QOQ181" s="522"/>
      <c r="QOR181" s="522"/>
      <c r="QOS181" s="522"/>
      <c r="QOT181" s="522"/>
      <c r="QOU181" s="522"/>
      <c r="QOV181" s="522"/>
      <c r="QOW181" s="522"/>
      <c r="QOX181" s="522"/>
      <c r="QOY181" s="522"/>
      <c r="QOZ181" s="522"/>
      <c r="QPA181" s="522"/>
      <c r="QPB181" s="522"/>
      <c r="QPC181" s="522"/>
      <c r="QPD181" s="522"/>
      <c r="QPE181" s="522"/>
      <c r="QPF181" s="522"/>
      <c r="QPG181" s="522"/>
      <c r="QPH181" s="522"/>
      <c r="QPI181" s="522"/>
      <c r="QPJ181" s="522"/>
      <c r="QPK181" s="522"/>
      <c r="QPL181" s="522"/>
      <c r="QPM181" s="522"/>
      <c r="QPN181" s="522"/>
      <c r="QPO181" s="522"/>
      <c r="QPP181" s="522"/>
      <c r="QPQ181" s="522"/>
      <c r="QPR181" s="522"/>
      <c r="QPS181" s="522"/>
      <c r="QPT181" s="522"/>
      <c r="QPU181" s="522"/>
      <c r="QPV181" s="522"/>
      <c r="QPW181" s="522"/>
      <c r="QPX181" s="522"/>
      <c r="QPY181" s="522"/>
      <c r="QPZ181" s="522"/>
      <c r="QQA181" s="522"/>
      <c r="QQB181" s="522"/>
      <c r="QQC181" s="522"/>
      <c r="QQD181" s="522"/>
      <c r="QQE181" s="522"/>
      <c r="QQF181" s="522"/>
      <c r="QQG181" s="522"/>
      <c r="QQH181" s="522"/>
      <c r="QQI181" s="522"/>
      <c r="QQJ181" s="522"/>
      <c r="QQK181" s="522"/>
      <c r="QQL181" s="522"/>
      <c r="QQM181" s="522"/>
      <c r="QQN181" s="522"/>
      <c r="QQO181" s="522"/>
      <c r="QQP181" s="522"/>
      <c r="QQQ181" s="522"/>
      <c r="QQR181" s="522"/>
      <c r="QQS181" s="522"/>
      <c r="QQT181" s="522"/>
      <c r="QQU181" s="522"/>
      <c r="QQV181" s="522"/>
      <c r="QQW181" s="522"/>
      <c r="QQX181" s="522"/>
      <c r="QQY181" s="522"/>
      <c r="QQZ181" s="522"/>
      <c r="QRA181" s="522"/>
      <c r="QRB181" s="522"/>
      <c r="QRC181" s="522"/>
      <c r="QRD181" s="522"/>
      <c r="QRE181" s="522"/>
      <c r="QRF181" s="522"/>
      <c r="QRG181" s="522"/>
      <c r="QRH181" s="522"/>
      <c r="QRI181" s="522"/>
      <c r="QRJ181" s="522"/>
      <c r="QRK181" s="522"/>
      <c r="QRL181" s="522"/>
      <c r="QRM181" s="522"/>
      <c r="QRN181" s="522"/>
      <c r="QRO181" s="522"/>
      <c r="QRP181" s="522"/>
      <c r="QRQ181" s="522"/>
      <c r="QRR181" s="522"/>
      <c r="QRS181" s="522"/>
      <c r="QRT181" s="522"/>
      <c r="QRU181" s="522"/>
      <c r="QRV181" s="522"/>
      <c r="QRW181" s="522"/>
      <c r="QRX181" s="522"/>
      <c r="QRY181" s="522"/>
      <c r="QRZ181" s="522"/>
      <c r="QSA181" s="522"/>
      <c r="QSB181" s="522"/>
      <c r="QSC181" s="522"/>
      <c r="QSD181" s="522"/>
      <c r="QSE181" s="522"/>
      <c r="QSF181" s="522"/>
      <c r="QSG181" s="522"/>
      <c r="QSH181" s="522"/>
      <c r="QSI181" s="522"/>
      <c r="QSJ181" s="522"/>
      <c r="QSK181" s="522"/>
      <c r="QSL181" s="522"/>
      <c r="QSM181" s="522"/>
      <c r="QSN181" s="522"/>
      <c r="QSO181" s="522"/>
      <c r="QSP181" s="522"/>
      <c r="QSQ181" s="522"/>
      <c r="QSR181" s="522"/>
      <c r="QSS181" s="522"/>
      <c r="QST181" s="522"/>
      <c r="QSU181" s="522"/>
      <c r="QSV181" s="522"/>
      <c r="QSW181" s="522"/>
      <c r="QSX181" s="522"/>
      <c r="QSY181" s="522"/>
      <c r="QSZ181" s="522"/>
      <c r="QTA181" s="522"/>
      <c r="QTB181" s="522"/>
      <c r="QTC181" s="522"/>
      <c r="QTD181" s="522"/>
      <c r="QTE181" s="522"/>
      <c r="QTF181" s="522"/>
      <c r="QTG181" s="522"/>
      <c r="QTH181" s="522"/>
      <c r="QTI181" s="522"/>
      <c r="QTJ181" s="522"/>
      <c r="QTK181" s="522"/>
      <c r="QTL181" s="522"/>
      <c r="QTM181" s="522"/>
      <c r="QTN181" s="522"/>
      <c r="QTO181" s="522"/>
      <c r="QTP181" s="522"/>
      <c r="QTQ181" s="522"/>
      <c r="QTR181" s="522"/>
      <c r="QTS181" s="522"/>
      <c r="QTT181" s="522"/>
      <c r="QTU181" s="522"/>
      <c r="QTV181" s="522"/>
      <c r="QTW181" s="522"/>
      <c r="QTX181" s="522"/>
      <c r="QTY181" s="522"/>
      <c r="QTZ181" s="522"/>
      <c r="QUA181" s="522"/>
      <c r="QUB181" s="522"/>
      <c r="QUC181" s="522"/>
      <c r="QUD181" s="522"/>
      <c r="QUE181" s="522"/>
      <c r="QUF181" s="522"/>
      <c r="QUG181" s="522"/>
      <c r="QUH181" s="522"/>
      <c r="QUI181" s="522"/>
      <c r="QUJ181" s="522"/>
      <c r="QUK181" s="522"/>
      <c r="QUL181" s="522"/>
      <c r="QUM181" s="522"/>
      <c r="QUN181" s="522"/>
      <c r="QUO181" s="522"/>
      <c r="QUP181" s="522"/>
      <c r="QUQ181" s="522"/>
      <c r="QUR181" s="522"/>
      <c r="QUS181" s="522"/>
      <c r="QUT181" s="522"/>
      <c r="QUU181" s="522"/>
      <c r="QUV181" s="522"/>
      <c r="QUW181" s="522"/>
      <c r="QUX181" s="522"/>
      <c r="QUY181" s="522"/>
      <c r="QUZ181" s="522"/>
      <c r="QVA181" s="522"/>
      <c r="QVB181" s="522"/>
      <c r="QVC181" s="522"/>
      <c r="QVD181" s="522"/>
      <c r="QVE181" s="522"/>
      <c r="QVF181" s="522"/>
      <c r="QVG181" s="522"/>
      <c r="QVH181" s="522"/>
      <c r="QVI181" s="522"/>
      <c r="QVJ181" s="522"/>
      <c r="QVK181" s="522"/>
      <c r="QVL181" s="522"/>
      <c r="QVM181" s="522"/>
      <c r="QVN181" s="522"/>
      <c r="QVO181" s="522"/>
      <c r="QVP181" s="522"/>
      <c r="QVQ181" s="522"/>
      <c r="QVR181" s="522"/>
      <c r="QVS181" s="522"/>
      <c r="QVT181" s="522"/>
      <c r="QVU181" s="522"/>
      <c r="QVV181" s="522"/>
      <c r="QVW181" s="522"/>
      <c r="QVX181" s="522"/>
      <c r="QVY181" s="522"/>
      <c r="QVZ181" s="522"/>
      <c r="QWA181" s="522"/>
      <c r="QWB181" s="522"/>
      <c r="QWC181" s="522"/>
      <c r="QWD181" s="522"/>
      <c r="QWE181" s="522"/>
      <c r="QWF181" s="522"/>
      <c r="QWG181" s="522"/>
      <c r="QWH181" s="522"/>
      <c r="QWI181" s="522"/>
      <c r="QWJ181" s="522"/>
      <c r="QWK181" s="522"/>
      <c r="QWL181" s="522"/>
      <c r="QWM181" s="522"/>
      <c r="QWN181" s="522"/>
      <c r="QWO181" s="522"/>
      <c r="QWP181" s="522"/>
      <c r="QWQ181" s="522"/>
      <c r="QWR181" s="522"/>
      <c r="QWS181" s="522"/>
      <c r="QWT181" s="522"/>
      <c r="QWU181" s="522"/>
      <c r="QWV181" s="522"/>
      <c r="QWW181" s="522"/>
      <c r="QWX181" s="522"/>
      <c r="QWY181" s="522"/>
      <c r="QWZ181" s="522"/>
      <c r="QXA181" s="522"/>
      <c r="QXB181" s="522"/>
      <c r="QXC181" s="522"/>
      <c r="QXD181" s="522"/>
      <c r="QXE181" s="522"/>
      <c r="QXF181" s="522"/>
      <c r="QXG181" s="522"/>
      <c r="QXH181" s="522"/>
      <c r="QXI181" s="522"/>
      <c r="QXJ181" s="522"/>
      <c r="QXK181" s="522"/>
      <c r="QXL181" s="522"/>
      <c r="QXM181" s="522"/>
      <c r="QXN181" s="522"/>
      <c r="QXO181" s="522"/>
      <c r="QXP181" s="522"/>
      <c r="QXQ181" s="522"/>
      <c r="QXR181" s="522"/>
      <c r="QXS181" s="522"/>
      <c r="QXT181" s="522"/>
      <c r="QXU181" s="522"/>
      <c r="QXV181" s="522"/>
      <c r="QXW181" s="522"/>
      <c r="QXX181" s="522"/>
      <c r="QXY181" s="522"/>
      <c r="QXZ181" s="522"/>
      <c r="QYA181" s="522"/>
      <c r="QYB181" s="522"/>
      <c r="QYC181" s="522"/>
      <c r="QYD181" s="522"/>
      <c r="QYE181" s="522"/>
      <c r="QYF181" s="522"/>
      <c r="QYG181" s="522"/>
      <c r="QYH181" s="522"/>
      <c r="QYI181" s="522"/>
      <c r="QYJ181" s="522"/>
      <c r="QYK181" s="522"/>
      <c r="QYL181" s="522"/>
      <c r="QYM181" s="522"/>
      <c r="QYN181" s="522"/>
      <c r="QYO181" s="522"/>
      <c r="QYP181" s="522"/>
      <c r="QYQ181" s="522"/>
      <c r="QYR181" s="522"/>
      <c r="QYS181" s="522"/>
      <c r="QYT181" s="522"/>
      <c r="QYU181" s="522"/>
      <c r="QYV181" s="522"/>
      <c r="QYW181" s="522"/>
      <c r="QYX181" s="522"/>
      <c r="QYY181" s="522"/>
      <c r="QYZ181" s="522"/>
      <c r="QZA181" s="522"/>
      <c r="QZB181" s="522"/>
      <c r="QZC181" s="522"/>
      <c r="QZD181" s="522"/>
      <c r="QZE181" s="522"/>
      <c r="QZF181" s="522"/>
      <c r="QZG181" s="522"/>
      <c r="QZH181" s="522"/>
      <c r="QZI181" s="522"/>
      <c r="QZJ181" s="522"/>
      <c r="QZK181" s="522"/>
      <c r="QZL181" s="522"/>
      <c r="QZM181" s="522"/>
      <c r="QZN181" s="522"/>
      <c r="QZO181" s="522"/>
      <c r="QZP181" s="522"/>
      <c r="QZQ181" s="522"/>
      <c r="QZR181" s="522"/>
      <c r="QZS181" s="522"/>
      <c r="QZT181" s="522"/>
      <c r="QZU181" s="522"/>
      <c r="QZV181" s="522"/>
      <c r="QZW181" s="522"/>
      <c r="QZX181" s="522"/>
      <c r="QZY181" s="522"/>
      <c r="QZZ181" s="522"/>
      <c r="RAA181" s="522"/>
      <c r="RAB181" s="522"/>
      <c r="RAC181" s="522"/>
      <c r="RAD181" s="522"/>
      <c r="RAE181" s="522"/>
      <c r="RAF181" s="522"/>
      <c r="RAG181" s="522"/>
      <c r="RAH181" s="522"/>
      <c r="RAI181" s="522"/>
      <c r="RAJ181" s="522"/>
      <c r="RAK181" s="522"/>
      <c r="RAL181" s="522"/>
      <c r="RAM181" s="522"/>
      <c r="RAN181" s="522"/>
      <c r="RAO181" s="522"/>
      <c r="RAP181" s="522"/>
      <c r="RAQ181" s="522"/>
      <c r="RAR181" s="522"/>
      <c r="RAS181" s="522"/>
      <c r="RAT181" s="522"/>
      <c r="RAU181" s="522"/>
      <c r="RAV181" s="522"/>
      <c r="RAW181" s="522"/>
      <c r="RAX181" s="522"/>
      <c r="RAY181" s="522"/>
      <c r="RAZ181" s="522"/>
      <c r="RBA181" s="522"/>
      <c r="RBB181" s="522"/>
      <c r="RBC181" s="522"/>
      <c r="RBD181" s="522"/>
      <c r="RBE181" s="522"/>
      <c r="RBF181" s="522"/>
      <c r="RBG181" s="522"/>
      <c r="RBH181" s="522"/>
      <c r="RBI181" s="522"/>
      <c r="RBJ181" s="522"/>
      <c r="RBK181" s="522"/>
      <c r="RBL181" s="522"/>
      <c r="RBM181" s="522"/>
      <c r="RBN181" s="522"/>
      <c r="RBO181" s="522"/>
      <c r="RBP181" s="522"/>
      <c r="RBQ181" s="522"/>
      <c r="RBR181" s="522"/>
      <c r="RBS181" s="522"/>
      <c r="RBT181" s="522"/>
      <c r="RBU181" s="522"/>
      <c r="RBV181" s="522"/>
      <c r="RBW181" s="522"/>
      <c r="RBX181" s="522"/>
      <c r="RBY181" s="522"/>
      <c r="RBZ181" s="522"/>
      <c r="RCA181" s="522"/>
      <c r="RCB181" s="522"/>
      <c r="RCC181" s="522"/>
      <c r="RCD181" s="522"/>
      <c r="RCE181" s="522"/>
      <c r="RCF181" s="522"/>
      <c r="RCG181" s="522"/>
      <c r="RCH181" s="522"/>
      <c r="RCI181" s="522"/>
      <c r="RCJ181" s="522"/>
      <c r="RCK181" s="522"/>
      <c r="RCL181" s="522"/>
      <c r="RCM181" s="522"/>
      <c r="RCN181" s="522"/>
      <c r="RCO181" s="522"/>
      <c r="RCP181" s="522"/>
      <c r="RCQ181" s="522"/>
      <c r="RCR181" s="522"/>
      <c r="RCS181" s="522"/>
      <c r="RCT181" s="522"/>
      <c r="RCU181" s="522"/>
      <c r="RCV181" s="522"/>
      <c r="RCW181" s="522"/>
      <c r="RCX181" s="522"/>
      <c r="RCY181" s="522"/>
      <c r="RCZ181" s="522"/>
      <c r="RDA181" s="522"/>
      <c r="RDB181" s="522"/>
      <c r="RDC181" s="522"/>
      <c r="RDD181" s="522"/>
      <c r="RDE181" s="522"/>
      <c r="RDF181" s="522"/>
      <c r="RDG181" s="522"/>
      <c r="RDH181" s="522"/>
      <c r="RDI181" s="522"/>
      <c r="RDJ181" s="522"/>
      <c r="RDK181" s="522"/>
      <c r="RDL181" s="522"/>
      <c r="RDM181" s="522"/>
      <c r="RDN181" s="522"/>
      <c r="RDO181" s="522"/>
      <c r="RDP181" s="522"/>
      <c r="RDQ181" s="522"/>
      <c r="RDR181" s="522"/>
      <c r="RDS181" s="522"/>
      <c r="RDT181" s="522"/>
      <c r="RDU181" s="522"/>
      <c r="RDV181" s="522"/>
      <c r="RDW181" s="522"/>
      <c r="RDX181" s="522"/>
      <c r="RDY181" s="522"/>
      <c r="RDZ181" s="522"/>
      <c r="REA181" s="522"/>
      <c r="REB181" s="522"/>
      <c r="REC181" s="522"/>
      <c r="RED181" s="522"/>
      <c r="REE181" s="522"/>
      <c r="REF181" s="522"/>
      <c r="REG181" s="522"/>
      <c r="REH181" s="522"/>
      <c r="REI181" s="522"/>
      <c r="REJ181" s="522"/>
      <c r="REK181" s="522"/>
      <c r="REL181" s="522"/>
      <c r="REM181" s="522"/>
      <c r="REN181" s="522"/>
      <c r="REO181" s="522"/>
      <c r="REP181" s="522"/>
      <c r="REQ181" s="522"/>
      <c r="RER181" s="522"/>
      <c r="RES181" s="522"/>
      <c r="RET181" s="522"/>
      <c r="REU181" s="522"/>
      <c r="REV181" s="522"/>
      <c r="REW181" s="522"/>
      <c r="REX181" s="522"/>
      <c r="REY181" s="522"/>
      <c r="REZ181" s="522"/>
      <c r="RFA181" s="522"/>
      <c r="RFB181" s="522"/>
      <c r="RFC181" s="522"/>
      <c r="RFD181" s="522"/>
      <c r="RFE181" s="522"/>
      <c r="RFF181" s="522"/>
      <c r="RFG181" s="522"/>
      <c r="RFH181" s="522"/>
      <c r="RFI181" s="522"/>
      <c r="RFJ181" s="522"/>
      <c r="RFK181" s="522"/>
      <c r="RFL181" s="522"/>
      <c r="RFM181" s="522"/>
      <c r="RFN181" s="522"/>
      <c r="RFO181" s="522"/>
      <c r="RFP181" s="522"/>
      <c r="RFQ181" s="522"/>
      <c r="RFR181" s="522"/>
      <c r="RFS181" s="522"/>
      <c r="RFT181" s="522"/>
      <c r="RFU181" s="522"/>
      <c r="RFV181" s="522"/>
      <c r="RFW181" s="522"/>
      <c r="RFX181" s="522"/>
      <c r="RFY181" s="522"/>
      <c r="RFZ181" s="522"/>
      <c r="RGA181" s="522"/>
      <c r="RGB181" s="522"/>
      <c r="RGC181" s="522"/>
      <c r="RGD181" s="522"/>
      <c r="RGE181" s="522"/>
      <c r="RGF181" s="522"/>
      <c r="RGG181" s="522"/>
      <c r="RGH181" s="522"/>
      <c r="RGI181" s="522"/>
      <c r="RGJ181" s="522"/>
      <c r="RGK181" s="522"/>
      <c r="RGL181" s="522"/>
      <c r="RGM181" s="522"/>
      <c r="RGN181" s="522"/>
      <c r="RGO181" s="522"/>
      <c r="RGP181" s="522"/>
      <c r="RGQ181" s="522"/>
      <c r="RGR181" s="522"/>
      <c r="RGS181" s="522"/>
      <c r="RGT181" s="522"/>
      <c r="RGU181" s="522"/>
      <c r="RGV181" s="522"/>
      <c r="RGW181" s="522"/>
      <c r="RGX181" s="522"/>
      <c r="RGY181" s="522"/>
      <c r="RGZ181" s="522"/>
      <c r="RHA181" s="522"/>
      <c r="RHB181" s="522"/>
      <c r="RHC181" s="522"/>
      <c r="RHD181" s="522"/>
      <c r="RHE181" s="522"/>
      <c r="RHF181" s="522"/>
      <c r="RHG181" s="522"/>
      <c r="RHH181" s="522"/>
      <c r="RHI181" s="522"/>
      <c r="RHJ181" s="522"/>
      <c r="RHK181" s="522"/>
      <c r="RHL181" s="522"/>
      <c r="RHM181" s="522"/>
      <c r="RHN181" s="522"/>
      <c r="RHO181" s="522"/>
      <c r="RHP181" s="522"/>
      <c r="RHQ181" s="522"/>
      <c r="RHR181" s="522"/>
      <c r="RHS181" s="522"/>
      <c r="RHT181" s="522"/>
      <c r="RHU181" s="522"/>
      <c r="RHV181" s="522"/>
      <c r="RHW181" s="522"/>
      <c r="RHX181" s="522"/>
      <c r="RHY181" s="522"/>
      <c r="RHZ181" s="522"/>
      <c r="RIA181" s="522"/>
      <c r="RIB181" s="522"/>
      <c r="RIC181" s="522"/>
      <c r="RID181" s="522"/>
      <c r="RIE181" s="522"/>
      <c r="RIF181" s="522"/>
      <c r="RIG181" s="522"/>
      <c r="RIH181" s="522"/>
      <c r="RII181" s="522"/>
      <c r="RIJ181" s="522"/>
      <c r="RIK181" s="522"/>
      <c r="RIL181" s="522"/>
      <c r="RIM181" s="522"/>
      <c r="RIN181" s="522"/>
      <c r="RIO181" s="522"/>
      <c r="RIP181" s="522"/>
      <c r="RIQ181" s="522"/>
      <c r="RIR181" s="522"/>
      <c r="RIS181" s="522"/>
      <c r="RIT181" s="522"/>
      <c r="RIU181" s="522"/>
      <c r="RIV181" s="522"/>
      <c r="RIW181" s="522"/>
      <c r="RIX181" s="522"/>
      <c r="RIY181" s="522"/>
      <c r="RIZ181" s="522"/>
      <c r="RJA181" s="522"/>
      <c r="RJB181" s="522"/>
      <c r="RJC181" s="522"/>
      <c r="RJD181" s="522"/>
      <c r="RJE181" s="522"/>
      <c r="RJF181" s="522"/>
      <c r="RJG181" s="522"/>
      <c r="RJH181" s="522"/>
      <c r="RJI181" s="522"/>
      <c r="RJJ181" s="522"/>
      <c r="RJK181" s="522"/>
      <c r="RJL181" s="522"/>
      <c r="RJM181" s="522"/>
      <c r="RJN181" s="522"/>
      <c r="RJO181" s="522"/>
      <c r="RJP181" s="522"/>
      <c r="RJQ181" s="522"/>
      <c r="RJR181" s="522"/>
      <c r="RJS181" s="522"/>
      <c r="RJT181" s="522"/>
      <c r="RJU181" s="522"/>
      <c r="RJV181" s="522"/>
      <c r="RJW181" s="522"/>
      <c r="RJX181" s="522"/>
      <c r="RJY181" s="522"/>
      <c r="RJZ181" s="522"/>
      <c r="RKA181" s="522"/>
      <c r="RKB181" s="522"/>
      <c r="RKC181" s="522"/>
      <c r="RKD181" s="522"/>
      <c r="RKE181" s="522"/>
      <c r="RKF181" s="522"/>
      <c r="RKG181" s="522"/>
      <c r="RKH181" s="522"/>
      <c r="RKI181" s="522"/>
      <c r="RKJ181" s="522"/>
      <c r="RKK181" s="522"/>
      <c r="RKL181" s="522"/>
      <c r="RKM181" s="522"/>
      <c r="RKN181" s="522"/>
      <c r="RKO181" s="522"/>
      <c r="RKP181" s="522"/>
      <c r="RKQ181" s="522"/>
      <c r="RKR181" s="522"/>
      <c r="RKS181" s="522"/>
      <c r="RKT181" s="522"/>
      <c r="RKU181" s="522"/>
      <c r="RKV181" s="522"/>
      <c r="RKW181" s="522"/>
      <c r="RKX181" s="522"/>
      <c r="RKY181" s="522"/>
      <c r="RKZ181" s="522"/>
      <c r="RLA181" s="522"/>
      <c r="RLB181" s="522"/>
      <c r="RLC181" s="522"/>
      <c r="RLD181" s="522"/>
      <c r="RLE181" s="522"/>
      <c r="RLF181" s="522"/>
      <c r="RLG181" s="522"/>
      <c r="RLH181" s="522"/>
      <c r="RLI181" s="522"/>
      <c r="RLJ181" s="522"/>
      <c r="RLK181" s="522"/>
      <c r="RLL181" s="522"/>
      <c r="RLM181" s="522"/>
      <c r="RLN181" s="522"/>
      <c r="RLO181" s="522"/>
      <c r="RLP181" s="522"/>
      <c r="RLQ181" s="522"/>
      <c r="RLR181" s="522"/>
      <c r="RLS181" s="522"/>
      <c r="RLT181" s="522"/>
      <c r="RLU181" s="522"/>
      <c r="RLV181" s="522"/>
      <c r="RLW181" s="522"/>
      <c r="RLX181" s="522"/>
      <c r="RLY181" s="522"/>
      <c r="RLZ181" s="522"/>
      <c r="RMA181" s="522"/>
      <c r="RMB181" s="522"/>
      <c r="RMC181" s="522"/>
      <c r="RMD181" s="522"/>
      <c r="RME181" s="522"/>
      <c r="RMF181" s="522"/>
      <c r="RMG181" s="522"/>
      <c r="RMH181" s="522"/>
      <c r="RMI181" s="522"/>
      <c r="RMJ181" s="522"/>
      <c r="RMK181" s="522"/>
      <c r="RML181" s="522"/>
      <c r="RMM181" s="522"/>
      <c r="RMN181" s="522"/>
      <c r="RMO181" s="522"/>
      <c r="RMP181" s="522"/>
      <c r="RMQ181" s="522"/>
      <c r="RMR181" s="522"/>
      <c r="RMS181" s="522"/>
      <c r="RMT181" s="522"/>
      <c r="RMU181" s="522"/>
      <c r="RMV181" s="522"/>
      <c r="RMW181" s="522"/>
      <c r="RMX181" s="522"/>
      <c r="RMY181" s="522"/>
      <c r="RMZ181" s="522"/>
      <c r="RNA181" s="522"/>
      <c r="RNB181" s="522"/>
      <c r="RNC181" s="522"/>
      <c r="RND181" s="522"/>
      <c r="RNE181" s="522"/>
      <c r="RNF181" s="522"/>
      <c r="RNG181" s="522"/>
      <c r="RNH181" s="522"/>
      <c r="RNI181" s="522"/>
      <c r="RNJ181" s="522"/>
      <c r="RNK181" s="522"/>
      <c r="RNL181" s="522"/>
      <c r="RNM181" s="522"/>
      <c r="RNN181" s="522"/>
      <c r="RNO181" s="522"/>
      <c r="RNP181" s="522"/>
      <c r="RNQ181" s="522"/>
      <c r="RNR181" s="522"/>
      <c r="RNS181" s="522"/>
      <c r="RNT181" s="522"/>
      <c r="RNU181" s="522"/>
      <c r="RNV181" s="522"/>
      <c r="RNW181" s="522"/>
      <c r="RNX181" s="522"/>
      <c r="RNY181" s="522"/>
      <c r="RNZ181" s="522"/>
      <c r="ROA181" s="522"/>
      <c r="ROB181" s="522"/>
      <c r="ROC181" s="522"/>
      <c r="ROD181" s="522"/>
      <c r="ROE181" s="522"/>
      <c r="ROF181" s="522"/>
      <c r="ROG181" s="522"/>
      <c r="ROH181" s="522"/>
      <c r="ROI181" s="522"/>
      <c r="ROJ181" s="522"/>
      <c r="ROK181" s="522"/>
      <c r="ROL181" s="522"/>
      <c r="ROM181" s="522"/>
      <c r="RON181" s="522"/>
      <c r="ROO181" s="522"/>
      <c r="ROP181" s="522"/>
      <c r="ROQ181" s="522"/>
      <c r="ROR181" s="522"/>
      <c r="ROS181" s="522"/>
      <c r="ROT181" s="522"/>
      <c r="ROU181" s="522"/>
      <c r="ROV181" s="522"/>
      <c r="ROW181" s="522"/>
      <c r="ROX181" s="522"/>
      <c r="ROY181" s="522"/>
      <c r="ROZ181" s="522"/>
      <c r="RPA181" s="522"/>
      <c r="RPB181" s="522"/>
      <c r="RPC181" s="522"/>
      <c r="RPD181" s="522"/>
      <c r="RPE181" s="522"/>
      <c r="RPF181" s="522"/>
      <c r="RPG181" s="522"/>
      <c r="RPH181" s="522"/>
      <c r="RPI181" s="522"/>
      <c r="RPJ181" s="522"/>
      <c r="RPK181" s="522"/>
      <c r="RPL181" s="522"/>
      <c r="RPM181" s="522"/>
      <c r="RPN181" s="522"/>
      <c r="RPO181" s="522"/>
      <c r="RPP181" s="522"/>
      <c r="RPQ181" s="522"/>
      <c r="RPR181" s="522"/>
      <c r="RPS181" s="522"/>
      <c r="RPT181" s="522"/>
      <c r="RPU181" s="522"/>
      <c r="RPV181" s="522"/>
      <c r="RPW181" s="522"/>
      <c r="RPX181" s="522"/>
      <c r="RPY181" s="522"/>
      <c r="RPZ181" s="522"/>
      <c r="RQA181" s="522"/>
      <c r="RQB181" s="522"/>
      <c r="RQC181" s="522"/>
      <c r="RQD181" s="522"/>
      <c r="RQE181" s="522"/>
      <c r="RQF181" s="522"/>
      <c r="RQG181" s="522"/>
      <c r="RQH181" s="522"/>
      <c r="RQI181" s="522"/>
      <c r="RQJ181" s="522"/>
      <c r="RQK181" s="522"/>
      <c r="RQL181" s="522"/>
      <c r="RQM181" s="522"/>
      <c r="RQN181" s="522"/>
      <c r="RQO181" s="522"/>
      <c r="RQP181" s="522"/>
      <c r="RQQ181" s="522"/>
      <c r="RQR181" s="522"/>
      <c r="RQS181" s="522"/>
      <c r="RQT181" s="522"/>
      <c r="RQU181" s="522"/>
      <c r="RQV181" s="522"/>
      <c r="RQW181" s="522"/>
      <c r="RQX181" s="522"/>
      <c r="RQY181" s="522"/>
      <c r="RQZ181" s="522"/>
      <c r="RRA181" s="522"/>
      <c r="RRB181" s="522"/>
      <c r="RRC181" s="522"/>
      <c r="RRD181" s="522"/>
      <c r="RRE181" s="522"/>
      <c r="RRF181" s="522"/>
      <c r="RRG181" s="522"/>
      <c r="RRH181" s="522"/>
      <c r="RRI181" s="522"/>
      <c r="RRJ181" s="522"/>
      <c r="RRK181" s="522"/>
      <c r="RRL181" s="522"/>
      <c r="RRM181" s="522"/>
      <c r="RRN181" s="522"/>
      <c r="RRO181" s="522"/>
      <c r="RRP181" s="522"/>
      <c r="RRQ181" s="522"/>
      <c r="RRR181" s="522"/>
      <c r="RRS181" s="522"/>
      <c r="RRT181" s="522"/>
      <c r="RRU181" s="522"/>
      <c r="RRV181" s="522"/>
      <c r="RRW181" s="522"/>
      <c r="RRX181" s="522"/>
      <c r="RRY181" s="522"/>
      <c r="RRZ181" s="522"/>
      <c r="RSA181" s="522"/>
      <c r="RSB181" s="522"/>
      <c r="RSC181" s="522"/>
      <c r="RSD181" s="522"/>
      <c r="RSE181" s="522"/>
      <c r="RSF181" s="522"/>
      <c r="RSG181" s="522"/>
      <c r="RSH181" s="522"/>
      <c r="RSI181" s="522"/>
      <c r="RSJ181" s="522"/>
      <c r="RSK181" s="522"/>
      <c r="RSL181" s="522"/>
      <c r="RSM181" s="522"/>
      <c r="RSN181" s="522"/>
      <c r="RSO181" s="522"/>
      <c r="RSP181" s="522"/>
      <c r="RSQ181" s="522"/>
      <c r="RSR181" s="522"/>
      <c r="RSS181" s="522"/>
      <c r="RST181" s="522"/>
      <c r="RSU181" s="522"/>
      <c r="RSV181" s="522"/>
      <c r="RSW181" s="522"/>
      <c r="RSX181" s="522"/>
      <c r="RSY181" s="522"/>
      <c r="RSZ181" s="522"/>
      <c r="RTA181" s="522"/>
      <c r="RTB181" s="522"/>
      <c r="RTC181" s="522"/>
      <c r="RTD181" s="522"/>
      <c r="RTE181" s="522"/>
      <c r="RTF181" s="522"/>
      <c r="RTG181" s="522"/>
      <c r="RTH181" s="522"/>
      <c r="RTI181" s="522"/>
      <c r="RTJ181" s="522"/>
      <c r="RTK181" s="522"/>
      <c r="RTL181" s="522"/>
      <c r="RTM181" s="522"/>
      <c r="RTN181" s="522"/>
      <c r="RTO181" s="522"/>
      <c r="RTP181" s="522"/>
      <c r="RTQ181" s="522"/>
      <c r="RTR181" s="522"/>
      <c r="RTS181" s="522"/>
      <c r="RTT181" s="522"/>
      <c r="RTU181" s="522"/>
      <c r="RTV181" s="522"/>
      <c r="RTW181" s="522"/>
      <c r="RTX181" s="522"/>
      <c r="RTY181" s="522"/>
      <c r="RTZ181" s="522"/>
      <c r="RUA181" s="522"/>
      <c r="RUB181" s="522"/>
      <c r="RUC181" s="522"/>
      <c r="RUD181" s="522"/>
      <c r="RUE181" s="522"/>
      <c r="RUF181" s="522"/>
      <c r="RUG181" s="522"/>
      <c r="RUH181" s="522"/>
      <c r="RUI181" s="522"/>
      <c r="RUJ181" s="522"/>
      <c r="RUK181" s="522"/>
      <c r="RUL181" s="522"/>
      <c r="RUM181" s="522"/>
      <c r="RUN181" s="522"/>
      <c r="RUO181" s="522"/>
      <c r="RUP181" s="522"/>
      <c r="RUQ181" s="522"/>
      <c r="RUR181" s="522"/>
      <c r="RUS181" s="522"/>
      <c r="RUT181" s="522"/>
      <c r="RUU181" s="522"/>
      <c r="RUV181" s="522"/>
      <c r="RUW181" s="522"/>
      <c r="RUX181" s="522"/>
      <c r="RUY181" s="522"/>
      <c r="RUZ181" s="522"/>
      <c r="RVA181" s="522"/>
      <c r="RVB181" s="522"/>
      <c r="RVC181" s="522"/>
      <c r="RVD181" s="522"/>
      <c r="RVE181" s="522"/>
      <c r="RVF181" s="522"/>
      <c r="RVG181" s="522"/>
      <c r="RVH181" s="522"/>
      <c r="RVI181" s="522"/>
      <c r="RVJ181" s="522"/>
      <c r="RVK181" s="522"/>
      <c r="RVL181" s="522"/>
      <c r="RVM181" s="522"/>
      <c r="RVN181" s="522"/>
      <c r="RVO181" s="522"/>
      <c r="RVP181" s="522"/>
      <c r="RVQ181" s="522"/>
      <c r="RVR181" s="522"/>
      <c r="RVS181" s="522"/>
      <c r="RVT181" s="522"/>
      <c r="RVU181" s="522"/>
      <c r="RVV181" s="522"/>
      <c r="RVW181" s="522"/>
      <c r="RVX181" s="522"/>
      <c r="RVY181" s="522"/>
      <c r="RVZ181" s="522"/>
      <c r="RWA181" s="522"/>
      <c r="RWB181" s="522"/>
      <c r="RWC181" s="522"/>
      <c r="RWD181" s="522"/>
      <c r="RWE181" s="522"/>
      <c r="RWF181" s="522"/>
      <c r="RWG181" s="522"/>
      <c r="RWH181" s="522"/>
      <c r="RWI181" s="522"/>
      <c r="RWJ181" s="522"/>
      <c r="RWK181" s="522"/>
      <c r="RWL181" s="522"/>
      <c r="RWM181" s="522"/>
      <c r="RWN181" s="522"/>
      <c r="RWO181" s="522"/>
      <c r="RWP181" s="522"/>
      <c r="RWQ181" s="522"/>
      <c r="RWR181" s="522"/>
      <c r="RWS181" s="522"/>
      <c r="RWT181" s="522"/>
      <c r="RWU181" s="522"/>
      <c r="RWV181" s="522"/>
      <c r="RWW181" s="522"/>
      <c r="RWX181" s="522"/>
      <c r="RWY181" s="522"/>
      <c r="RWZ181" s="522"/>
      <c r="RXA181" s="522"/>
      <c r="RXB181" s="522"/>
      <c r="RXC181" s="522"/>
      <c r="RXD181" s="522"/>
      <c r="RXE181" s="522"/>
      <c r="RXF181" s="522"/>
      <c r="RXG181" s="522"/>
      <c r="RXH181" s="522"/>
      <c r="RXI181" s="522"/>
      <c r="RXJ181" s="522"/>
      <c r="RXK181" s="522"/>
      <c r="RXL181" s="522"/>
      <c r="RXM181" s="522"/>
      <c r="RXN181" s="522"/>
      <c r="RXO181" s="522"/>
      <c r="RXP181" s="522"/>
      <c r="RXQ181" s="522"/>
      <c r="RXR181" s="522"/>
      <c r="RXS181" s="522"/>
      <c r="RXT181" s="522"/>
      <c r="RXU181" s="522"/>
      <c r="RXV181" s="522"/>
      <c r="RXW181" s="522"/>
      <c r="RXX181" s="522"/>
      <c r="RXY181" s="522"/>
      <c r="RXZ181" s="522"/>
      <c r="RYA181" s="522"/>
      <c r="RYB181" s="522"/>
      <c r="RYC181" s="522"/>
      <c r="RYD181" s="522"/>
      <c r="RYE181" s="522"/>
      <c r="RYF181" s="522"/>
      <c r="RYG181" s="522"/>
      <c r="RYH181" s="522"/>
      <c r="RYI181" s="522"/>
      <c r="RYJ181" s="522"/>
      <c r="RYK181" s="522"/>
      <c r="RYL181" s="522"/>
      <c r="RYM181" s="522"/>
      <c r="RYN181" s="522"/>
      <c r="RYO181" s="522"/>
      <c r="RYP181" s="522"/>
      <c r="RYQ181" s="522"/>
      <c r="RYR181" s="522"/>
      <c r="RYS181" s="522"/>
      <c r="RYT181" s="522"/>
      <c r="RYU181" s="522"/>
      <c r="RYV181" s="522"/>
      <c r="RYW181" s="522"/>
      <c r="RYX181" s="522"/>
      <c r="RYY181" s="522"/>
      <c r="RYZ181" s="522"/>
      <c r="RZA181" s="522"/>
      <c r="RZB181" s="522"/>
      <c r="RZC181" s="522"/>
      <c r="RZD181" s="522"/>
      <c r="RZE181" s="522"/>
      <c r="RZF181" s="522"/>
      <c r="RZG181" s="522"/>
      <c r="RZH181" s="522"/>
      <c r="RZI181" s="522"/>
      <c r="RZJ181" s="522"/>
      <c r="RZK181" s="522"/>
      <c r="RZL181" s="522"/>
      <c r="RZM181" s="522"/>
      <c r="RZN181" s="522"/>
      <c r="RZO181" s="522"/>
      <c r="RZP181" s="522"/>
      <c r="RZQ181" s="522"/>
      <c r="RZR181" s="522"/>
      <c r="RZS181" s="522"/>
      <c r="RZT181" s="522"/>
      <c r="RZU181" s="522"/>
      <c r="RZV181" s="522"/>
      <c r="RZW181" s="522"/>
      <c r="RZX181" s="522"/>
      <c r="RZY181" s="522"/>
      <c r="RZZ181" s="522"/>
      <c r="SAA181" s="522"/>
      <c r="SAB181" s="522"/>
      <c r="SAC181" s="522"/>
      <c r="SAD181" s="522"/>
      <c r="SAE181" s="522"/>
      <c r="SAF181" s="522"/>
      <c r="SAG181" s="522"/>
      <c r="SAH181" s="522"/>
      <c r="SAI181" s="522"/>
      <c r="SAJ181" s="522"/>
      <c r="SAK181" s="522"/>
      <c r="SAL181" s="522"/>
      <c r="SAM181" s="522"/>
      <c r="SAN181" s="522"/>
      <c r="SAO181" s="522"/>
      <c r="SAP181" s="522"/>
      <c r="SAQ181" s="522"/>
      <c r="SAR181" s="522"/>
      <c r="SAS181" s="522"/>
      <c r="SAT181" s="522"/>
      <c r="SAU181" s="522"/>
      <c r="SAV181" s="522"/>
      <c r="SAW181" s="522"/>
      <c r="SAX181" s="522"/>
      <c r="SAY181" s="522"/>
      <c r="SAZ181" s="522"/>
      <c r="SBA181" s="522"/>
      <c r="SBB181" s="522"/>
      <c r="SBC181" s="522"/>
      <c r="SBD181" s="522"/>
      <c r="SBE181" s="522"/>
      <c r="SBF181" s="522"/>
      <c r="SBG181" s="522"/>
      <c r="SBH181" s="522"/>
      <c r="SBI181" s="522"/>
      <c r="SBJ181" s="522"/>
      <c r="SBK181" s="522"/>
      <c r="SBL181" s="522"/>
      <c r="SBM181" s="522"/>
      <c r="SBN181" s="522"/>
      <c r="SBO181" s="522"/>
      <c r="SBP181" s="522"/>
      <c r="SBQ181" s="522"/>
      <c r="SBR181" s="522"/>
      <c r="SBS181" s="522"/>
      <c r="SBT181" s="522"/>
      <c r="SBU181" s="522"/>
      <c r="SBV181" s="522"/>
      <c r="SBW181" s="522"/>
      <c r="SBX181" s="522"/>
      <c r="SBY181" s="522"/>
      <c r="SBZ181" s="522"/>
      <c r="SCA181" s="522"/>
      <c r="SCB181" s="522"/>
      <c r="SCC181" s="522"/>
      <c r="SCD181" s="522"/>
      <c r="SCE181" s="522"/>
      <c r="SCF181" s="522"/>
      <c r="SCG181" s="522"/>
      <c r="SCH181" s="522"/>
      <c r="SCI181" s="522"/>
      <c r="SCJ181" s="522"/>
      <c r="SCK181" s="522"/>
      <c r="SCL181" s="522"/>
      <c r="SCM181" s="522"/>
      <c r="SCN181" s="522"/>
      <c r="SCO181" s="522"/>
      <c r="SCP181" s="522"/>
      <c r="SCQ181" s="522"/>
      <c r="SCR181" s="522"/>
      <c r="SCS181" s="522"/>
      <c r="SCT181" s="522"/>
      <c r="SCU181" s="522"/>
      <c r="SCV181" s="522"/>
      <c r="SCW181" s="522"/>
      <c r="SCX181" s="522"/>
      <c r="SCY181" s="522"/>
      <c r="SCZ181" s="522"/>
      <c r="SDA181" s="522"/>
      <c r="SDB181" s="522"/>
      <c r="SDC181" s="522"/>
      <c r="SDD181" s="522"/>
      <c r="SDE181" s="522"/>
      <c r="SDF181" s="522"/>
      <c r="SDG181" s="522"/>
      <c r="SDH181" s="522"/>
      <c r="SDI181" s="522"/>
      <c r="SDJ181" s="522"/>
      <c r="SDK181" s="522"/>
      <c r="SDL181" s="522"/>
      <c r="SDM181" s="522"/>
      <c r="SDN181" s="522"/>
      <c r="SDO181" s="522"/>
      <c r="SDP181" s="522"/>
      <c r="SDQ181" s="522"/>
      <c r="SDR181" s="522"/>
      <c r="SDS181" s="522"/>
      <c r="SDT181" s="522"/>
      <c r="SDU181" s="522"/>
      <c r="SDV181" s="522"/>
      <c r="SDW181" s="522"/>
      <c r="SDX181" s="522"/>
      <c r="SDY181" s="522"/>
      <c r="SDZ181" s="522"/>
      <c r="SEA181" s="522"/>
      <c r="SEB181" s="522"/>
      <c r="SEC181" s="522"/>
      <c r="SED181" s="522"/>
      <c r="SEE181" s="522"/>
      <c r="SEF181" s="522"/>
      <c r="SEG181" s="522"/>
      <c r="SEH181" s="522"/>
      <c r="SEI181" s="522"/>
      <c r="SEJ181" s="522"/>
      <c r="SEK181" s="522"/>
      <c r="SEL181" s="522"/>
      <c r="SEM181" s="522"/>
      <c r="SEN181" s="522"/>
      <c r="SEO181" s="522"/>
      <c r="SEP181" s="522"/>
      <c r="SEQ181" s="522"/>
      <c r="SER181" s="522"/>
      <c r="SES181" s="522"/>
      <c r="SET181" s="522"/>
      <c r="SEU181" s="522"/>
      <c r="SEV181" s="522"/>
      <c r="SEW181" s="522"/>
      <c r="SEX181" s="522"/>
      <c r="SEY181" s="522"/>
      <c r="SEZ181" s="522"/>
      <c r="SFA181" s="522"/>
      <c r="SFB181" s="522"/>
      <c r="SFC181" s="522"/>
      <c r="SFD181" s="522"/>
      <c r="SFE181" s="522"/>
      <c r="SFF181" s="522"/>
      <c r="SFG181" s="522"/>
      <c r="SFH181" s="522"/>
      <c r="SFI181" s="522"/>
      <c r="SFJ181" s="522"/>
      <c r="SFK181" s="522"/>
      <c r="SFL181" s="522"/>
      <c r="SFM181" s="522"/>
      <c r="SFN181" s="522"/>
      <c r="SFO181" s="522"/>
      <c r="SFP181" s="522"/>
      <c r="SFQ181" s="522"/>
      <c r="SFR181" s="522"/>
      <c r="SFS181" s="522"/>
      <c r="SFT181" s="522"/>
      <c r="SFU181" s="522"/>
      <c r="SFV181" s="522"/>
      <c r="SFW181" s="522"/>
      <c r="SFX181" s="522"/>
      <c r="SFY181" s="522"/>
      <c r="SFZ181" s="522"/>
      <c r="SGA181" s="522"/>
      <c r="SGB181" s="522"/>
      <c r="SGC181" s="522"/>
      <c r="SGD181" s="522"/>
      <c r="SGE181" s="522"/>
      <c r="SGF181" s="522"/>
      <c r="SGG181" s="522"/>
      <c r="SGH181" s="522"/>
      <c r="SGI181" s="522"/>
      <c r="SGJ181" s="522"/>
      <c r="SGK181" s="522"/>
      <c r="SGL181" s="522"/>
      <c r="SGM181" s="522"/>
      <c r="SGN181" s="522"/>
      <c r="SGO181" s="522"/>
      <c r="SGP181" s="522"/>
      <c r="SGQ181" s="522"/>
      <c r="SGR181" s="522"/>
      <c r="SGS181" s="522"/>
      <c r="SGT181" s="522"/>
      <c r="SGU181" s="522"/>
      <c r="SGV181" s="522"/>
      <c r="SGW181" s="522"/>
      <c r="SGX181" s="522"/>
      <c r="SGY181" s="522"/>
      <c r="SGZ181" s="522"/>
      <c r="SHA181" s="522"/>
      <c r="SHB181" s="522"/>
      <c r="SHC181" s="522"/>
      <c r="SHD181" s="522"/>
      <c r="SHE181" s="522"/>
      <c r="SHF181" s="522"/>
      <c r="SHG181" s="522"/>
      <c r="SHH181" s="522"/>
      <c r="SHI181" s="522"/>
      <c r="SHJ181" s="522"/>
      <c r="SHK181" s="522"/>
      <c r="SHL181" s="522"/>
      <c r="SHM181" s="522"/>
      <c r="SHN181" s="522"/>
      <c r="SHO181" s="522"/>
      <c r="SHP181" s="522"/>
      <c r="SHQ181" s="522"/>
      <c r="SHR181" s="522"/>
      <c r="SHS181" s="522"/>
      <c r="SHT181" s="522"/>
      <c r="SHU181" s="522"/>
      <c r="SHV181" s="522"/>
      <c r="SHW181" s="522"/>
      <c r="SHX181" s="522"/>
      <c r="SHY181" s="522"/>
      <c r="SHZ181" s="522"/>
      <c r="SIA181" s="522"/>
      <c r="SIB181" s="522"/>
      <c r="SIC181" s="522"/>
      <c r="SID181" s="522"/>
      <c r="SIE181" s="522"/>
      <c r="SIF181" s="522"/>
      <c r="SIG181" s="522"/>
      <c r="SIH181" s="522"/>
      <c r="SII181" s="522"/>
      <c r="SIJ181" s="522"/>
      <c r="SIK181" s="522"/>
      <c r="SIL181" s="522"/>
      <c r="SIM181" s="522"/>
      <c r="SIN181" s="522"/>
      <c r="SIO181" s="522"/>
      <c r="SIP181" s="522"/>
      <c r="SIQ181" s="522"/>
      <c r="SIR181" s="522"/>
      <c r="SIS181" s="522"/>
      <c r="SIT181" s="522"/>
      <c r="SIU181" s="522"/>
      <c r="SIV181" s="522"/>
      <c r="SIW181" s="522"/>
      <c r="SIX181" s="522"/>
      <c r="SIY181" s="522"/>
      <c r="SIZ181" s="522"/>
      <c r="SJA181" s="522"/>
      <c r="SJB181" s="522"/>
      <c r="SJC181" s="522"/>
      <c r="SJD181" s="522"/>
      <c r="SJE181" s="522"/>
      <c r="SJF181" s="522"/>
      <c r="SJG181" s="522"/>
      <c r="SJH181" s="522"/>
      <c r="SJI181" s="522"/>
      <c r="SJJ181" s="522"/>
      <c r="SJK181" s="522"/>
      <c r="SJL181" s="522"/>
      <c r="SJM181" s="522"/>
      <c r="SJN181" s="522"/>
      <c r="SJO181" s="522"/>
      <c r="SJP181" s="522"/>
      <c r="SJQ181" s="522"/>
      <c r="SJR181" s="522"/>
      <c r="SJS181" s="522"/>
      <c r="SJT181" s="522"/>
      <c r="SJU181" s="522"/>
      <c r="SJV181" s="522"/>
      <c r="SJW181" s="522"/>
      <c r="SJX181" s="522"/>
      <c r="SJY181" s="522"/>
      <c r="SJZ181" s="522"/>
      <c r="SKA181" s="522"/>
      <c r="SKB181" s="522"/>
      <c r="SKC181" s="522"/>
      <c r="SKD181" s="522"/>
      <c r="SKE181" s="522"/>
      <c r="SKF181" s="522"/>
      <c r="SKG181" s="522"/>
      <c r="SKH181" s="522"/>
      <c r="SKI181" s="522"/>
      <c r="SKJ181" s="522"/>
      <c r="SKK181" s="522"/>
      <c r="SKL181" s="522"/>
      <c r="SKM181" s="522"/>
      <c r="SKN181" s="522"/>
      <c r="SKO181" s="522"/>
      <c r="SKP181" s="522"/>
      <c r="SKQ181" s="522"/>
      <c r="SKR181" s="522"/>
      <c r="SKS181" s="522"/>
      <c r="SKT181" s="522"/>
      <c r="SKU181" s="522"/>
      <c r="SKV181" s="522"/>
      <c r="SKW181" s="522"/>
      <c r="SKX181" s="522"/>
      <c r="SKY181" s="522"/>
      <c r="SKZ181" s="522"/>
      <c r="SLA181" s="522"/>
      <c r="SLB181" s="522"/>
      <c r="SLC181" s="522"/>
      <c r="SLD181" s="522"/>
      <c r="SLE181" s="522"/>
      <c r="SLF181" s="522"/>
      <c r="SLG181" s="522"/>
      <c r="SLH181" s="522"/>
      <c r="SLI181" s="522"/>
      <c r="SLJ181" s="522"/>
      <c r="SLK181" s="522"/>
      <c r="SLL181" s="522"/>
      <c r="SLM181" s="522"/>
      <c r="SLN181" s="522"/>
      <c r="SLO181" s="522"/>
      <c r="SLP181" s="522"/>
      <c r="SLQ181" s="522"/>
      <c r="SLR181" s="522"/>
      <c r="SLS181" s="522"/>
      <c r="SLT181" s="522"/>
      <c r="SLU181" s="522"/>
      <c r="SLV181" s="522"/>
      <c r="SLW181" s="522"/>
      <c r="SLX181" s="522"/>
      <c r="SLY181" s="522"/>
      <c r="SLZ181" s="522"/>
      <c r="SMA181" s="522"/>
      <c r="SMB181" s="522"/>
      <c r="SMC181" s="522"/>
      <c r="SMD181" s="522"/>
      <c r="SME181" s="522"/>
      <c r="SMF181" s="522"/>
      <c r="SMG181" s="522"/>
      <c r="SMH181" s="522"/>
      <c r="SMI181" s="522"/>
      <c r="SMJ181" s="522"/>
      <c r="SMK181" s="522"/>
      <c r="SML181" s="522"/>
      <c r="SMM181" s="522"/>
      <c r="SMN181" s="522"/>
      <c r="SMO181" s="522"/>
      <c r="SMP181" s="522"/>
      <c r="SMQ181" s="522"/>
      <c r="SMR181" s="522"/>
      <c r="SMS181" s="522"/>
      <c r="SMT181" s="522"/>
      <c r="SMU181" s="522"/>
      <c r="SMV181" s="522"/>
      <c r="SMW181" s="522"/>
      <c r="SMX181" s="522"/>
      <c r="SMY181" s="522"/>
      <c r="SMZ181" s="522"/>
      <c r="SNA181" s="522"/>
      <c r="SNB181" s="522"/>
      <c r="SNC181" s="522"/>
      <c r="SND181" s="522"/>
      <c r="SNE181" s="522"/>
      <c r="SNF181" s="522"/>
      <c r="SNG181" s="522"/>
      <c r="SNH181" s="522"/>
      <c r="SNI181" s="522"/>
      <c r="SNJ181" s="522"/>
      <c r="SNK181" s="522"/>
      <c r="SNL181" s="522"/>
      <c r="SNM181" s="522"/>
      <c r="SNN181" s="522"/>
      <c r="SNO181" s="522"/>
      <c r="SNP181" s="522"/>
      <c r="SNQ181" s="522"/>
      <c r="SNR181" s="522"/>
      <c r="SNS181" s="522"/>
      <c r="SNT181" s="522"/>
      <c r="SNU181" s="522"/>
      <c r="SNV181" s="522"/>
      <c r="SNW181" s="522"/>
      <c r="SNX181" s="522"/>
      <c r="SNY181" s="522"/>
      <c r="SNZ181" s="522"/>
      <c r="SOA181" s="522"/>
      <c r="SOB181" s="522"/>
      <c r="SOC181" s="522"/>
      <c r="SOD181" s="522"/>
      <c r="SOE181" s="522"/>
      <c r="SOF181" s="522"/>
      <c r="SOG181" s="522"/>
      <c r="SOH181" s="522"/>
      <c r="SOI181" s="522"/>
      <c r="SOJ181" s="522"/>
      <c r="SOK181" s="522"/>
      <c r="SOL181" s="522"/>
      <c r="SOM181" s="522"/>
      <c r="SON181" s="522"/>
      <c r="SOO181" s="522"/>
      <c r="SOP181" s="522"/>
      <c r="SOQ181" s="522"/>
      <c r="SOR181" s="522"/>
      <c r="SOS181" s="522"/>
      <c r="SOT181" s="522"/>
      <c r="SOU181" s="522"/>
      <c r="SOV181" s="522"/>
      <c r="SOW181" s="522"/>
      <c r="SOX181" s="522"/>
      <c r="SOY181" s="522"/>
      <c r="SOZ181" s="522"/>
      <c r="SPA181" s="522"/>
      <c r="SPB181" s="522"/>
      <c r="SPC181" s="522"/>
      <c r="SPD181" s="522"/>
      <c r="SPE181" s="522"/>
      <c r="SPF181" s="522"/>
      <c r="SPG181" s="522"/>
      <c r="SPH181" s="522"/>
      <c r="SPI181" s="522"/>
      <c r="SPJ181" s="522"/>
      <c r="SPK181" s="522"/>
      <c r="SPL181" s="522"/>
      <c r="SPM181" s="522"/>
      <c r="SPN181" s="522"/>
      <c r="SPO181" s="522"/>
      <c r="SPP181" s="522"/>
      <c r="SPQ181" s="522"/>
      <c r="SPR181" s="522"/>
      <c r="SPS181" s="522"/>
      <c r="SPT181" s="522"/>
      <c r="SPU181" s="522"/>
      <c r="SPV181" s="522"/>
      <c r="SPW181" s="522"/>
      <c r="SPX181" s="522"/>
      <c r="SPY181" s="522"/>
      <c r="SPZ181" s="522"/>
      <c r="SQA181" s="522"/>
      <c r="SQB181" s="522"/>
      <c r="SQC181" s="522"/>
      <c r="SQD181" s="522"/>
      <c r="SQE181" s="522"/>
      <c r="SQF181" s="522"/>
      <c r="SQG181" s="522"/>
      <c r="SQH181" s="522"/>
      <c r="SQI181" s="522"/>
      <c r="SQJ181" s="522"/>
      <c r="SQK181" s="522"/>
      <c r="SQL181" s="522"/>
      <c r="SQM181" s="522"/>
      <c r="SQN181" s="522"/>
      <c r="SQO181" s="522"/>
      <c r="SQP181" s="522"/>
      <c r="SQQ181" s="522"/>
      <c r="SQR181" s="522"/>
      <c r="SQS181" s="522"/>
      <c r="SQT181" s="522"/>
      <c r="SQU181" s="522"/>
      <c r="SQV181" s="522"/>
      <c r="SQW181" s="522"/>
      <c r="SQX181" s="522"/>
      <c r="SQY181" s="522"/>
      <c r="SQZ181" s="522"/>
      <c r="SRA181" s="522"/>
      <c r="SRB181" s="522"/>
      <c r="SRC181" s="522"/>
      <c r="SRD181" s="522"/>
      <c r="SRE181" s="522"/>
      <c r="SRF181" s="522"/>
      <c r="SRG181" s="522"/>
      <c r="SRH181" s="522"/>
      <c r="SRI181" s="522"/>
      <c r="SRJ181" s="522"/>
      <c r="SRK181" s="522"/>
      <c r="SRL181" s="522"/>
      <c r="SRM181" s="522"/>
      <c r="SRN181" s="522"/>
      <c r="SRO181" s="522"/>
      <c r="SRP181" s="522"/>
      <c r="SRQ181" s="522"/>
      <c r="SRR181" s="522"/>
      <c r="SRS181" s="522"/>
      <c r="SRT181" s="522"/>
      <c r="SRU181" s="522"/>
      <c r="SRV181" s="522"/>
      <c r="SRW181" s="522"/>
      <c r="SRX181" s="522"/>
      <c r="SRY181" s="522"/>
      <c r="SRZ181" s="522"/>
      <c r="SSA181" s="522"/>
      <c r="SSB181" s="522"/>
      <c r="SSC181" s="522"/>
      <c r="SSD181" s="522"/>
      <c r="SSE181" s="522"/>
      <c r="SSF181" s="522"/>
      <c r="SSG181" s="522"/>
      <c r="SSH181" s="522"/>
      <c r="SSI181" s="522"/>
      <c r="SSJ181" s="522"/>
      <c r="SSK181" s="522"/>
      <c r="SSL181" s="522"/>
      <c r="SSM181" s="522"/>
      <c r="SSN181" s="522"/>
      <c r="SSO181" s="522"/>
      <c r="SSP181" s="522"/>
      <c r="SSQ181" s="522"/>
      <c r="SSR181" s="522"/>
      <c r="SSS181" s="522"/>
      <c r="SST181" s="522"/>
      <c r="SSU181" s="522"/>
      <c r="SSV181" s="522"/>
      <c r="SSW181" s="522"/>
      <c r="SSX181" s="522"/>
      <c r="SSY181" s="522"/>
      <c r="SSZ181" s="522"/>
      <c r="STA181" s="522"/>
      <c r="STB181" s="522"/>
      <c r="STC181" s="522"/>
      <c r="STD181" s="522"/>
      <c r="STE181" s="522"/>
      <c r="STF181" s="522"/>
      <c r="STG181" s="522"/>
      <c r="STH181" s="522"/>
      <c r="STI181" s="522"/>
      <c r="STJ181" s="522"/>
      <c r="STK181" s="522"/>
      <c r="STL181" s="522"/>
      <c r="STM181" s="522"/>
      <c r="STN181" s="522"/>
      <c r="STO181" s="522"/>
      <c r="STP181" s="522"/>
      <c r="STQ181" s="522"/>
      <c r="STR181" s="522"/>
      <c r="STS181" s="522"/>
      <c r="STT181" s="522"/>
      <c r="STU181" s="522"/>
      <c r="STV181" s="522"/>
      <c r="STW181" s="522"/>
      <c r="STX181" s="522"/>
      <c r="STY181" s="522"/>
      <c r="STZ181" s="522"/>
      <c r="SUA181" s="522"/>
      <c r="SUB181" s="522"/>
      <c r="SUC181" s="522"/>
      <c r="SUD181" s="522"/>
      <c r="SUE181" s="522"/>
      <c r="SUF181" s="522"/>
      <c r="SUG181" s="522"/>
      <c r="SUH181" s="522"/>
      <c r="SUI181" s="522"/>
      <c r="SUJ181" s="522"/>
      <c r="SUK181" s="522"/>
      <c r="SUL181" s="522"/>
      <c r="SUM181" s="522"/>
      <c r="SUN181" s="522"/>
      <c r="SUO181" s="522"/>
      <c r="SUP181" s="522"/>
      <c r="SUQ181" s="522"/>
      <c r="SUR181" s="522"/>
      <c r="SUS181" s="522"/>
      <c r="SUT181" s="522"/>
      <c r="SUU181" s="522"/>
      <c r="SUV181" s="522"/>
      <c r="SUW181" s="522"/>
      <c r="SUX181" s="522"/>
      <c r="SUY181" s="522"/>
      <c r="SUZ181" s="522"/>
      <c r="SVA181" s="522"/>
      <c r="SVB181" s="522"/>
      <c r="SVC181" s="522"/>
      <c r="SVD181" s="522"/>
      <c r="SVE181" s="522"/>
      <c r="SVF181" s="522"/>
      <c r="SVG181" s="522"/>
      <c r="SVH181" s="522"/>
      <c r="SVI181" s="522"/>
      <c r="SVJ181" s="522"/>
      <c r="SVK181" s="522"/>
      <c r="SVL181" s="522"/>
      <c r="SVM181" s="522"/>
      <c r="SVN181" s="522"/>
      <c r="SVO181" s="522"/>
      <c r="SVP181" s="522"/>
      <c r="SVQ181" s="522"/>
      <c r="SVR181" s="522"/>
      <c r="SVS181" s="522"/>
      <c r="SVT181" s="522"/>
      <c r="SVU181" s="522"/>
      <c r="SVV181" s="522"/>
      <c r="SVW181" s="522"/>
      <c r="SVX181" s="522"/>
      <c r="SVY181" s="522"/>
      <c r="SVZ181" s="522"/>
      <c r="SWA181" s="522"/>
      <c r="SWB181" s="522"/>
      <c r="SWC181" s="522"/>
      <c r="SWD181" s="522"/>
      <c r="SWE181" s="522"/>
      <c r="SWF181" s="522"/>
      <c r="SWG181" s="522"/>
      <c r="SWH181" s="522"/>
      <c r="SWI181" s="522"/>
      <c r="SWJ181" s="522"/>
      <c r="SWK181" s="522"/>
      <c r="SWL181" s="522"/>
      <c r="SWM181" s="522"/>
      <c r="SWN181" s="522"/>
      <c r="SWO181" s="522"/>
      <c r="SWP181" s="522"/>
      <c r="SWQ181" s="522"/>
      <c r="SWR181" s="522"/>
      <c r="SWS181" s="522"/>
      <c r="SWT181" s="522"/>
      <c r="SWU181" s="522"/>
      <c r="SWV181" s="522"/>
      <c r="SWW181" s="522"/>
      <c r="SWX181" s="522"/>
      <c r="SWY181" s="522"/>
      <c r="SWZ181" s="522"/>
      <c r="SXA181" s="522"/>
      <c r="SXB181" s="522"/>
      <c r="SXC181" s="522"/>
      <c r="SXD181" s="522"/>
      <c r="SXE181" s="522"/>
      <c r="SXF181" s="522"/>
      <c r="SXG181" s="522"/>
      <c r="SXH181" s="522"/>
      <c r="SXI181" s="522"/>
      <c r="SXJ181" s="522"/>
      <c r="SXK181" s="522"/>
      <c r="SXL181" s="522"/>
      <c r="SXM181" s="522"/>
      <c r="SXN181" s="522"/>
      <c r="SXO181" s="522"/>
      <c r="SXP181" s="522"/>
      <c r="SXQ181" s="522"/>
      <c r="SXR181" s="522"/>
      <c r="SXS181" s="522"/>
      <c r="SXT181" s="522"/>
      <c r="SXU181" s="522"/>
      <c r="SXV181" s="522"/>
      <c r="SXW181" s="522"/>
      <c r="SXX181" s="522"/>
      <c r="SXY181" s="522"/>
      <c r="SXZ181" s="522"/>
      <c r="SYA181" s="522"/>
      <c r="SYB181" s="522"/>
      <c r="SYC181" s="522"/>
      <c r="SYD181" s="522"/>
      <c r="SYE181" s="522"/>
      <c r="SYF181" s="522"/>
      <c r="SYG181" s="522"/>
      <c r="SYH181" s="522"/>
      <c r="SYI181" s="522"/>
      <c r="SYJ181" s="522"/>
      <c r="SYK181" s="522"/>
      <c r="SYL181" s="522"/>
      <c r="SYM181" s="522"/>
      <c r="SYN181" s="522"/>
      <c r="SYO181" s="522"/>
      <c r="SYP181" s="522"/>
      <c r="SYQ181" s="522"/>
      <c r="SYR181" s="522"/>
      <c r="SYS181" s="522"/>
      <c r="SYT181" s="522"/>
      <c r="SYU181" s="522"/>
      <c r="SYV181" s="522"/>
      <c r="SYW181" s="522"/>
      <c r="SYX181" s="522"/>
      <c r="SYY181" s="522"/>
      <c r="SYZ181" s="522"/>
      <c r="SZA181" s="522"/>
      <c r="SZB181" s="522"/>
      <c r="SZC181" s="522"/>
      <c r="SZD181" s="522"/>
      <c r="SZE181" s="522"/>
      <c r="SZF181" s="522"/>
      <c r="SZG181" s="522"/>
      <c r="SZH181" s="522"/>
      <c r="SZI181" s="522"/>
      <c r="SZJ181" s="522"/>
      <c r="SZK181" s="522"/>
      <c r="SZL181" s="522"/>
      <c r="SZM181" s="522"/>
      <c r="SZN181" s="522"/>
      <c r="SZO181" s="522"/>
      <c r="SZP181" s="522"/>
      <c r="SZQ181" s="522"/>
      <c r="SZR181" s="522"/>
      <c r="SZS181" s="522"/>
      <c r="SZT181" s="522"/>
      <c r="SZU181" s="522"/>
      <c r="SZV181" s="522"/>
      <c r="SZW181" s="522"/>
      <c r="SZX181" s="522"/>
      <c r="SZY181" s="522"/>
      <c r="SZZ181" s="522"/>
      <c r="TAA181" s="522"/>
      <c r="TAB181" s="522"/>
      <c r="TAC181" s="522"/>
      <c r="TAD181" s="522"/>
      <c r="TAE181" s="522"/>
      <c r="TAF181" s="522"/>
      <c r="TAG181" s="522"/>
      <c r="TAH181" s="522"/>
      <c r="TAI181" s="522"/>
      <c r="TAJ181" s="522"/>
      <c r="TAK181" s="522"/>
      <c r="TAL181" s="522"/>
      <c r="TAM181" s="522"/>
      <c r="TAN181" s="522"/>
      <c r="TAO181" s="522"/>
      <c r="TAP181" s="522"/>
      <c r="TAQ181" s="522"/>
      <c r="TAR181" s="522"/>
      <c r="TAS181" s="522"/>
      <c r="TAT181" s="522"/>
      <c r="TAU181" s="522"/>
      <c r="TAV181" s="522"/>
      <c r="TAW181" s="522"/>
      <c r="TAX181" s="522"/>
      <c r="TAY181" s="522"/>
      <c r="TAZ181" s="522"/>
      <c r="TBA181" s="522"/>
      <c r="TBB181" s="522"/>
      <c r="TBC181" s="522"/>
      <c r="TBD181" s="522"/>
      <c r="TBE181" s="522"/>
      <c r="TBF181" s="522"/>
      <c r="TBG181" s="522"/>
      <c r="TBH181" s="522"/>
      <c r="TBI181" s="522"/>
      <c r="TBJ181" s="522"/>
      <c r="TBK181" s="522"/>
      <c r="TBL181" s="522"/>
      <c r="TBM181" s="522"/>
      <c r="TBN181" s="522"/>
      <c r="TBO181" s="522"/>
      <c r="TBP181" s="522"/>
      <c r="TBQ181" s="522"/>
      <c r="TBR181" s="522"/>
      <c r="TBS181" s="522"/>
      <c r="TBT181" s="522"/>
      <c r="TBU181" s="522"/>
      <c r="TBV181" s="522"/>
      <c r="TBW181" s="522"/>
      <c r="TBX181" s="522"/>
      <c r="TBY181" s="522"/>
      <c r="TBZ181" s="522"/>
      <c r="TCA181" s="522"/>
      <c r="TCB181" s="522"/>
      <c r="TCC181" s="522"/>
      <c r="TCD181" s="522"/>
      <c r="TCE181" s="522"/>
      <c r="TCF181" s="522"/>
      <c r="TCG181" s="522"/>
      <c r="TCH181" s="522"/>
      <c r="TCI181" s="522"/>
      <c r="TCJ181" s="522"/>
      <c r="TCK181" s="522"/>
      <c r="TCL181" s="522"/>
      <c r="TCM181" s="522"/>
      <c r="TCN181" s="522"/>
      <c r="TCO181" s="522"/>
      <c r="TCP181" s="522"/>
      <c r="TCQ181" s="522"/>
      <c r="TCR181" s="522"/>
      <c r="TCS181" s="522"/>
      <c r="TCT181" s="522"/>
      <c r="TCU181" s="522"/>
      <c r="TCV181" s="522"/>
      <c r="TCW181" s="522"/>
      <c r="TCX181" s="522"/>
      <c r="TCY181" s="522"/>
      <c r="TCZ181" s="522"/>
      <c r="TDA181" s="522"/>
      <c r="TDB181" s="522"/>
      <c r="TDC181" s="522"/>
      <c r="TDD181" s="522"/>
      <c r="TDE181" s="522"/>
      <c r="TDF181" s="522"/>
      <c r="TDG181" s="522"/>
      <c r="TDH181" s="522"/>
      <c r="TDI181" s="522"/>
      <c r="TDJ181" s="522"/>
      <c r="TDK181" s="522"/>
      <c r="TDL181" s="522"/>
      <c r="TDM181" s="522"/>
      <c r="TDN181" s="522"/>
      <c r="TDO181" s="522"/>
      <c r="TDP181" s="522"/>
      <c r="TDQ181" s="522"/>
      <c r="TDR181" s="522"/>
      <c r="TDS181" s="522"/>
      <c r="TDT181" s="522"/>
      <c r="TDU181" s="522"/>
      <c r="TDV181" s="522"/>
      <c r="TDW181" s="522"/>
      <c r="TDX181" s="522"/>
      <c r="TDY181" s="522"/>
      <c r="TDZ181" s="522"/>
      <c r="TEA181" s="522"/>
      <c r="TEB181" s="522"/>
      <c r="TEC181" s="522"/>
      <c r="TED181" s="522"/>
      <c r="TEE181" s="522"/>
      <c r="TEF181" s="522"/>
      <c r="TEG181" s="522"/>
      <c r="TEH181" s="522"/>
      <c r="TEI181" s="522"/>
      <c r="TEJ181" s="522"/>
      <c r="TEK181" s="522"/>
      <c r="TEL181" s="522"/>
      <c r="TEM181" s="522"/>
      <c r="TEN181" s="522"/>
      <c r="TEO181" s="522"/>
      <c r="TEP181" s="522"/>
      <c r="TEQ181" s="522"/>
      <c r="TER181" s="522"/>
      <c r="TES181" s="522"/>
      <c r="TET181" s="522"/>
      <c r="TEU181" s="522"/>
      <c r="TEV181" s="522"/>
      <c r="TEW181" s="522"/>
      <c r="TEX181" s="522"/>
      <c r="TEY181" s="522"/>
      <c r="TEZ181" s="522"/>
      <c r="TFA181" s="522"/>
      <c r="TFB181" s="522"/>
      <c r="TFC181" s="522"/>
      <c r="TFD181" s="522"/>
      <c r="TFE181" s="522"/>
      <c r="TFF181" s="522"/>
      <c r="TFG181" s="522"/>
      <c r="TFH181" s="522"/>
      <c r="TFI181" s="522"/>
      <c r="TFJ181" s="522"/>
      <c r="TFK181" s="522"/>
      <c r="TFL181" s="522"/>
      <c r="TFM181" s="522"/>
      <c r="TFN181" s="522"/>
      <c r="TFO181" s="522"/>
      <c r="TFP181" s="522"/>
      <c r="TFQ181" s="522"/>
      <c r="TFR181" s="522"/>
      <c r="TFS181" s="522"/>
      <c r="TFT181" s="522"/>
      <c r="TFU181" s="522"/>
      <c r="TFV181" s="522"/>
      <c r="TFW181" s="522"/>
      <c r="TFX181" s="522"/>
      <c r="TFY181" s="522"/>
      <c r="TFZ181" s="522"/>
      <c r="TGA181" s="522"/>
      <c r="TGB181" s="522"/>
      <c r="TGC181" s="522"/>
      <c r="TGD181" s="522"/>
      <c r="TGE181" s="522"/>
      <c r="TGF181" s="522"/>
      <c r="TGG181" s="522"/>
      <c r="TGH181" s="522"/>
      <c r="TGI181" s="522"/>
      <c r="TGJ181" s="522"/>
      <c r="TGK181" s="522"/>
      <c r="TGL181" s="522"/>
      <c r="TGM181" s="522"/>
      <c r="TGN181" s="522"/>
      <c r="TGO181" s="522"/>
      <c r="TGP181" s="522"/>
      <c r="TGQ181" s="522"/>
      <c r="TGR181" s="522"/>
      <c r="TGS181" s="522"/>
      <c r="TGT181" s="522"/>
      <c r="TGU181" s="522"/>
      <c r="TGV181" s="522"/>
      <c r="TGW181" s="522"/>
      <c r="TGX181" s="522"/>
      <c r="TGY181" s="522"/>
      <c r="TGZ181" s="522"/>
      <c r="THA181" s="522"/>
      <c r="THB181" s="522"/>
      <c r="THC181" s="522"/>
      <c r="THD181" s="522"/>
      <c r="THE181" s="522"/>
      <c r="THF181" s="522"/>
      <c r="THG181" s="522"/>
      <c r="THH181" s="522"/>
      <c r="THI181" s="522"/>
      <c r="THJ181" s="522"/>
      <c r="THK181" s="522"/>
      <c r="THL181" s="522"/>
      <c r="THM181" s="522"/>
      <c r="THN181" s="522"/>
      <c r="THO181" s="522"/>
      <c r="THP181" s="522"/>
      <c r="THQ181" s="522"/>
      <c r="THR181" s="522"/>
      <c r="THS181" s="522"/>
      <c r="THT181" s="522"/>
      <c r="THU181" s="522"/>
      <c r="THV181" s="522"/>
      <c r="THW181" s="522"/>
      <c r="THX181" s="522"/>
      <c r="THY181" s="522"/>
      <c r="THZ181" s="522"/>
      <c r="TIA181" s="522"/>
      <c r="TIB181" s="522"/>
      <c r="TIC181" s="522"/>
      <c r="TID181" s="522"/>
      <c r="TIE181" s="522"/>
      <c r="TIF181" s="522"/>
      <c r="TIG181" s="522"/>
      <c r="TIH181" s="522"/>
      <c r="TII181" s="522"/>
      <c r="TIJ181" s="522"/>
      <c r="TIK181" s="522"/>
      <c r="TIL181" s="522"/>
      <c r="TIM181" s="522"/>
      <c r="TIN181" s="522"/>
      <c r="TIO181" s="522"/>
      <c r="TIP181" s="522"/>
      <c r="TIQ181" s="522"/>
      <c r="TIR181" s="522"/>
      <c r="TIS181" s="522"/>
      <c r="TIT181" s="522"/>
      <c r="TIU181" s="522"/>
      <c r="TIV181" s="522"/>
      <c r="TIW181" s="522"/>
      <c r="TIX181" s="522"/>
      <c r="TIY181" s="522"/>
      <c r="TIZ181" s="522"/>
      <c r="TJA181" s="522"/>
      <c r="TJB181" s="522"/>
      <c r="TJC181" s="522"/>
      <c r="TJD181" s="522"/>
      <c r="TJE181" s="522"/>
      <c r="TJF181" s="522"/>
      <c r="TJG181" s="522"/>
      <c r="TJH181" s="522"/>
      <c r="TJI181" s="522"/>
      <c r="TJJ181" s="522"/>
      <c r="TJK181" s="522"/>
      <c r="TJL181" s="522"/>
      <c r="TJM181" s="522"/>
      <c r="TJN181" s="522"/>
      <c r="TJO181" s="522"/>
      <c r="TJP181" s="522"/>
      <c r="TJQ181" s="522"/>
      <c r="TJR181" s="522"/>
      <c r="TJS181" s="522"/>
      <c r="TJT181" s="522"/>
      <c r="TJU181" s="522"/>
      <c r="TJV181" s="522"/>
      <c r="TJW181" s="522"/>
      <c r="TJX181" s="522"/>
      <c r="TJY181" s="522"/>
      <c r="TJZ181" s="522"/>
      <c r="TKA181" s="522"/>
      <c r="TKB181" s="522"/>
      <c r="TKC181" s="522"/>
      <c r="TKD181" s="522"/>
      <c r="TKE181" s="522"/>
      <c r="TKF181" s="522"/>
      <c r="TKG181" s="522"/>
      <c r="TKH181" s="522"/>
      <c r="TKI181" s="522"/>
      <c r="TKJ181" s="522"/>
      <c r="TKK181" s="522"/>
      <c r="TKL181" s="522"/>
      <c r="TKM181" s="522"/>
      <c r="TKN181" s="522"/>
      <c r="TKO181" s="522"/>
      <c r="TKP181" s="522"/>
      <c r="TKQ181" s="522"/>
      <c r="TKR181" s="522"/>
      <c r="TKS181" s="522"/>
      <c r="TKT181" s="522"/>
      <c r="TKU181" s="522"/>
      <c r="TKV181" s="522"/>
      <c r="TKW181" s="522"/>
      <c r="TKX181" s="522"/>
      <c r="TKY181" s="522"/>
      <c r="TKZ181" s="522"/>
      <c r="TLA181" s="522"/>
      <c r="TLB181" s="522"/>
      <c r="TLC181" s="522"/>
      <c r="TLD181" s="522"/>
      <c r="TLE181" s="522"/>
      <c r="TLF181" s="522"/>
      <c r="TLG181" s="522"/>
      <c r="TLH181" s="522"/>
      <c r="TLI181" s="522"/>
      <c r="TLJ181" s="522"/>
      <c r="TLK181" s="522"/>
      <c r="TLL181" s="522"/>
      <c r="TLM181" s="522"/>
      <c r="TLN181" s="522"/>
      <c r="TLO181" s="522"/>
      <c r="TLP181" s="522"/>
      <c r="TLQ181" s="522"/>
      <c r="TLR181" s="522"/>
      <c r="TLS181" s="522"/>
      <c r="TLT181" s="522"/>
      <c r="TLU181" s="522"/>
      <c r="TLV181" s="522"/>
      <c r="TLW181" s="522"/>
      <c r="TLX181" s="522"/>
      <c r="TLY181" s="522"/>
      <c r="TLZ181" s="522"/>
      <c r="TMA181" s="522"/>
      <c r="TMB181" s="522"/>
      <c r="TMC181" s="522"/>
      <c r="TMD181" s="522"/>
      <c r="TME181" s="522"/>
      <c r="TMF181" s="522"/>
      <c r="TMG181" s="522"/>
      <c r="TMH181" s="522"/>
      <c r="TMI181" s="522"/>
      <c r="TMJ181" s="522"/>
      <c r="TMK181" s="522"/>
      <c r="TML181" s="522"/>
      <c r="TMM181" s="522"/>
      <c r="TMN181" s="522"/>
      <c r="TMO181" s="522"/>
      <c r="TMP181" s="522"/>
      <c r="TMQ181" s="522"/>
      <c r="TMR181" s="522"/>
      <c r="TMS181" s="522"/>
      <c r="TMT181" s="522"/>
      <c r="TMU181" s="522"/>
      <c r="TMV181" s="522"/>
      <c r="TMW181" s="522"/>
      <c r="TMX181" s="522"/>
      <c r="TMY181" s="522"/>
      <c r="TMZ181" s="522"/>
      <c r="TNA181" s="522"/>
      <c r="TNB181" s="522"/>
      <c r="TNC181" s="522"/>
      <c r="TND181" s="522"/>
      <c r="TNE181" s="522"/>
      <c r="TNF181" s="522"/>
      <c r="TNG181" s="522"/>
      <c r="TNH181" s="522"/>
      <c r="TNI181" s="522"/>
      <c r="TNJ181" s="522"/>
      <c r="TNK181" s="522"/>
      <c r="TNL181" s="522"/>
      <c r="TNM181" s="522"/>
      <c r="TNN181" s="522"/>
      <c r="TNO181" s="522"/>
      <c r="TNP181" s="522"/>
      <c r="TNQ181" s="522"/>
      <c r="TNR181" s="522"/>
      <c r="TNS181" s="522"/>
      <c r="TNT181" s="522"/>
      <c r="TNU181" s="522"/>
      <c r="TNV181" s="522"/>
      <c r="TNW181" s="522"/>
      <c r="TNX181" s="522"/>
      <c r="TNY181" s="522"/>
      <c r="TNZ181" s="522"/>
      <c r="TOA181" s="522"/>
      <c r="TOB181" s="522"/>
      <c r="TOC181" s="522"/>
      <c r="TOD181" s="522"/>
      <c r="TOE181" s="522"/>
      <c r="TOF181" s="522"/>
      <c r="TOG181" s="522"/>
      <c r="TOH181" s="522"/>
      <c r="TOI181" s="522"/>
      <c r="TOJ181" s="522"/>
      <c r="TOK181" s="522"/>
      <c r="TOL181" s="522"/>
      <c r="TOM181" s="522"/>
      <c r="TON181" s="522"/>
      <c r="TOO181" s="522"/>
      <c r="TOP181" s="522"/>
      <c r="TOQ181" s="522"/>
      <c r="TOR181" s="522"/>
      <c r="TOS181" s="522"/>
      <c r="TOT181" s="522"/>
      <c r="TOU181" s="522"/>
      <c r="TOV181" s="522"/>
      <c r="TOW181" s="522"/>
      <c r="TOX181" s="522"/>
      <c r="TOY181" s="522"/>
      <c r="TOZ181" s="522"/>
      <c r="TPA181" s="522"/>
      <c r="TPB181" s="522"/>
      <c r="TPC181" s="522"/>
      <c r="TPD181" s="522"/>
      <c r="TPE181" s="522"/>
      <c r="TPF181" s="522"/>
      <c r="TPG181" s="522"/>
      <c r="TPH181" s="522"/>
      <c r="TPI181" s="522"/>
      <c r="TPJ181" s="522"/>
      <c r="TPK181" s="522"/>
      <c r="TPL181" s="522"/>
      <c r="TPM181" s="522"/>
      <c r="TPN181" s="522"/>
      <c r="TPO181" s="522"/>
      <c r="TPP181" s="522"/>
      <c r="TPQ181" s="522"/>
      <c r="TPR181" s="522"/>
      <c r="TPS181" s="522"/>
      <c r="TPT181" s="522"/>
      <c r="TPU181" s="522"/>
      <c r="TPV181" s="522"/>
      <c r="TPW181" s="522"/>
      <c r="TPX181" s="522"/>
      <c r="TPY181" s="522"/>
      <c r="TPZ181" s="522"/>
      <c r="TQA181" s="522"/>
      <c r="TQB181" s="522"/>
      <c r="TQC181" s="522"/>
      <c r="TQD181" s="522"/>
      <c r="TQE181" s="522"/>
      <c r="TQF181" s="522"/>
      <c r="TQG181" s="522"/>
      <c r="TQH181" s="522"/>
      <c r="TQI181" s="522"/>
      <c r="TQJ181" s="522"/>
      <c r="TQK181" s="522"/>
      <c r="TQL181" s="522"/>
      <c r="TQM181" s="522"/>
      <c r="TQN181" s="522"/>
      <c r="TQO181" s="522"/>
      <c r="TQP181" s="522"/>
      <c r="TQQ181" s="522"/>
      <c r="TQR181" s="522"/>
      <c r="TQS181" s="522"/>
      <c r="TQT181" s="522"/>
      <c r="TQU181" s="522"/>
      <c r="TQV181" s="522"/>
      <c r="TQW181" s="522"/>
      <c r="TQX181" s="522"/>
      <c r="TQY181" s="522"/>
      <c r="TQZ181" s="522"/>
      <c r="TRA181" s="522"/>
      <c r="TRB181" s="522"/>
      <c r="TRC181" s="522"/>
      <c r="TRD181" s="522"/>
      <c r="TRE181" s="522"/>
      <c r="TRF181" s="522"/>
      <c r="TRG181" s="522"/>
      <c r="TRH181" s="522"/>
      <c r="TRI181" s="522"/>
      <c r="TRJ181" s="522"/>
      <c r="TRK181" s="522"/>
      <c r="TRL181" s="522"/>
      <c r="TRM181" s="522"/>
      <c r="TRN181" s="522"/>
      <c r="TRO181" s="522"/>
      <c r="TRP181" s="522"/>
      <c r="TRQ181" s="522"/>
      <c r="TRR181" s="522"/>
      <c r="TRS181" s="522"/>
      <c r="TRT181" s="522"/>
      <c r="TRU181" s="522"/>
      <c r="TRV181" s="522"/>
      <c r="TRW181" s="522"/>
      <c r="TRX181" s="522"/>
      <c r="TRY181" s="522"/>
      <c r="TRZ181" s="522"/>
      <c r="TSA181" s="522"/>
      <c r="TSB181" s="522"/>
      <c r="TSC181" s="522"/>
      <c r="TSD181" s="522"/>
      <c r="TSE181" s="522"/>
      <c r="TSF181" s="522"/>
      <c r="TSG181" s="522"/>
      <c r="TSH181" s="522"/>
      <c r="TSI181" s="522"/>
      <c r="TSJ181" s="522"/>
      <c r="TSK181" s="522"/>
      <c r="TSL181" s="522"/>
      <c r="TSM181" s="522"/>
      <c r="TSN181" s="522"/>
      <c r="TSO181" s="522"/>
      <c r="TSP181" s="522"/>
      <c r="TSQ181" s="522"/>
      <c r="TSR181" s="522"/>
      <c r="TSS181" s="522"/>
      <c r="TST181" s="522"/>
      <c r="TSU181" s="522"/>
      <c r="TSV181" s="522"/>
      <c r="TSW181" s="522"/>
      <c r="TSX181" s="522"/>
      <c r="TSY181" s="522"/>
      <c r="TSZ181" s="522"/>
      <c r="TTA181" s="522"/>
      <c r="TTB181" s="522"/>
      <c r="TTC181" s="522"/>
      <c r="TTD181" s="522"/>
      <c r="TTE181" s="522"/>
      <c r="TTF181" s="522"/>
      <c r="TTG181" s="522"/>
      <c r="TTH181" s="522"/>
      <c r="TTI181" s="522"/>
      <c r="TTJ181" s="522"/>
      <c r="TTK181" s="522"/>
      <c r="TTL181" s="522"/>
      <c r="TTM181" s="522"/>
      <c r="TTN181" s="522"/>
      <c r="TTO181" s="522"/>
      <c r="TTP181" s="522"/>
      <c r="TTQ181" s="522"/>
      <c r="TTR181" s="522"/>
      <c r="TTS181" s="522"/>
      <c r="TTT181" s="522"/>
      <c r="TTU181" s="522"/>
      <c r="TTV181" s="522"/>
      <c r="TTW181" s="522"/>
      <c r="TTX181" s="522"/>
      <c r="TTY181" s="522"/>
      <c r="TTZ181" s="522"/>
      <c r="TUA181" s="522"/>
      <c r="TUB181" s="522"/>
      <c r="TUC181" s="522"/>
      <c r="TUD181" s="522"/>
      <c r="TUE181" s="522"/>
      <c r="TUF181" s="522"/>
      <c r="TUG181" s="522"/>
      <c r="TUH181" s="522"/>
      <c r="TUI181" s="522"/>
      <c r="TUJ181" s="522"/>
      <c r="TUK181" s="522"/>
      <c r="TUL181" s="522"/>
      <c r="TUM181" s="522"/>
      <c r="TUN181" s="522"/>
      <c r="TUO181" s="522"/>
      <c r="TUP181" s="522"/>
      <c r="TUQ181" s="522"/>
      <c r="TUR181" s="522"/>
      <c r="TUS181" s="522"/>
      <c r="TUT181" s="522"/>
      <c r="TUU181" s="522"/>
      <c r="TUV181" s="522"/>
      <c r="TUW181" s="522"/>
      <c r="TUX181" s="522"/>
      <c r="TUY181" s="522"/>
      <c r="TUZ181" s="522"/>
      <c r="TVA181" s="522"/>
      <c r="TVB181" s="522"/>
      <c r="TVC181" s="522"/>
      <c r="TVD181" s="522"/>
      <c r="TVE181" s="522"/>
      <c r="TVF181" s="522"/>
      <c r="TVG181" s="522"/>
      <c r="TVH181" s="522"/>
      <c r="TVI181" s="522"/>
      <c r="TVJ181" s="522"/>
      <c r="TVK181" s="522"/>
      <c r="TVL181" s="522"/>
      <c r="TVM181" s="522"/>
      <c r="TVN181" s="522"/>
      <c r="TVO181" s="522"/>
      <c r="TVP181" s="522"/>
      <c r="TVQ181" s="522"/>
      <c r="TVR181" s="522"/>
      <c r="TVS181" s="522"/>
      <c r="TVT181" s="522"/>
      <c r="TVU181" s="522"/>
      <c r="TVV181" s="522"/>
      <c r="TVW181" s="522"/>
      <c r="TVX181" s="522"/>
      <c r="TVY181" s="522"/>
      <c r="TVZ181" s="522"/>
      <c r="TWA181" s="522"/>
      <c r="TWB181" s="522"/>
      <c r="TWC181" s="522"/>
      <c r="TWD181" s="522"/>
      <c r="TWE181" s="522"/>
      <c r="TWF181" s="522"/>
      <c r="TWG181" s="522"/>
      <c r="TWH181" s="522"/>
      <c r="TWI181" s="522"/>
      <c r="TWJ181" s="522"/>
      <c r="TWK181" s="522"/>
      <c r="TWL181" s="522"/>
      <c r="TWM181" s="522"/>
      <c r="TWN181" s="522"/>
      <c r="TWO181" s="522"/>
      <c r="TWP181" s="522"/>
      <c r="TWQ181" s="522"/>
      <c r="TWR181" s="522"/>
      <c r="TWS181" s="522"/>
      <c r="TWT181" s="522"/>
      <c r="TWU181" s="522"/>
      <c r="TWV181" s="522"/>
      <c r="TWW181" s="522"/>
      <c r="TWX181" s="522"/>
      <c r="TWY181" s="522"/>
      <c r="TWZ181" s="522"/>
      <c r="TXA181" s="522"/>
      <c r="TXB181" s="522"/>
      <c r="TXC181" s="522"/>
      <c r="TXD181" s="522"/>
      <c r="TXE181" s="522"/>
      <c r="TXF181" s="522"/>
      <c r="TXG181" s="522"/>
      <c r="TXH181" s="522"/>
      <c r="TXI181" s="522"/>
      <c r="TXJ181" s="522"/>
      <c r="TXK181" s="522"/>
      <c r="TXL181" s="522"/>
      <c r="TXM181" s="522"/>
      <c r="TXN181" s="522"/>
      <c r="TXO181" s="522"/>
      <c r="TXP181" s="522"/>
      <c r="TXQ181" s="522"/>
      <c r="TXR181" s="522"/>
      <c r="TXS181" s="522"/>
      <c r="TXT181" s="522"/>
      <c r="TXU181" s="522"/>
      <c r="TXV181" s="522"/>
      <c r="TXW181" s="522"/>
      <c r="TXX181" s="522"/>
      <c r="TXY181" s="522"/>
      <c r="TXZ181" s="522"/>
      <c r="TYA181" s="522"/>
      <c r="TYB181" s="522"/>
      <c r="TYC181" s="522"/>
      <c r="TYD181" s="522"/>
      <c r="TYE181" s="522"/>
      <c r="TYF181" s="522"/>
      <c r="TYG181" s="522"/>
      <c r="TYH181" s="522"/>
      <c r="TYI181" s="522"/>
      <c r="TYJ181" s="522"/>
      <c r="TYK181" s="522"/>
      <c r="TYL181" s="522"/>
      <c r="TYM181" s="522"/>
      <c r="TYN181" s="522"/>
      <c r="TYO181" s="522"/>
      <c r="TYP181" s="522"/>
      <c r="TYQ181" s="522"/>
      <c r="TYR181" s="522"/>
      <c r="TYS181" s="522"/>
      <c r="TYT181" s="522"/>
      <c r="TYU181" s="522"/>
      <c r="TYV181" s="522"/>
      <c r="TYW181" s="522"/>
      <c r="TYX181" s="522"/>
      <c r="TYY181" s="522"/>
      <c r="TYZ181" s="522"/>
      <c r="TZA181" s="522"/>
      <c r="TZB181" s="522"/>
      <c r="TZC181" s="522"/>
      <c r="TZD181" s="522"/>
      <c r="TZE181" s="522"/>
      <c r="TZF181" s="522"/>
      <c r="TZG181" s="522"/>
      <c r="TZH181" s="522"/>
      <c r="TZI181" s="522"/>
      <c r="TZJ181" s="522"/>
      <c r="TZK181" s="522"/>
      <c r="TZL181" s="522"/>
      <c r="TZM181" s="522"/>
      <c r="TZN181" s="522"/>
      <c r="TZO181" s="522"/>
      <c r="TZP181" s="522"/>
      <c r="TZQ181" s="522"/>
      <c r="TZR181" s="522"/>
      <c r="TZS181" s="522"/>
      <c r="TZT181" s="522"/>
      <c r="TZU181" s="522"/>
      <c r="TZV181" s="522"/>
      <c r="TZW181" s="522"/>
      <c r="TZX181" s="522"/>
      <c r="TZY181" s="522"/>
      <c r="TZZ181" s="522"/>
      <c r="UAA181" s="522"/>
      <c r="UAB181" s="522"/>
      <c r="UAC181" s="522"/>
      <c r="UAD181" s="522"/>
      <c r="UAE181" s="522"/>
      <c r="UAF181" s="522"/>
      <c r="UAG181" s="522"/>
      <c r="UAH181" s="522"/>
      <c r="UAI181" s="522"/>
      <c r="UAJ181" s="522"/>
      <c r="UAK181" s="522"/>
      <c r="UAL181" s="522"/>
      <c r="UAM181" s="522"/>
      <c r="UAN181" s="522"/>
      <c r="UAO181" s="522"/>
      <c r="UAP181" s="522"/>
      <c r="UAQ181" s="522"/>
      <c r="UAR181" s="522"/>
      <c r="UAS181" s="522"/>
      <c r="UAT181" s="522"/>
      <c r="UAU181" s="522"/>
      <c r="UAV181" s="522"/>
      <c r="UAW181" s="522"/>
      <c r="UAX181" s="522"/>
      <c r="UAY181" s="522"/>
      <c r="UAZ181" s="522"/>
      <c r="UBA181" s="522"/>
      <c r="UBB181" s="522"/>
      <c r="UBC181" s="522"/>
      <c r="UBD181" s="522"/>
      <c r="UBE181" s="522"/>
      <c r="UBF181" s="522"/>
      <c r="UBG181" s="522"/>
      <c r="UBH181" s="522"/>
      <c r="UBI181" s="522"/>
      <c r="UBJ181" s="522"/>
      <c r="UBK181" s="522"/>
      <c r="UBL181" s="522"/>
      <c r="UBM181" s="522"/>
      <c r="UBN181" s="522"/>
      <c r="UBO181" s="522"/>
      <c r="UBP181" s="522"/>
      <c r="UBQ181" s="522"/>
      <c r="UBR181" s="522"/>
      <c r="UBS181" s="522"/>
      <c r="UBT181" s="522"/>
      <c r="UBU181" s="522"/>
      <c r="UBV181" s="522"/>
      <c r="UBW181" s="522"/>
      <c r="UBX181" s="522"/>
      <c r="UBY181" s="522"/>
      <c r="UBZ181" s="522"/>
      <c r="UCA181" s="522"/>
      <c r="UCB181" s="522"/>
      <c r="UCC181" s="522"/>
      <c r="UCD181" s="522"/>
      <c r="UCE181" s="522"/>
      <c r="UCF181" s="522"/>
      <c r="UCG181" s="522"/>
      <c r="UCH181" s="522"/>
      <c r="UCI181" s="522"/>
      <c r="UCJ181" s="522"/>
      <c r="UCK181" s="522"/>
      <c r="UCL181" s="522"/>
      <c r="UCM181" s="522"/>
      <c r="UCN181" s="522"/>
      <c r="UCO181" s="522"/>
      <c r="UCP181" s="522"/>
      <c r="UCQ181" s="522"/>
      <c r="UCR181" s="522"/>
      <c r="UCS181" s="522"/>
      <c r="UCT181" s="522"/>
      <c r="UCU181" s="522"/>
      <c r="UCV181" s="522"/>
      <c r="UCW181" s="522"/>
      <c r="UCX181" s="522"/>
      <c r="UCY181" s="522"/>
      <c r="UCZ181" s="522"/>
      <c r="UDA181" s="522"/>
      <c r="UDB181" s="522"/>
      <c r="UDC181" s="522"/>
      <c r="UDD181" s="522"/>
      <c r="UDE181" s="522"/>
      <c r="UDF181" s="522"/>
      <c r="UDG181" s="522"/>
      <c r="UDH181" s="522"/>
      <c r="UDI181" s="522"/>
      <c r="UDJ181" s="522"/>
      <c r="UDK181" s="522"/>
      <c r="UDL181" s="522"/>
      <c r="UDM181" s="522"/>
      <c r="UDN181" s="522"/>
      <c r="UDO181" s="522"/>
      <c r="UDP181" s="522"/>
      <c r="UDQ181" s="522"/>
      <c r="UDR181" s="522"/>
      <c r="UDS181" s="522"/>
      <c r="UDT181" s="522"/>
      <c r="UDU181" s="522"/>
      <c r="UDV181" s="522"/>
      <c r="UDW181" s="522"/>
      <c r="UDX181" s="522"/>
      <c r="UDY181" s="522"/>
      <c r="UDZ181" s="522"/>
      <c r="UEA181" s="522"/>
      <c r="UEB181" s="522"/>
      <c r="UEC181" s="522"/>
      <c r="UED181" s="522"/>
      <c r="UEE181" s="522"/>
      <c r="UEF181" s="522"/>
      <c r="UEG181" s="522"/>
      <c r="UEH181" s="522"/>
      <c r="UEI181" s="522"/>
      <c r="UEJ181" s="522"/>
      <c r="UEK181" s="522"/>
      <c r="UEL181" s="522"/>
      <c r="UEM181" s="522"/>
      <c r="UEN181" s="522"/>
      <c r="UEO181" s="522"/>
      <c r="UEP181" s="522"/>
      <c r="UEQ181" s="522"/>
      <c r="UER181" s="522"/>
      <c r="UES181" s="522"/>
      <c r="UET181" s="522"/>
      <c r="UEU181" s="522"/>
      <c r="UEV181" s="522"/>
      <c r="UEW181" s="522"/>
      <c r="UEX181" s="522"/>
      <c r="UEY181" s="522"/>
      <c r="UEZ181" s="522"/>
      <c r="UFA181" s="522"/>
      <c r="UFB181" s="522"/>
      <c r="UFC181" s="522"/>
      <c r="UFD181" s="522"/>
      <c r="UFE181" s="522"/>
      <c r="UFF181" s="522"/>
      <c r="UFG181" s="522"/>
      <c r="UFH181" s="522"/>
      <c r="UFI181" s="522"/>
      <c r="UFJ181" s="522"/>
      <c r="UFK181" s="522"/>
      <c r="UFL181" s="522"/>
      <c r="UFM181" s="522"/>
      <c r="UFN181" s="522"/>
      <c r="UFO181" s="522"/>
      <c r="UFP181" s="522"/>
      <c r="UFQ181" s="522"/>
      <c r="UFR181" s="522"/>
      <c r="UFS181" s="522"/>
      <c r="UFT181" s="522"/>
      <c r="UFU181" s="522"/>
      <c r="UFV181" s="522"/>
      <c r="UFW181" s="522"/>
      <c r="UFX181" s="522"/>
      <c r="UFY181" s="522"/>
      <c r="UFZ181" s="522"/>
      <c r="UGA181" s="522"/>
      <c r="UGB181" s="522"/>
      <c r="UGC181" s="522"/>
      <c r="UGD181" s="522"/>
      <c r="UGE181" s="522"/>
      <c r="UGF181" s="522"/>
      <c r="UGG181" s="522"/>
      <c r="UGH181" s="522"/>
      <c r="UGI181" s="522"/>
      <c r="UGJ181" s="522"/>
      <c r="UGK181" s="522"/>
      <c r="UGL181" s="522"/>
      <c r="UGM181" s="522"/>
      <c r="UGN181" s="522"/>
      <c r="UGO181" s="522"/>
      <c r="UGP181" s="522"/>
      <c r="UGQ181" s="522"/>
      <c r="UGR181" s="522"/>
      <c r="UGS181" s="522"/>
      <c r="UGT181" s="522"/>
      <c r="UGU181" s="522"/>
      <c r="UGV181" s="522"/>
      <c r="UGW181" s="522"/>
      <c r="UGX181" s="522"/>
      <c r="UGY181" s="522"/>
      <c r="UGZ181" s="522"/>
      <c r="UHA181" s="522"/>
      <c r="UHB181" s="522"/>
      <c r="UHC181" s="522"/>
      <c r="UHD181" s="522"/>
      <c r="UHE181" s="522"/>
      <c r="UHF181" s="522"/>
      <c r="UHG181" s="522"/>
      <c r="UHH181" s="522"/>
      <c r="UHI181" s="522"/>
      <c r="UHJ181" s="522"/>
      <c r="UHK181" s="522"/>
      <c r="UHL181" s="522"/>
      <c r="UHM181" s="522"/>
      <c r="UHN181" s="522"/>
      <c r="UHO181" s="522"/>
      <c r="UHP181" s="522"/>
      <c r="UHQ181" s="522"/>
      <c r="UHR181" s="522"/>
      <c r="UHS181" s="522"/>
      <c r="UHT181" s="522"/>
      <c r="UHU181" s="522"/>
      <c r="UHV181" s="522"/>
      <c r="UHW181" s="522"/>
      <c r="UHX181" s="522"/>
      <c r="UHY181" s="522"/>
      <c r="UHZ181" s="522"/>
      <c r="UIA181" s="522"/>
      <c r="UIB181" s="522"/>
      <c r="UIC181" s="522"/>
      <c r="UID181" s="522"/>
      <c r="UIE181" s="522"/>
      <c r="UIF181" s="522"/>
      <c r="UIG181" s="522"/>
      <c r="UIH181" s="522"/>
      <c r="UII181" s="522"/>
      <c r="UIJ181" s="522"/>
      <c r="UIK181" s="522"/>
      <c r="UIL181" s="522"/>
      <c r="UIM181" s="522"/>
      <c r="UIN181" s="522"/>
      <c r="UIO181" s="522"/>
      <c r="UIP181" s="522"/>
      <c r="UIQ181" s="522"/>
      <c r="UIR181" s="522"/>
      <c r="UIS181" s="522"/>
      <c r="UIT181" s="522"/>
      <c r="UIU181" s="522"/>
      <c r="UIV181" s="522"/>
      <c r="UIW181" s="522"/>
      <c r="UIX181" s="522"/>
      <c r="UIY181" s="522"/>
      <c r="UIZ181" s="522"/>
      <c r="UJA181" s="522"/>
      <c r="UJB181" s="522"/>
      <c r="UJC181" s="522"/>
      <c r="UJD181" s="522"/>
      <c r="UJE181" s="522"/>
      <c r="UJF181" s="522"/>
      <c r="UJG181" s="522"/>
      <c r="UJH181" s="522"/>
      <c r="UJI181" s="522"/>
      <c r="UJJ181" s="522"/>
      <c r="UJK181" s="522"/>
      <c r="UJL181" s="522"/>
      <c r="UJM181" s="522"/>
      <c r="UJN181" s="522"/>
      <c r="UJO181" s="522"/>
      <c r="UJP181" s="522"/>
      <c r="UJQ181" s="522"/>
      <c r="UJR181" s="522"/>
      <c r="UJS181" s="522"/>
      <c r="UJT181" s="522"/>
      <c r="UJU181" s="522"/>
      <c r="UJV181" s="522"/>
      <c r="UJW181" s="522"/>
      <c r="UJX181" s="522"/>
      <c r="UJY181" s="522"/>
      <c r="UJZ181" s="522"/>
      <c r="UKA181" s="522"/>
      <c r="UKB181" s="522"/>
      <c r="UKC181" s="522"/>
      <c r="UKD181" s="522"/>
      <c r="UKE181" s="522"/>
      <c r="UKF181" s="522"/>
      <c r="UKG181" s="522"/>
      <c r="UKH181" s="522"/>
      <c r="UKI181" s="522"/>
      <c r="UKJ181" s="522"/>
      <c r="UKK181" s="522"/>
      <c r="UKL181" s="522"/>
      <c r="UKM181" s="522"/>
      <c r="UKN181" s="522"/>
      <c r="UKO181" s="522"/>
      <c r="UKP181" s="522"/>
      <c r="UKQ181" s="522"/>
      <c r="UKR181" s="522"/>
      <c r="UKS181" s="522"/>
      <c r="UKT181" s="522"/>
      <c r="UKU181" s="522"/>
      <c r="UKV181" s="522"/>
      <c r="UKW181" s="522"/>
      <c r="UKX181" s="522"/>
      <c r="UKY181" s="522"/>
      <c r="UKZ181" s="522"/>
      <c r="ULA181" s="522"/>
      <c r="ULB181" s="522"/>
      <c r="ULC181" s="522"/>
      <c r="ULD181" s="522"/>
      <c r="ULE181" s="522"/>
      <c r="ULF181" s="522"/>
      <c r="ULG181" s="522"/>
      <c r="ULH181" s="522"/>
      <c r="ULI181" s="522"/>
      <c r="ULJ181" s="522"/>
      <c r="ULK181" s="522"/>
      <c r="ULL181" s="522"/>
      <c r="ULM181" s="522"/>
      <c r="ULN181" s="522"/>
      <c r="ULO181" s="522"/>
      <c r="ULP181" s="522"/>
      <c r="ULQ181" s="522"/>
      <c r="ULR181" s="522"/>
      <c r="ULS181" s="522"/>
      <c r="ULT181" s="522"/>
      <c r="ULU181" s="522"/>
      <c r="ULV181" s="522"/>
      <c r="ULW181" s="522"/>
      <c r="ULX181" s="522"/>
      <c r="ULY181" s="522"/>
      <c r="ULZ181" s="522"/>
      <c r="UMA181" s="522"/>
      <c r="UMB181" s="522"/>
      <c r="UMC181" s="522"/>
      <c r="UMD181" s="522"/>
      <c r="UME181" s="522"/>
      <c r="UMF181" s="522"/>
      <c r="UMG181" s="522"/>
      <c r="UMH181" s="522"/>
      <c r="UMI181" s="522"/>
      <c r="UMJ181" s="522"/>
      <c r="UMK181" s="522"/>
      <c r="UML181" s="522"/>
      <c r="UMM181" s="522"/>
      <c r="UMN181" s="522"/>
      <c r="UMO181" s="522"/>
      <c r="UMP181" s="522"/>
      <c r="UMQ181" s="522"/>
      <c r="UMR181" s="522"/>
      <c r="UMS181" s="522"/>
      <c r="UMT181" s="522"/>
      <c r="UMU181" s="522"/>
      <c r="UMV181" s="522"/>
      <c r="UMW181" s="522"/>
      <c r="UMX181" s="522"/>
      <c r="UMY181" s="522"/>
      <c r="UMZ181" s="522"/>
      <c r="UNA181" s="522"/>
      <c r="UNB181" s="522"/>
      <c r="UNC181" s="522"/>
      <c r="UND181" s="522"/>
      <c r="UNE181" s="522"/>
      <c r="UNF181" s="522"/>
      <c r="UNG181" s="522"/>
      <c r="UNH181" s="522"/>
      <c r="UNI181" s="522"/>
      <c r="UNJ181" s="522"/>
      <c r="UNK181" s="522"/>
      <c r="UNL181" s="522"/>
      <c r="UNM181" s="522"/>
      <c r="UNN181" s="522"/>
      <c r="UNO181" s="522"/>
      <c r="UNP181" s="522"/>
      <c r="UNQ181" s="522"/>
      <c r="UNR181" s="522"/>
      <c r="UNS181" s="522"/>
      <c r="UNT181" s="522"/>
      <c r="UNU181" s="522"/>
      <c r="UNV181" s="522"/>
      <c r="UNW181" s="522"/>
      <c r="UNX181" s="522"/>
      <c r="UNY181" s="522"/>
      <c r="UNZ181" s="522"/>
      <c r="UOA181" s="522"/>
      <c r="UOB181" s="522"/>
      <c r="UOC181" s="522"/>
      <c r="UOD181" s="522"/>
      <c r="UOE181" s="522"/>
      <c r="UOF181" s="522"/>
      <c r="UOG181" s="522"/>
      <c r="UOH181" s="522"/>
      <c r="UOI181" s="522"/>
      <c r="UOJ181" s="522"/>
      <c r="UOK181" s="522"/>
      <c r="UOL181" s="522"/>
      <c r="UOM181" s="522"/>
      <c r="UON181" s="522"/>
      <c r="UOO181" s="522"/>
      <c r="UOP181" s="522"/>
      <c r="UOQ181" s="522"/>
      <c r="UOR181" s="522"/>
      <c r="UOS181" s="522"/>
      <c r="UOT181" s="522"/>
      <c r="UOU181" s="522"/>
      <c r="UOV181" s="522"/>
      <c r="UOW181" s="522"/>
      <c r="UOX181" s="522"/>
      <c r="UOY181" s="522"/>
      <c r="UOZ181" s="522"/>
      <c r="UPA181" s="522"/>
      <c r="UPB181" s="522"/>
      <c r="UPC181" s="522"/>
      <c r="UPD181" s="522"/>
      <c r="UPE181" s="522"/>
      <c r="UPF181" s="522"/>
      <c r="UPG181" s="522"/>
      <c r="UPH181" s="522"/>
      <c r="UPI181" s="522"/>
      <c r="UPJ181" s="522"/>
      <c r="UPK181" s="522"/>
      <c r="UPL181" s="522"/>
      <c r="UPM181" s="522"/>
      <c r="UPN181" s="522"/>
      <c r="UPO181" s="522"/>
      <c r="UPP181" s="522"/>
      <c r="UPQ181" s="522"/>
      <c r="UPR181" s="522"/>
      <c r="UPS181" s="522"/>
      <c r="UPT181" s="522"/>
      <c r="UPU181" s="522"/>
      <c r="UPV181" s="522"/>
      <c r="UPW181" s="522"/>
      <c r="UPX181" s="522"/>
      <c r="UPY181" s="522"/>
      <c r="UPZ181" s="522"/>
      <c r="UQA181" s="522"/>
      <c r="UQB181" s="522"/>
      <c r="UQC181" s="522"/>
      <c r="UQD181" s="522"/>
      <c r="UQE181" s="522"/>
      <c r="UQF181" s="522"/>
      <c r="UQG181" s="522"/>
      <c r="UQH181" s="522"/>
      <c r="UQI181" s="522"/>
      <c r="UQJ181" s="522"/>
      <c r="UQK181" s="522"/>
      <c r="UQL181" s="522"/>
      <c r="UQM181" s="522"/>
      <c r="UQN181" s="522"/>
      <c r="UQO181" s="522"/>
      <c r="UQP181" s="522"/>
      <c r="UQQ181" s="522"/>
      <c r="UQR181" s="522"/>
      <c r="UQS181" s="522"/>
      <c r="UQT181" s="522"/>
      <c r="UQU181" s="522"/>
      <c r="UQV181" s="522"/>
      <c r="UQW181" s="522"/>
      <c r="UQX181" s="522"/>
      <c r="UQY181" s="522"/>
      <c r="UQZ181" s="522"/>
      <c r="URA181" s="522"/>
      <c r="URB181" s="522"/>
      <c r="URC181" s="522"/>
      <c r="URD181" s="522"/>
      <c r="URE181" s="522"/>
      <c r="URF181" s="522"/>
      <c r="URG181" s="522"/>
      <c r="URH181" s="522"/>
      <c r="URI181" s="522"/>
      <c r="URJ181" s="522"/>
      <c r="URK181" s="522"/>
      <c r="URL181" s="522"/>
      <c r="URM181" s="522"/>
      <c r="URN181" s="522"/>
      <c r="URO181" s="522"/>
      <c r="URP181" s="522"/>
      <c r="URQ181" s="522"/>
      <c r="URR181" s="522"/>
      <c r="URS181" s="522"/>
      <c r="URT181" s="522"/>
      <c r="URU181" s="522"/>
      <c r="URV181" s="522"/>
      <c r="URW181" s="522"/>
      <c r="URX181" s="522"/>
      <c r="URY181" s="522"/>
      <c r="URZ181" s="522"/>
      <c r="USA181" s="522"/>
      <c r="USB181" s="522"/>
      <c r="USC181" s="522"/>
      <c r="USD181" s="522"/>
      <c r="USE181" s="522"/>
      <c r="USF181" s="522"/>
      <c r="USG181" s="522"/>
      <c r="USH181" s="522"/>
      <c r="USI181" s="522"/>
      <c r="USJ181" s="522"/>
      <c r="USK181" s="522"/>
      <c r="USL181" s="522"/>
      <c r="USM181" s="522"/>
      <c r="USN181" s="522"/>
      <c r="USO181" s="522"/>
      <c r="USP181" s="522"/>
      <c r="USQ181" s="522"/>
      <c r="USR181" s="522"/>
      <c r="USS181" s="522"/>
      <c r="UST181" s="522"/>
      <c r="USU181" s="522"/>
      <c r="USV181" s="522"/>
      <c r="USW181" s="522"/>
      <c r="USX181" s="522"/>
      <c r="USY181" s="522"/>
      <c r="USZ181" s="522"/>
      <c r="UTA181" s="522"/>
      <c r="UTB181" s="522"/>
      <c r="UTC181" s="522"/>
      <c r="UTD181" s="522"/>
      <c r="UTE181" s="522"/>
      <c r="UTF181" s="522"/>
      <c r="UTG181" s="522"/>
      <c r="UTH181" s="522"/>
      <c r="UTI181" s="522"/>
      <c r="UTJ181" s="522"/>
      <c r="UTK181" s="522"/>
      <c r="UTL181" s="522"/>
      <c r="UTM181" s="522"/>
      <c r="UTN181" s="522"/>
      <c r="UTO181" s="522"/>
      <c r="UTP181" s="522"/>
      <c r="UTQ181" s="522"/>
      <c r="UTR181" s="522"/>
      <c r="UTS181" s="522"/>
      <c r="UTT181" s="522"/>
      <c r="UTU181" s="522"/>
      <c r="UTV181" s="522"/>
      <c r="UTW181" s="522"/>
      <c r="UTX181" s="522"/>
      <c r="UTY181" s="522"/>
      <c r="UTZ181" s="522"/>
      <c r="UUA181" s="522"/>
      <c r="UUB181" s="522"/>
      <c r="UUC181" s="522"/>
      <c r="UUD181" s="522"/>
      <c r="UUE181" s="522"/>
      <c r="UUF181" s="522"/>
      <c r="UUG181" s="522"/>
      <c r="UUH181" s="522"/>
      <c r="UUI181" s="522"/>
      <c r="UUJ181" s="522"/>
      <c r="UUK181" s="522"/>
      <c r="UUL181" s="522"/>
      <c r="UUM181" s="522"/>
      <c r="UUN181" s="522"/>
      <c r="UUO181" s="522"/>
      <c r="UUP181" s="522"/>
      <c r="UUQ181" s="522"/>
      <c r="UUR181" s="522"/>
      <c r="UUS181" s="522"/>
      <c r="UUT181" s="522"/>
      <c r="UUU181" s="522"/>
      <c r="UUV181" s="522"/>
      <c r="UUW181" s="522"/>
      <c r="UUX181" s="522"/>
      <c r="UUY181" s="522"/>
      <c r="UUZ181" s="522"/>
      <c r="UVA181" s="522"/>
      <c r="UVB181" s="522"/>
      <c r="UVC181" s="522"/>
      <c r="UVD181" s="522"/>
      <c r="UVE181" s="522"/>
      <c r="UVF181" s="522"/>
      <c r="UVG181" s="522"/>
      <c r="UVH181" s="522"/>
      <c r="UVI181" s="522"/>
      <c r="UVJ181" s="522"/>
      <c r="UVK181" s="522"/>
      <c r="UVL181" s="522"/>
      <c r="UVM181" s="522"/>
      <c r="UVN181" s="522"/>
      <c r="UVO181" s="522"/>
      <c r="UVP181" s="522"/>
      <c r="UVQ181" s="522"/>
      <c r="UVR181" s="522"/>
      <c r="UVS181" s="522"/>
      <c r="UVT181" s="522"/>
      <c r="UVU181" s="522"/>
      <c r="UVV181" s="522"/>
      <c r="UVW181" s="522"/>
      <c r="UVX181" s="522"/>
      <c r="UVY181" s="522"/>
      <c r="UVZ181" s="522"/>
      <c r="UWA181" s="522"/>
      <c r="UWB181" s="522"/>
      <c r="UWC181" s="522"/>
      <c r="UWD181" s="522"/>
      <c r="UWE181" s="522"/>
      <c r="UWF181" s="522"/>
      <c r="UWG181" s="522"/>
      <c r="UWH181" s="522"/>
      <c r="UWI181" s="522"/>
      <c r="UWJ181" s="522"/>
      <c r="UWK181" s="522"/>
      <c r="UWL181" s="522"/>
      <c r="UWM181" s="522"/>
      <c r="UWN181" s="522"/>
      <c r="UWO181" s="522"/>
      <c r="UWP181" s="522"/>
      <c r="UWQ181" s="522"/>
      <c r="UWR181" s="522"/>
      <c r="UWS181" s="522"/>
      <c r="UWT181" s="522"/>
      <c r="UWU181" s="522"/>
      <c r="UWV181" s="522"/>
      <c r="UWW181" s="522"/>
      <c r="UWX181" s="522"/>
      <c r="UWY181" s="522"/>
      <c r="UWZ181" s="522"/>
      <c r="UXA181" s="522"/>
      <c r="UXB181" s="522"/>
      <c r="UXC181" s="522"/>
      <c r="UXD181" s="522"/>
      <c r="UXE181" s="522"/>
      <c r="UXF181" s="522"/>
      <c r="UXG181" s="522"/>
      <c r="UXH181" s="522"/>
      <c r="UXI181" s="522"/>
      <c r="UXJ181" s="522"/>
      <c r="UXK181" s="522"/>
      <c r="UXL181" s="522"/>
      <c r="UXM181" s="522"/>
      <c r="UXN181" s="522"/>
      <c r="UXO181" s="522"/>
      <c r="UXP181" s="522"/>
      <c r="UXQ181" s="522"/>
      <c r="UXR181" s="522"/>
      <c r="UXS181" s="522"/>
      <c r="UXT181" s="522"/>
      <c r="UXU181" s="522"/>
      <c r="UXV181" s="522"/>
      <c r="UXW181" s="522"/>
      <c r="UXX181" s="522"/>
      <c r="UXY181" s="522"/>
      <c r="UXZ181" s="522"/>
      <c r="UYA181" s="522"/>
      <c r="UYB181" s="522"/>
      <c r="UYC181" s="522"/>
      <c r="UYD181" s="522"/>
      <c r="UYE181" s="522"/>
      <c r="UYF181" s="522"/>
      <c r="UYG181" s="522"/>
      <c r="UYH181" s="522"/>
      <c r="UYI181" s="522"/>
      <c r="UYJ181" s="522"/>
      <c r="UYK181" s="522"/>
      <c r="UYL181" s="522"/>
      <c r="UYM181" s="522"/>
      <c r="UYN181" s="522"/>
      <c r="UYO181" s="522"/>
      <c r="UYP181" s="522"/>
      <c r="UYQ181" s="522"/>
      <c r="UYR181" s="522"/>
      <c r="UYS181" s="522"/>
      <c r="UYT181" s="522"/>
      <c r="UYU181" s="522"/>
      <c r="UYV181" s="522"/>
      <c r="UYW181" s="522"/>
      <c r="UYX181" s="522"/>
      <c r="UYY181" s="522"/>
      <c r="UYZ181" s="522"/>
      <c r="UZA181" s="522"/>
      <c r="UZB181" s="522"/>
      <c r="UZC181" s="522"/>
      <c r="UZD181" s="522"/>
      <c r="UZE181" s="522"/>
      <c r="UZF181" s="522"/>
      <c r="UZG181" s="522"/>
      <c r="UZH181" s="522"/>
      <c r="UZI181" s="522"/>
      <c r="UZJ181" s="522"/>
      <c r="UZK181" s="522"/>
      <c r="UZL181" s="522"/>
      <c r="UZM181" s="522"/>
      <c r="UZN181" s="522"/>
      <c r="UZO181" s="522"/>
      <c r="UZP181" s="522"/>
      <c r="UZQ181" s="522"/>
      <c r="UZR181" s="522"/>
      <c r="UZS181" s="522"/>
      <c r="UZT181" s="522"/>
      <c r="UZU181" s="522"/>
      <c r="UZV181" s="522"/>
      <c r="UZW181" s="522"/>
      <c r="UZX181" s="522"/>
      <c r="UZY181" s="522"/>
      <c r="UZZ181" s="522"/>
      <c r="VAA181" s="522"/>
      <c r="VAB181" s="522"/>
      <c r="VAC181" s="522"/>
      <c r="VAD181" s="522"/>
      <c r="VAE181" s="522"/>
      <c r="VAF181" s="522"/>
      <c r="VAG181" s="522"/>
      <c r="VAH181" s="522"/>
      <c r="VAI181" s="522"/>
      <c r="VAJ181" s="522"/>
      <c r="VAK181" s="522"/>
      <c r="VAL181" s="522"/>
      <c r="VAM181" s="522"/>
      <c r="VAN181" s="522"/>
      <c r="VAO181" s="522"/>
      <c r="VAP181" s="522"/>
      <c r="VAQ181" s="522"/>
      <c r="VAR181" s="522"/>
      <c r="VAS181" s="522"/>
      <c r="VAT181" s="522"/>
      <c r="VAU181" s="522"/>
      <c r="VAV181" s="522"/>
      <c r="VAW181" s="522"/>
      <c r="VAX181" s="522"/>
      <c r="VAY181" s="522"/>
      <c r="VAZ181" s="522"/>
      <c r="VBA181" s="522"/>
      <c r="VBB181" s="522"/>
      <c r="VBC181" s="522"/>
      <c r="VBD181" s="522"/>
      <c r="VBE181" s="522"/>
      <c r="VBF181" s="522"/>
      <c r="VBG181" s="522"/>
      <c r="VBH181" s="522"/>
      <c r="VBI181" s="522"/>
      <c r="VBJ181" s="522"/>
      <c r="VBK181" s="522"/>
      <c r="VBL181" s="522"/>
      <c r="VBM181" s="522"/>
      <c r="VBN181" s="522"/>
      <c r="VBO181" s="522"/>
      <c r="VBP181" s="522"/>
      <c r="VBQ181" s="522"/>
      <c r="VBR181" s="522"/>
      <c r="VBS181" s="522"/>
      <c r="VBT181" s="522"/>
      <c r="VBU181" s="522"/>
      <c r="VBV181" s="522"/>
      <c r="VBW181" s="522"/>
      <c r="VBX181" s="522"/>
      <c r="VBY181" s="522"/>
      <c r="VBZ181" s="522"/>
      <c r="VCA181" s="522"/>
      <c r="VCB181" s="522"/>
      <c r="VCC181" s="522"/>
      <c r="VCD181" s="522"/>
      <c r="VCE181" s="522"/>
      <c r="VCF181" s="522"/>
      <c r="VCG181" s="522"/>
      <c r="VCH181" s="522"/>
      <c r="VCI181" s="522"/>
      <c r="VCJ181" s="522"/>
      <c r="VCK181" s="522"/>
      <c r="VCL181" s="522"/>
      <c r="VCM181" s="522"/>
      <c r="VCN181" s="522"/>
      <c r="VCO181" s="522"/>
      <c r="VCP181" s="522"/>
      <c r="VCQ181" s="522"/>
      <c r="VCR181" s="522"/>
      <c r="VCS181" s="522"/>
      <c r="VCT181" s="522"/>
      <c r="VCU181" s="522"/>
      <c r="VCV181" s="522"/>
      <c r="VCW181" s="522"/>
      <c r="VCX181" s="522"/>
      <c r="VCY181" s="522"/>
      <c r="VCZ181" s="522"/>
      <c r="VDA181" s="522"/>
      <c r="VDB181" s="522"/>
      <c r="VDC181" s="522"/>
      <c r="VDD181" s="522"/>
      <c r="VDE181" s="522"/>
      <c r="VDF181" s="522"/>
      <c r="VDG181" s="522"/>
      <c r="VDH181" s="522"/>
      <c r="VDI181" s="522"/>
      <c r="VDJ181" s="522"/>
      <c r="VDK181" s="522"/>
      <c r="VDL181" s="522"/>
      <c r="VDM181" s="522"/>
      <c r="VDN181" s="522"/>
      <c r="VDO181" s="522"/>
      <c r="VDP181" s="522"/>
      <c r="VDQ181" s="522"/>
      <c r="VDR181" s="522"/>
      <c r="VDS181" s="522"/>
      <c r="VDT181" s="522"/>
      <c r="VDU181" s="522"/>
      <c r="VDV181" s="522"/>
      <c r="VDW181" s="522"/>
      <c r="VDX181" s="522"/>
      <c r="VDY181" s="522"/>
      <c r="VDZ181" s="522"/>
      <c r="VEA181" s="522"/>
      <c r="VEB181" s="522"/>
      <c r="VEC181" s="522"/>
      <c r="VED181" s="522"/>
      <c r="VEE181" s="522"/>
      <c r="VEF181" s="522"/>
      <c r="VEG181" s="522"/>
      <c r="VEH181" s="522"/>
      <c r="VEI181" s="522"/>
      <c r="VEJ181" s="522"/>
      <c r="VEK181" s="522"/>
      <c r="VEL181" s="522"/>
      <c r="VEM181" s="522"/>
      <c r="VEN181" s="522"/>
      <c r="VEO181" s="522"/>
      <c r="VEP181" s="522"/>
      <c r="VEQ181" s="522"/>
      <c r="VER181" s="522"/>
      <c r="VES181" s="522"/>
      <c r="VET181" s="522"/>
      <c r="VEU181" s="522"/>
      <c r="VEV181" s="522"/>
      <c r="VEW181" s="522"/>
      <c r="VEX181" s="522"/>
      <c r="VEY181" s="522"/>
      <c r="VEZ181" s="522"/>
      <c r="VFA181" s="522"/>
      <c r="VFB181" s="522"/>
      <c r="VFC181" s="522"/>
      <c r="VFD181" s="522"/>
      <c r="VFE181" s="522"/>
      <c r="VFF181" s="522"/>
      <c r="VFG181" s="522"/>
      <c r="VFH181" s="522"/>
      <c r="VFI181" s="522"/>
      <c r="VFJ181" s="522"/>
      <c r="VFK181" s="522"/>
      <c r="VFL181" s="522"/>
      <c r="VFM181" s="522"/>
      <c r="VFN181" s="522"/>
      <c r="VFO181" s="522"/>
      <c r="VFP181" s="522"/>
      <c r="VFQ181" s="522"/>
      <c r="VFR181" s="522"/>
      <c r="VFS181" s="522"/>
      <c r="VFT181" s="522"/>
      <c r="VFU181" s="522"/>
      <c r="VFV181" s="522"/>
      <c r="VFW181" s="522"/>
      <c r="VFX181" s="522"/>
      <c r="VFY181" s="522"/>
      <c r="VFZ181" s="522"/>
      <c r="VGA181" s="522"/>
      <c r="VGB181" s="522"/>
      <c r="VGC181" s="522"/>
      <c r="VGD181" s="522"/>
      <c r="VGE181" s="522"/>
      <c r="VGF181" s="522"/>
      <c r="VGG181" s="522"/>
      <c r="VGH181" s="522"/>
      <c r="VGI181" s="522"/>
      <c r="VGJ181" s="522"/>
      <c r="VGK181" s="522"/>
      <c r="VGL181" s="522"/>
      <c r="VGM181" s="522"/>
      <c r="VGN181" s="522"/>
      <c r="VGO181" s="522"/>
      <c r="VGP181" s="522"/>
      <c r="VGQ181" s="522"/>
      <c r="VGR181" s="522"/>
      <c r="VGS181" s="522"/>
      <c r="VGT181" s="522"/>
      <c r="VGU181" s="522"/>
      <c r="VGV181" s="522"/>
      <c r="VGW181" s="522"/>
      <c r="VGX181" s="522"/>
      <c r="VGY181" s="522"/>
      <c r="VGZ181" s="522"/>
      <c r="VHA181" s="522"/>
      <c r="VHB181" s="522"/>
      <c r="VHC181" s="522"/>
      <c r="VHD181" s="522"/>
      <c r="VHE181" s="522"/>
      <c r="VHF181" s="522"/>
      <c r="VHG181" s="522"/>
      <c r="VHH181" s="522"/>
      <c r="VHI181" s="522"/>
      <c r="VHJ181" s="522"/>
      <c r="VHK181" s="522"/>
      <c r="VHL181" s="522"/>
      <c r="VHM181" s="522"/>
      <c r="VHN181" s="522"/>
      <c r="VHO181" s="522"/>
      <c r="VHP181" s="522"/>
      <c r="VHQ181" s="522"/>
      <c r="VHR181" s="522"/>
      <c r="VHS181" s="522"/>
      <c r="VHT181" s="522"/>
      <c r="VHU181" s="522"/>
      <c r="VHV181" s="522"/>
      <c r="VHW181" s="522"/>
      <c r="VHX181" s="522"/>
      <c r="VHY181" s="522"/>
      <c r="VHZ181" s="522"/>
      <c r="VIA181" s="522"/>
      <c r="VIB181" s="522"/>
      <c r="VIC181" s="522"/>
      <c r="VID181" s="522"/>
      <c r="VIE181" s="522"/>
      <c r="VIF181" s="522"/>
      <c r="VIG181" s="522"/>
      <c r="VIH181" s="522"/>
      <c r="VII181" s="522"/>
      <c r="VIJ181" s="522"/>
      <c r="VIK181" s="522"/>
      <c r="VIL181" s="522"/>
      <c r="VIM181" s="522"/>
      <c r="VIN181" s="522"/>
      <c r="VIO181" s="522"/>
      <c r="VIP181" s="522"/>
      <c r="VIQ181" s="522"/>
      <c r="VIR181" s="522"/>
      <c r="VIS181" s="522"/>
      <c r="VIT181" s="522"/>
      <c r="VIU181" s="522"/>
      <c r="VIV181" s="522"/>
      <c r="VIW181" s="522"/>
      <c r="VIX181" s="522"/>
      <c r="VIY181" s="522"/>
      <c r="VIZ181" s="522"/>
      <c r="VJA181" s="522"/>
      <c r="VJB181" s="522"/>
      <c r="VJC181" s="522"/>
      <c r="VJD181" s="522"/>
      <c r="VJE181" s="522"/>
      <c r="VJF181" s="522"/>
      <c r="VJG181" s="522"/>
      <c r="VJH181" s="522"/>
      <c r="VJI181" s="522"/>
      <c r="VJJ181" s="522"/>
      <c r="VJK181" s="522"/>
      <c r="VJL181" s="522"/>
      <c r="VJM181" s="522"/>
      <c r="VJN181" s="522"/>
      <c r="VJO181" s="522"/>
      <c r="VJP181" s="522"/>
      <c r="VJQ181" s="522"/>
      <c r="VJR181" s="522"/>
      <c r="VJS181" s="522"/>
      <c r="VJT181" s="522"/>
      <c r="VJU181" s="522"/>
      <c r="VJV181" s="522"/>
      <c r="VJW181" s="522"/>
      <c r="VJX181" s="522"/>
      <c r="VJY181" s="522"/>
      <c r="VJZ181" s="522"/>
      <c r="VKA181" s="522"/>
      <c r="VKB181" s="522"/>
      <c r="VKC181" s="522"/>
      <c r="VKD181" s="522"/>
      <c r="VKE181" s="522"/>
      <c r="VKF181" s="522"/>
      <c r="VKG181" s="522"/>
      <c r="VKH181" s="522"/>
      <c r="VKI181" s="522"/>
      <c r="VKJ181" s="522"/>
      <c r="VKK181" s="522"/>
      <c r="VKL181" s="522"/>
      <c r="VKM181" s="522"/>
      <c r="VKN181" s="522"/>
      <c r="VKO181" s="522"/>
      <c r="VKP181" s="522"/>
      <c r="VKQ181" s="522"/>
      <c r="VKR181" s="522"/>
      <c r="VKS181" s="522"/>
      <c r="VKT181" s="522"/>
      <c r="VKU181" s="522"/>
      <c r="VKV181" s="522"/>
      <c r="VKW181" s="522"/>
      <c r="VKX181" s="522"/>
      <c r="VKY181" s="522"/>
      <c r="VKZ181" s="522"/>
      <c r="VLA181" s="522"/>
      <c r="VLB181" s="522"/>
      <c r="VLC181" s="522"/>
      <c r="VLD181" s="522"/>
      <c r="VLE181" s="522"/>
      <c r="VLF181" s="522"/>
      <c r="VLG181" s="522"/>
      <c r="VLH181" s="522"/>
      <c r="VLI181" s="522"/>
      <c r="VLJ181" s="522"/>
      <c r="VLK181" s="522"/>
      <c r="VLL181" s="522"/>
      <c r="VLM181" s="522"/>
      <c r="VLN181" s="522"/>
      <c r="VLO181" s="522"/>
      <c r="VLP181" s="522"/>
      <c r="VLQ181" s="522"/>
      <c r="VLR181" s="522"/>
      <c r="VLS181" s="522"/>
      <c r="VLT181" s="522"/>
      <c r="VLU181" s="522"/>
      <c r="VLV181" s="522"/>
      <c r="VLW181" s="522"/>
      <c r="VLX181" s="522"/>
      <c r="VLY181" s="522"/>
      <c r="VLZ181" s="522"/>
      <c r="VMA181" s="522"/>
      <c r="VMB181" s="522"/>
      <c r="VMC181" s="522"/>
      <c r="VMD181" s="522"/>
      <c r="VME181" s="522"/>
      <c r="VMF181" s="522"/>
      <c r="VMG181" s="522"/>
      <c r="VMH181" s="522"/>
      <c r="VMI181" s="522"/>
      <c r="VMJ181" s="522"/>
      <c r="VMK181" s="522"/>
      <c r="VML181" s="522"/>
      <c r="VMM181" s="522"/>
      <c r="VMN181" s="522"/>
      <c r="VMO181" s="522"/>
      <c r="VMP181" s="522"/>
      <c r="VMQ181" s="522"/>
      <c r="VMR181" s="522"/>
      <c r="VMS181" s="522"/>
      <c r="VMT181" s="522"/>
      <c r="VMU181" s="522"/>
      <c r="VMV181" s="522"/>
      <c r="VMW181" s="522"/>
      <c r="VMX181" s="522"/>
      <c r="VMY181" s="522"/>
      <c r="VMZ181" s="522"/>
      <c r="VNA181" s="522"/>
      <c r="VNB181" s="522"/>
      <c r="VNC181" s="522"/>
      <c r="VND181" s="522"/>
      <c r="VNE181" s="522"/>
      <c r="VNF181" s="522"/>
      <c r="VNG181" s="522"/>
      <c r="VNH181" s="522"/>
      <c r="VNI181" s="522"/>
      <c r="VNJ181" s="522"/>
      <c r="VNK181" s="522"/>
      <c r="VNL181" s="522"/>
      <c r="VNM181" s="522"/>
      <c r="VNN181" s="522"/>
      <c r="VNO181" s="522"/>
      <c r="VNP181" s="522"/>
      <c r="VNQ181" s="522"/>
      <c r="VNR181" s="522"/>
      <c r="VNS181" s="522"/>
      <c r="VNT181" s="522"/>
      <c r="VNU181" s="522"/>
      <c r="VNV181" s="522"/>
      <c r="VNW181" s="522"/>
      <c r="VNX181" s="522"/>
      <c r="VNY181" s="522"/>
      <c r="VNZ181" s="522"/>
      <c r="VOA181" s="522"/>
      <c r="VOB181" s="522"/>
      <c r="VOC181" s="522"/>
      <c r="VOD181" s="522"/>
      <c r="VOE181" s="522"/>
      <c r="VOF181" s="522"/>
      <c r="VOG181" s="522"/>
      <c r="VOH181" s="522"/>
      <c r="VOI181" s="522"/>
      <c r="VOJ181" s="522"/>
      <c r="VOK181" s="522"/>
      <c r="VOL181" s="522"/>
      <c r="VOM181" s="522"/>
      <c r="VON181" s="522"/>
      <c r="VOO181" s="522"/>
      <c r="VOP181" s="522"/>
      <c r="VOQ181" s="522"/>
      <c r="VOR181" s="522"/>
      <c r="VOS181" s="522"/>
      <c r="VOT181" s="522"/>
      <c r="VOU181" s="522"/>
      <c r="VOV181" s="522"/>
      <c r="VOW181" s="522"/>
      <c r="VOX181" s="522"/>
      <c r="VOY181" s="522"/>
      <c r="VOZ181" s="522"/>
      <c r="VPA181" s="522"/>
      <c r="VPB181" s="522"/>
      <c r="VPC181" s="522"/>
      <c r="VPD181" s="522"/>
      <c r="VPE181" s="522"/>
      <c r="VPF181" s="522"/>
      <c r="VPG181" s="522"/>
      <c r="VPH181" s="522"/>
      <c r="VPI181" s="522"/>
      <c r="VPJ181" s="522"/>
      <c r="VPK181" s="522"/>
      <c r="VPL181" s="522"/>
      <c r="VPM181" s="522"/>
      <c r="VPN181" s="522"/>
      <c r="VPO181" s="522"/>
      <c r="VPP181" s="522"/>
      <c r="VPQ181" s="522"/>
      <c r="VPR181" s="522"/>
      <c r="VPS181" s="522"/>
      <c r="VPT181" s="522"/>
      <c r="VPU181" s="522"/>
      <c r="VPV181" s="522"/>
      <c r="VPW181" s="522"/>
      <c r="VPX181" s="522"/>
      <c r="VPY181" s="522"/>
      <c r="VPZ181" s="522"/>
      <c r="VQA181" s="522"/>
      <c r="VQB181" s="522"/>
      <c r="VQC181" s="522"/>
      <c r="VQD181" s="522"/>
      <c r="VQE181" s="522"/>
      <c r="VQF181" s="522"/>
      <c r="VQG181" s="522"/>
      <c r="VQH181" s="522"/>
      <c r="VQI181" s="522"/>
      <c r="VQJ181" s="522"/>
      <c r="VQK181" s="522"/>
      <c r="VQL181" s="522"/>
      <c r="VQM181" s="522"/>
      <c r="VQN181" s="522"/>
      <c r="VQO181" s="522"/>
      <c r="VQP181" s="522"/>
      <c r="VQQ181" s="522"/>
      <c r="VQR181" s="522"/>
      <c r="VQS181" s="522"/>
      <c r="VQT181" s="522"/>
      <c r="VQU181" s="522"/>
      <c r="VQV181" s="522"/>
      <c r="VQW181" s="522"/>
      <c r="VQX181" s="522"/>
      <c r="VQY181" s="522"/>
      <c r="VQZ181" s="522"/>
      <c r="VRA181" s="522"/>
      <c r="VRB181" s="522"/>
      <c r="VRC181" s="522"/>
      <c r="VRD181" s="522"/>
      <c r="VRE181" s="522"/>
      <c r="VRF181" s="522"/>
      <c r="VRG181" s="522"/>
      <c r="VRH181" s="522"/>
      <c r="VRI181" s="522"/>
      <c r="VRJ181" s="522"/>
      <c r="VRK181" s="522"/>
      <c r="VRL181" s="522"/>
      <c r="VRM181" s="522"/>
      <c r="VRN181" s="522"/>
      <c r="VRO181" s="522"/>
      <c r="VRP181" s="522"/>
      <c r="VRQ181" s="522"/>
      <c r="VRR181" s="522"/>
      <c r="VRS181" s="522"/>
      <c r="VRT181" s="522"/>
      <c r="VRU181" s="522"/>
      <c r="VRV181" s="522"/>
      <c r="VRW181" s="522"/>
      <c r="VRX181" s="522"/>
      <c r="VRY181" s="522"/>
      <c r="VRZ181" s="522"/>
      <c r="VSA181" s="522"/>
      <c r="VSB181" s="522"/>
      <c r="VSC181" s="522"/>
      <c r="VSD181" s="522"/>
      <c r="VSE181" s="522"/>
      <c r="VSF181" s="522"/>
      <c r="VSG181" s="522"/>
      <c r="VSH181" s="522"/>
      <c r="VSI181" s="522"/>
      <c r="VSJ181" s="522"/>
      <c r="VSK181" s="522"/>
      <c r="VSL181" s="522"/>
      <c r="VSM181" s="522"/>
      <c r="VSN181" s="522"/>
      <c r="VSO181" s="522"/>
      <c r="VSP181" s="522"/>
      <c r="VSQ181" s="522"/>
      <c r="VSR181" s="522"/>
      <c r="VSS181" s="522"/>
      <c r="VST181" s="522"/>
      <c r="VSU181" s="522"/>
      <c r="VSV181" s="522"/>
      <c r="VSW181" s="522"/>
      <c r="VSX181" s="522"/>
      <c r="VSY181" s="522"/>
      <c r="VSZ181" s="522"/>
      <c r="VTA181" s="522"/>
      <c r="VTB181" s="522"/>
      <c r="VTC181" s="522"/>
      <c r="VTD181" s="522"/>
      <c r="VTE181" s="522"/>
      <c r="VTF181" s="522"/>
      <c r="VTG181" s="522"/>
      <c r="VTH181" s="522"/>
      <c r="VTI181" s="522"/>
      <c r="VTJ181" s="522"/>
      <c r="VTK181" s="522"/>
      <c r="VTL181" s="522"/>
      <c r="VTM181" s="522"/>
      <c r="VTN181" s="522"/>
      <c r="VTO181" s="522"/>
      <c r="VTP181" s="522"/>
      <c r="VTQ181" s="522"/>
      <c r="VTR181" s="522"/>
      <c r="VTS181" s="522"/>
      <c r="VTT181" s="522"/>
      <c r="VTU181" s="522"/>
      <c r="VTV181" s="522"/>
      <c r="VTW181" s="522"/>
      <c r="VTX181" s="522"/>
      <c r="VTY181" s="522"/>
      <c r="VTZ181" s="522"/>
      <c r="VUA181" s="522"/>
      <c r="VUB181" s="522"/>
      <c r="VUC181" s="522"/>
      <c r="VUD181" s="522"/>
      <c r="VUE181" s="522"/>
      <c r="VUF181" s="522"/>
      <c r="VUG181" s="522"/>
      <c r="VUH181" s="522"/>
      <c r="VUI181" s="522"/>
      <c r="VUJ181" s="522"/>
      <c r="VUK181" s="522"/>
      <c r="VUL181" s="522"/>
      <c r="VUM181" s="522"/>
      <c r="VUN181" s="522"/>
      <c r="VUO181" s="522"/>
      <c r="VUP181" s="522"/>
      <c r="VUQ181" s="522"/>
      <c r="VUR181" s="522"/>
      <c r="VUS181" s="522"/>
      <c r="VUT181" s="522"/>
      <c r="VUU181" s="522"/>
      <c r="VUV181" s="522"/>
      <c r="VUW181" s="522"/>
      <c r="VUX181" s="522"/>
      <c r="VUY181" s="522"/>
      <c r="VUZ181" s="522"/>
      <c r="VVA181" s="522"/>
      <c r="VVB181" s="522"/>
      <c r="VVC181" s="522"/>
      <c r="VVD181" s="522"/>
      <c r="VVE181" s="522"/>
      <c r="VVF181" s="522"/>
      <c r="VVG181" s="522"/>
      <c r="VVH181" s="522"/>
      <c r="VVI181" s="522"/>
      <c r="VVJ181" s="522"/>
      <c r="VVK181" s="522"/>
      <c r="VVL181" s="522"/>
      <c r="VVM181" s="522"/>
      <c r="VVN181" s="522"/>
      <c r="VVO181" s="522"/>
      <c r="VVP181" s="522"/>
      <c r="VVQ181" s="522"/>
      <c r="VVR181" s="522"/>
      <c r="VVS181" s="522"/>
      <c r="VVT181" s="522"/>
      <c r="VVU181" s="522"/>
      <c r="VVV181" s="522"/>
      <c r="VVW181" s="522"/>
      <c r="VVX181" s="522"/>
      <c r="VVY181" s="522"/>
      <c r="VVZ181" s="522"/>
      <c r="VWA181" s="522"/>
      <c r="VWB181" s="522"/>
      <c r="VWC181" s="522"/>
      <c r="VWD181" s="522"/>
      <c r="VWE181" s="522"/>
      <c r="VWF181" s="522"/>
      <c r="VWG181" s="522"/>
      <c r="VWH181" s="522"/>
      <c r="VWI181" s="522"/>
      <c r="VWJ181" s="522"/>
      <c r="VWK181" s="522"/>
      <c r="VWL181" s="522"/>
      <c r="VWM181" s="522"/>
      <c r="VWN181" s="522"/>
      <c r="VWO181" s="522"/>
      <c r="VWP181" s="522"/>
      <c r="VWQ181" s="522"/>
      <c r="VWR181" s="522"/>
      <c r="VWS181" s="522"/>
      <c r="VWT181" s="522"/>
      <c r="VWU181" s="522"/>
      <c r="VWV181" s="522"/>
      <c r="VWW181" s="522"/>
      <c r="VWX181" s="522"/>
      <c r="VWY181" s="522"/>
      <c r="VWZ181" s="522"/>
      <c r="VXA181" s="522"/>
      <c r="VXB181" s="522"/>
      <c r="VXC181" s="522"/>
      <c r="VXD181" s="522"/>
      <c r="VXE181" s="522"/>
      <c r="VXF181" s="522"/>
      <c r="VXG181" s="522"/>
      <c r="VXH181" s="522"/>
      <c r="VXI181" s="522"/>
      <c r="VXJ181" s="522"/>
      <c r="VXK181" s="522"/>
      <c r="VXL181" s="522"/>
      <c r="VXM181" s="522"/>
      <c r="VXN181" s="522"/>
      <c r="VXO181" s="522"/>
      <c r="VXP181" s="522"/>
      <c r="VXQ181" s="522"/>
      <c r="VXR181" s="522"/>
      <c r="VXS181" s="522"/>
      <c r="VXT181" s="522"/>
      <c r="VXU181" s="522"/>
      <c r="VXV181" s="522"/>
      <c r="VXW181" s="522"/>
      <c r="VXX181" s="522"/>
      <c r="VXY181" s="522"/>
      <c r="VXZ181" s="522"/>
      <c r="VYA181" s="522"/>
      <c r="VYB181" s="522"/>
      <c r="VYC181" s="522"/>
      <c r="VYD181" s="522"/>
      <c r="VYE181" s="522"/>
      <c r="VYF181" s="522"/>
      <c r="VYG181" s="522"/>
      <c r="VYH181" s="522"/>
      <c r="VYI181" s="522"/>
      <c r="VYJ181" s="522"/>
      <c r="VYK181" s="522"/>
      <c r="VYL181" s="522"/>
      <c r="VYM181" s="522"/>
      <c r="VYN181" s="522"/>
      <c r="VYO181" s="522"/>
      <c r="VYP181" s="522"/>
      <c r="VYQ181" s="522"/>
      <c r="VYR181" s="522"/>
      <c r="VYS181" s="522"/>
      <c r="VYT181" s="522"/>
      <c r="VYU181" s="522"/>
      <c r="VYV181" s="522"/>
      <c r="VYW181" s="522"/>
      <c r="VYX181" s="522"/>
      <c r="VYY181" s="522"/>
      <c r="VYZ181" s="522"/>
      <c r="VZA181" s="522"/>
      <c r="VZB181" s="522"/>
      <c r="VZC181" s="522"/>
      <c r="VZD181" s="522"/>
      <c r="VZE181" s="522"/>
      <c r="VZF181" s="522"/>
      <c r="VZG181" s="522"/>
      <c r="VZH181" s="522"/>
      <c r="VZI181" s="522"/>
      <c r="VZJ181" s="522"/>
      <c r="VZK181" s="522"/>
      <c r="VZL181" s="522"/>
      <c r="VZM181" s="522"/>
      <c r="VZN181" s="522"/>
      <c r="VZO181" s="522"/>
      <c r="VZP181" s="522"/>
      <c r="VZQ181" s="522"/>
      <c r="VZR181" s="522"/>
      <c r="VZS181" s="522"/>
      <c r="VZT181" s="522"/>
      <c r="VZU181" s="522"/>
      <c r="VZV181" s="522"/>
      <c r="VZW181" s="522"/>
      <c r="VZX181" s="522"/>
      <c r="VZY181" s="522"/>
      <c r="VZZ181" s="522"/>
      <c r="WAA181" s="522"/>
      <c r="WAB181" s="522"/>
      <c r="WAC181" s="522"/>
      <c r="WAD181" s="522"/>
      <c r="WAE181" s="522"/>
      <c r="WAF181" s="522"/>
      <c r="WAG181" s="522"/>
      <c r="WAH181" s="522"/>
      <c r="WAI181" s="522"/>
      <c r="WAJ181" s="522"/>
      <c r="WAK181" s="522"/>
      <c r="WAL181" s="522"/>
      <c r="WAM181" s="522"/>
      <c r="WAN181" s="522"/>
      <c r="WAO181" s="522"/>
      <c r="WAP181" s="522"/>
      <c r="WAQ181" s="522"/>
      <c r="WAR181" s="522"/>
      <c r="WAS181" s="522"/>
      <c r="WAT181" s="522"/>
      <c r="WAU181" s="522"/>
      <c r="WAV181" s="522"/>
      <c r="WAW181" s="522"/>
      <c r="WAX181" s="522"/>
      <c r="WAY181" s="522"/>
      <c r="WAZ181" s="522"/>
      <c r="WBA181" s="522"/>
      <c r="WBB181" s="522"/>
      <c r="WBC181" s="522"/>
      <c r="WBD181" s="522"/>
      <c r="WBE181" s="522"/>
      <c r="WBF181" s="522"/>
      <c r="WBG181" s="522"/>
      <c r="WBH181" s="522"/>
      <c r="WBI181" s="522"/>
      <c r="WBJ181" s="522"/>
      <c r="WBK181" s="522"/>
      <c r="WBL181" s="522"/>
      <c r="WBM181" s="522"/>
      <c r="WBN181" s="522"/>
      <c r="WBO181" s="522"/>
      <c r="WBP181" s="522"/>
      <c r="WBQ181" s="522"/>
      <c r="WBR181" s="522"/>
      <c r="WBS181" s="522"/>
      <c r="WBT181" s="522"/>
      <c r="WBU181" s="522"/>
      <c r="WBV181" s="522"/>
      <c r="WBW181" s="522"/>
      <c r="WBX181" s="522"/>
      <c r="WBY181" s="522"/>
      <c r="WBZ181" s="522"/>
      <c r="WCA181" s="522"/>
      <c r="WCB181" s="522"/>
      <c r="WCC181" s="522"/>
      <c r="WCD181" s="522"/>
      <c r="WCE181" s="522"/>
      <c r="WCF181" s="522"/>
      <c r="WCG181" s="522"/>
      <c r="WCH181" s="522"/>
      <c r="WCI181" s="522"/>
      <c r="WCJ181" s="522"/>
      <c r="WCK181" s="522"/>
      <c r="WCL181" s="522"/>
      <c r="WCM181" s="522"/>
      <c r="WCN181" s="522"/>
      <c r="WCO181" s="522"/>
      <c r="WCP181" s="522"/>
      <c r="WCQ181" s="522"/>
      <c r="WCR181" s="522"/>
      <c r="WCS181" s="522"/>
      <c r="WCT181" s="522"/>
      <c r="WCU181" s="522"/>
      <c r="WCV181" s="522"/>
      <c r="WCW181" s="522"/>
      <c r="WCX181" s="522"/>
      <c r="WCY181" s="522"/>
      <c r="WCZ181" s="522"/>
      <c r="WDA181" s="522"/>
      <c r="WDB181" s="522"/>
      <c r="WDC181" s="522"/>
      <c r="WDD181" s="522"/>
      <c r="WDE181" s="522"/>
      <c r="WDF181" s="522"/>
      <c r="WDG181" s="522"/>
      <c r="WDH181" s="522"/>
      <c r="WDI181" s="522"/>
      <c r="WDJ181" s="522"/>
      <c r="WDK181" s="522"/>
      <c r="WDL181" s="522"/>
      <c r="WDM181" s="522"/>
      <c r="WDN181" s="522"/>
      <c r="WDO181" s="522"/>
      <c r="WDP181" s="522"/>
      <c r="WDQ181" s="522"/>
      <c r="WDR181" s="522"/>
      <c r="WDS181" s="522"/>
      <c r="WDT181" s="522"/>
      <c r="WDU181" s="522"/>
      <c r="WDV181" s="522"/>
      <c r="WDW181" s="522"/>
      <c r="WDX181" s="522"/>
      <c r="WDY181" s="522"/>
      <c r="WDZ181" s="522"/>
      <c r="WEA181" s="522"/>
      <c r="WEB181" s="522"/>
      <c r="WEC181" s="522"/>
      <c r="WED181" s="522"/>
      <c r="WEE181" s="522"/>
      <c r="WEF181" s="522"/>
      <c r="WEG181" s="522"/>
      <c r="WEH181" s="522"/>
      <c r="WEI181" s="522"/>
      <c r="WEJ181" s="522"/>
      <c r="WEK181" s="522"/>
      <c r="WEL181" s="522"/>
      <c r="WEM181" s="522"/>
      <c r="WEN181" s="522"/>
      <c r="WEO181" s="522"/>
      <c r="WEP181" s="522"/>
      <c r="WEQ181" s="522"/>
      <c r="WER181" s="522"/>
      <c r="WES181" s="522"/>
      <c r="WET181" s="522"/>
      <c r="WEU181" s="522"/>
      <c r="WEV181" s="522"/>
      <c r="WEW181" s="522"/>
      <c r="WEX181" s="522"/>
      <c r="WEY181" s="522"/>
      <c r="WEZ181" s="522"/>
      <c r="WFA181" s="522"/>
      <c r="WFB181" s="522"/>
      <c r="WFC181" s="522"/>
      <c r="WFD181" s="522"/>
      <c r="WFE181" s="522"/>
      <c r="WFF181" s="522"/>
      <c r="WFG181" s="522"/>
      <c r="WFH181" s="522"/>
      <c r="WFI181" s="522"/>
      <c r="WFJ181" s="522"/>
      <c r="WFK181" s="522"/>
      <c r="WFL181" s="522"/>
      <c r="WFM181" s="522"/>
      <c r="WFN181" s="522"/>
      <c r="WFO181" s="522"/>
      <c r="WFP181" s="522"/>
      <c r="WFQ181" s="522"/>
      <c r="WFR181" s="522"/>
      <c r="WFS181" s="522"/>
      <c r="WFT181" s="522"/>
      <c r="WFU181" s="522"/>
      <c r="WFV181" s="522"/>
      <c r="WFW181" s="522"/>
      <c r="WFX181" s="522"/>
      <c r="WFY181" s="522"/>
      <c r="WFZ181" s="522"/>
      <c r="WGA181" s="522"/>
      <c r="WGB181" s="522"/>
      <c r="WGC181" s="522"/>
      <c r="WGD181" s="522"/>
      <c r="WGE181" s="522"/>
      <c r="WGF181" s="522"/>
      <c r="WGG181" s="522"/>
      <c r="WGH181" s="522"/>
      <c r="WGI181" s="522"/>
      <c r="WGJ181" s="522"/>
      <c r="WGK181" s="522"/>
      <c r="WGL181" s="522"/>
      <c r="WGM181" s="522"/>
      <c r="WGN181" s="522"/>
      <c r="WGO181" s="522"/>
      <c r="WGP181" s="522"/>
      <c r="WGQ181" s="522"/>
      <c r="WGR181" s="522"/>
      <c r="WGS181" s="522"/>
      <c r="WGT181" s="522"/>
      <c r="WGU181" s="522"/>
      <c r="WGV181" s="522"/>
      <c r="WGW181" s="522"/>
      <c r="WGX181" s="522"/>
      <c r="WGY181" s="522"/>
      <c r="WGZ181" s="522"/>
      <c r="WHA181" s="522"/>
      <c r="WHB181" s="522"/>
      <c r="WHC181" s="522"/>
      <c r="WHD181" s="522"/>
      <c r="WHE181" s="522"/>
      <c r="WHF181" s="522"/>
      <c r="WHG181" s="522"/>
      <c r="WHH181" s="522"/>
      <c r="WHI181" s="522"/>
      <c r="WHJ181" s="522"/>
      <c r="WHK181" s="522"/>
      <c r="WHL181" s="522"/>
      <c r="WHM181" s="522"/>
      <c r="WHN181" s="522"/>
      <c r="WHO181" s="522"/>
      <c r="WHP181" s="522"/>
      <c r="WHQ181" s="522"/>
      <c r="WHR181" s="522"/>
      <c r="WHS181" s="522"/>
      <c r="WHT181" s="522"/>
      <c r="WHU181" s="522"/>
      <c r="WHV181" s="522"/>
      <c r="WHW181" s="522"/>
      <c r="WHX181" s="522"/>
      <c r="WHY181" s="522"/>
      <c r="WHZ181" s="522"/>
      <c r="WIA181" s="522"/>
      <c r="WIB181" s="522"/>
      <c r="WIC181" s="522"/>
      <c r="WID181" s="522"/>
      <c r="WIE181" s="522"/>
      <c r="WIF181" s="522"/>
      <c r="WIG181" s="522"/>
      <c r="WIH181" s="522"/>
      <c r="WII181" s="522"/>
      <c r="WIJ181" s="522"/>
      <c r="WIK181" s="522"/>
      <c r="WIL181" s="522"/>
      <c r="WIM181" s="522"/>
      <c r="WIN181" s="522"/>
      <c r="WIO181" s="522"/>
      <c r="WIP181" s="522"/>
      <c r="WIQ181" s="522"/>
      <c r="WIR181" s="522"/>
      <c r="WIS181" s="522"/>
      <c r="WIT181" s="522"/>
      <c r="WIU181" s="522"/>
      <c r="WIV181" s="522"/>
      <c r="WIW181" s="522"/>
      <c r="WIX181" s="522"/>
      <c r="WIY181" s="522"/>
      <c r="WIZ181" s="522"/>
      <c r="WJA181" s="522"/>
      <c r="WJB181" s="522"/>
      <c r="WJC181" s="522"/>
      <c r="WJD181" s="522"/>
      <c r="WJE181" s="522"/>
      <c r="WJF181" s="522"/>
      <c r="WJG181" s="522"/>
      <c r="WJH181" s="522"/>
      <c r="WJI181" s="522"/>
      <c r="WJJ181" s="522"/>
      <c r="WJK181" s="522"/>
      <c r="WJL181" s="522"/>
      <c r="WJM181" s="522"/>
      <c r="WJN181" s="522"/>
      <c r="WJO181" s="522"/>
      <c r="WJP181" s="522"/>
      <c r="WJQ181" s="522"/>
      <c r="WJR181" s="522"/>
      <c r="WJS181" s="522"/>
      <c r="WJT181" s="522"/>
      <c r="WJU181" s="522"/>
      <c r="WJV181" s="522"/>
      <c r="WJW181" s="522"/>
      <c r="WJX181" s="522"/>
      <c r="WJY181" s="522"/>
      <c r="WJZ181" s="522"/>
      <c r="WKA181" s="522"/>
      <c r="WKB181" s="522"/>
      <c r="WKC181" s="522"/>
      <c r="WKD181" s="522"/>
      <c r="WKE181" s="522"/>
      <c r="WKF181" s="522"/>
      <c r="WKG181" s="522"/>
      <c r="WKH181" s="522"/>
      <c r="WKI181" s="522"/>
      <c r="WKJ181" s="522"/>
      <c r="WKK181" s="522"/>
      <c r="WKL181" s="522"/>
      <c r="WKM181" s="522"/>
      <c r="WKN181" s="522"/>
      <c r="WKO181" s="522"/>
      <c r="WKP181" s="522"/>
      <c r="WKQ181" s="522"/>
      <c r="WKR181" s="522"/>
      <c r="WKS181" s="522"/>
      <c r="WKT181" s="522"/>
      <c r="WKU181" s="522"/>
      <c r="WKV181" s="522"/>
      <c r="WKW181" s="522"/>
      <c r="WKX181" s="522"/>
      <c r="WKY181" s="522"/>
      <c r="WKZ181" s="522"/>
      <c r="WLA181" s="522"/>
      <c r="WLB181" s="522"/>
      <c r="WLC181" s="522"/>
      <c r="WLD181" s="522"/>
      <c r="WLE181" s="522"/>
      <c r="WLF181" s="522"/>
      <c r="WLG181" s="522"/>
      <c r="WLH181" s="522"/>
      <c r="WLI181" s="522"/>
      <c r="WLJ181" s="522"/>
      <c r="WLK181" s="522"/>
      <c r="WLL181" s="522"/>
      <c r="WLM181" s="522"/>
      <c r="WLN181" s="522"/>
      <c r="WLO181" s="522"/>
      <c r="WLP181" s="522"/>
      <c r="WLQ181" s="522"/>
      <c r="WLR181" s="522"/>
      <c r="WLS181" s="522"/>
      <c r="WLT181" s="522"/>
      <c r="WLU181" s="522"/>
      <c r="WLV181" s="522"/>
      <c r="WLW181" s="522"/>
      <c r="WLX181" s="522"/>
      <c r="WLY181" s="522"/>
      <c r="WLZ181" s="522"/>
      <c r="WMA181" s="522"/>
      <c r="WMB181" s="522"/>
      <c r="WMC181" s="522"/>
      <c r="WMD181" s="522"/>
      <c r="WME181" s="522"/>
      <c r="WMF181" s="522"/>
      <c r="WMG181" s="522"/>
      <c r="WMH181" s="522"/>
      <c r="WMI181" s="522"/>
      <c r="WMJ181" s="522"/>
      <c r="WMK181" s="522"/>
      <c r="WML181" s="522"/>
      <c r="WMM181" s="522"/>
      <c r="WMN181" s="522"/>
      <c r="WMO181" s="522"/>
      <c r="WMP181" s="522"/>
      <c r="WMQ181" s="522"/>
      <c r="WMR181" s="522"/>
      <c r="WMS181" s="522"/>
      <c r="WMT181" s="522"/>
      <c r="WMU181" s="522"/>
      <c r="WMV181" s="522"/>
      <c r="WMW181" s="522"/>
      <c r="WMX181" s="522"/>
      <c r="WMY181" s="522"/>
      <c r="WMZ181" s="522"/>
      <c r="WNA181" s="522"/>
      <c r="WNB181" s="522"/>
      <c r="WNC181" s="522"/>
      <c r="WND181" s="522"/>
      <c r="WNE181" s="522"/>
      <c r="WNF181" s="522"/>
      <c r="WNG181" s="522"/>
      <c r="WNH181" s="522"/>
      <c r="WNI181" s="522"/>
      <c r="WNJ181" s="522"/>
      <c r="WNK181" s="522"/>
      <c r="WNL181" s="522"/>
      <c r="WNM181" s="522"/>
      <c r="WNN181" s="522"/>
      <c r="WNO181" s="522"/>
      <c r="WNP181" s="522"/>
      <c r="WNQ181" s="522"/>
      <c r="WNR181" s="522"/>
      <c r="WNS181" s="522"/>
      <c r="WNT181" s="522"/>
      <c r="WNU181" s="522"/>
      <c r="WNV181" s="522"/>
      <c r="WNW181" s="522"/>
      <c r="WNX181" s="522"/>
      <c r="WNY181" s="522"/>
      <c r="WNZ181" s="522"/>
      <c r="WOA181" s="522"/>
      <c r="WOB181" s="522"/>
      <c r="WOC181" s="522"/>
      <c r="WOD181" s="522"/>
      <c r="WOE181" s="522"/>
      <c r="WOF181" s="522"/>
      <c r="WOG181" s="522"/>
      <c r="WOH181" s="522"/>
      <c r="WOI181" s="522"/>
      <c r="WOJ181" s="522"/>
      <c r="WOK181" s="522"/>
      <c r="WOL181" s="522"/>
      <c r="WOM181" s="522"/>
      <c r="WON181" s="522"/>
      <c r="WOO181" s="522"/>
      <c r="WOP181" s="522"/>
      <c r="WOQ181" s="522"/>
      <c r="WOR181" s="522"/>
      <c r="WOS181" s="522"/>
      <c r="WOT181" s="522"/>
      <c r="WOU181" s="522"/>
      <c r="WOV181" s="522"/>
      <c r="WOW181" s="522"/>
      <c r="WOX181" s="522"/>
      <c r="WOY181" s="522"/>
      <c r="WOZ181" s="522"/>
      <c r="WPA181" s="522"/>
      <c r="WPB181" s="522"/>
      <c r="WPC181" s="522"/>
      <c r="WPD181" s="522"/>
      <c r="WPE181" s="522"/>
      <c r="WPF181" s="522"/>
      <c r="WPG181" s="522"/>
      <c r="WPH181" s="522"/>
      <c r="WPI181" s="522"/>
      <c r="WPJ181" s="522"/>
      <c r="WPK181" s="522"/>
      <c r="WPL181" s="522"/>
      <c r="WPM181" s="522"/>
      <c r="WPN181" s="522"/>
      <c r="WPO181" s="522"/>
      <c r="WPP181" s="522"/>
      <c r="WPQ181" s="522"/>
      <c r="WPR181" s="522"/>
      <c r="WPS181" s="522"/>
      <c r="WPT181" s="522"/>
      <c r="WPU181" s="522"/>
      <c r="WPV181" s="522"/>
      <c r="WPW181" s="522"/>
      <c r="WPX181" s="522"/>
      <c r="WPY181" s="522"/>
      <c r="WPZ181" s="522"/>
      <c r="WQA181" s="522"/>
      <c r="WQB181" s="522"/>
      <c r="WQC181" s="522"/>
      <c r="WQD181" s="522"/>
      <c r="WQE181" s="522"/>
      <c r="WQF181" s="522"/>
      <c r="WQG181" s="522"/>
      <c r="WQH181" s="522"/>
      <c r="WQI181" s="522"/>
      <c r="WQJ181" s="522"/>
      <c r="WQK181" s="522"/>
      <c r="WQL181" s="522"/>
      <c r="WQM181" s="522"/>
      <c r="WQN181" s="522"/>
      <c r="WQO181" s="522"/>
      <c r="WQP181" s="522"/>
      <c r="WQQ181" s="522"/>
      <c r="WQR181" s="522"/>
      <c r="WQS181" s="522"/>
      <c r="WQT181" s="522"/>
      <c r="WQU181" s="522"/>
      <c r="WQV181" s="522"/>
      <c r="WQW181" s="522"/>
      <c r="WQX181" s="522"/>
      <c r="WQY181" s="522"/>
      <c r="WQZ181" s="522"/>
      <c r="WRA181" s="522"/>
      <c r="WRB181" s="522"/>
      <c r="WRC181" s="522"/>
      <c r="WRD181" s="522"/>
      <c r="WRE181" s="522"/>
      <c r="WRF181" s="522"/>
      <c r="WRG181" s="522"/>
      <c r="WRH181" s="522"/>
      <c r="WRI181" s="522"/>
      <c r="WRJ181" s="522"/>
      <c r="WRK181" s="522"/>
      <c r="WRL181" s="522"/>
      <c r="WRM181" s="522"/>
      <c r="WRN181" s="522"/>
      <c r="WRO181" s="522"/>
      <c r="WRP181" s="522"/>
      <c r="WRQ181" s="522"/>
      <c r="WRR181" s="522"/>
      <c r="WRS181" s="522"/>
      <c r="WRT181" s="522"/>
      <c r="WRU181" s="522"/>
      <c r="WRV181" s="522"/>
      <c r="WRW181" s="522"/>
      <c r="WRX181" s="522"/>
      <c r="WRY181" s="522"/>
      <c r="WRZ181" s="522"/>
      <c r="WSA181" s="522"/>
      <c r="WSB181" s="522"/>
      <c r="WSC181" s="522"/>
      <c r="WSD181" s="522"/>
      <c r="WSE181" s="522"/>
      <c r="WSF181" s="522"/>
      <c r="WSG181" s="522"/>
      <c r="WSH181" s="522"/>
      <c r="WSI181" s="522"/>
      <c r="WSJ181" s="522"/>
      <c r="WSK181" s="522"/>
      <c r="WSL181" s="522"/>
      <c r="WSM181" s="522"/>
      <c r="WSN181" s="522"/>
      <c r="WSO181" s="522"/>
      <c r="WSP181" s="522"/>
      <c r="WSQ181" s="522"/>
      <c r="WSR181" s="522"/>
      <c r="WSS181" s="522"/>
      <c r="WST181" s="522"/>
      <c r="WSU181" s="522"/>
      <c r="WSV181" s="522"/>
      <c r="WSW181" s="522"/>
      <c r="WSX181" s="522"/>
      <c r="WSY181" s="522"/>
      <c r="WSZ181" s="522"/>
      <c r="WTA181" s="522"/>
      <c r="WTB181" s="522"/>
      <c r="WTC181" s="522"/>
      <c r="WTD181" s="522"/>
      <c r="WTE181" s="522"/>
      <c r="WTF181" s="522"/>
      <c r="WTG181" s="522"/>
      <c r="WTH181" s="522"/>
      <c r="WTI181" s="522"/>
      <c r="WTJ181" s="522"/>
      <c r="WTK181" s="522"/>
      <c r="WTL181" s="522"/>
      <c r="WTM181" s="522"/>
      <c r="WTN181" s="522"/>
      <c r="WTO181" s="522"/>
      <c r="WTP181" s="522"/>
      <c r="WTQ181" s="522"/>
      <c r="WTR181" s="522"/>
      <c r="WTS181" s="522"/>
      <c r="WTT181" s="522"/>
      <c r="WTU181" s="522"/>
      <c r="WTV181" s="522"/>
      <c r="WTW181" s="522"/>
      <c r="WTX181" s="522"/>
      <c r="WTY181" s="522"/>
      <c r="WTZ181" s="522"/>
      <c r="WUA181" s="522"/>
      <c r="WUB181" s="522"/>
      <c r="WUC181" s="522"/>
      <c r="WUD181" s="522"/>
      <c r="WUE181" s="522"/>
      <c r="WUF181" s="522"/>
      <c r="WUG181" s="522"/>
      <c r="WUH181" s="522"/>
      <c r="WUI181" s="522"/>
      <c r="WUJ181" s="522"/>
      <c r="WUK181" s="522"/>
      <c r="WUL181" s="522"/>
      <c r="WUM181" s="522"/>
      <c r="WUN181" s="522"/>
      <c r="WUO181" s="522"/>
      <c r="WUP181" s="522"/>
      <c r="WUQ181" s="522"/>
      <c r="WUR181" s="522"/>
      <c r="WUS181" s="522"/>
      <c r="WUT181" s="522"/>
      <c r="WUU181" s="522"/>
      <c r="WUV181" s="522"/>
      <c r="WUW181" s="522"/>
      <c r="WUX181" s="522"/>
      <c r="WUY181" s="522"/>
      <c r="WUZ181" s="522"/>
      <c r="WVA181" s="522"/>
      <c r="WVB181" s="522"/>
      <c r="WVC181" s="522"/>
      <c r="WVD181" s="522"/>
      <c r="WVE181" s="522"/>
      <c r="WVF181" s="522"/>
      <c r="WVG181" s="522"/>
      <c r="WVH181" s="522"/>
      <c r="WVI181" s="522"/>
      <c r="WVJ181" s="522"/>
      <c r="WVK181" s="522"/>
      <c r="WVL181" s="522"/>
      <c r="WVM181" s="522"/>
      <c r="WVN181" s="522"/>
      <c r="WVO181" s="522"/>
    </row>
    <row r="182" spans="1:16135" customFormat="1" x14ac:dyDescent="0.25">
      <c r="A182" s="522"/>
      <c r="B182" s="522"/>
      <c r="C182" s="522"/>
      <c r="D182" s="522"/>
      <c r="E182" s="522"/>
      <c r="G182" s="16"/>
      <c r="I182" s="254"/>
      <c r="BY182" s="522"/>
      <c r="BZ182" s="522"/>
      <c r="CA182" s="522"/>
      <c r="CB182" s="522"/>
      <c r="CC182" s="522"/>
      <c r="CD182" s="522"/>
      <c r="CE182" s="522"/>
      <c r="CF182" s="522"/>
      <c r="CG182" s="522"/>
      <c r="CH182" s="522"/>
      <c r="CI182" s="522"/>
      <c r="CJ182" s="522"/>
      <c r="CK182" s="522"/>
      <c r="CL182" s="522"/>
      <c r="CM182" s="522"/>
      <c r="CN182" s="522"/>
      <c r="CO182" s="522"/>
      <c r="CP182" s="522"/>
      <c r="CQ182" s="522"/>
      <c r="CR182" s="522"/>
      <c r="CS182" s="522"/>
      <c r="CT182" s="522"/>
      <c r="CU182" s="522"/>
      <c r="CV182" s="522"/>
      <c r="CW182" s="522"/>
      <c r="CX182" s="522"/>
      <c r="CY182" s="522"/>
      <c r="CZ182" s="522"/>
      <c r="DA182" s="522"/>
      <c r="DB182" s="522"/>
      <c r="DC182" s="522"/>
      <c r="DD182" s="522"/>
      <c r="DE182" s="522"/>
      <c r="DF182" s="522"/>
      <c r="DG182" s="522"/>
      <c r="DH182" s="522"/>
      <c r="DI182" s="522"/>
      <c r="DJ182" s="522"/>
      <c r="DK182" s="522"/>
      <c r="DL182" s="522"/>
      <c r="DM182" s="522"/>
      <c r="DN182" s="522"/>
      <c r="DO182" s="522"/>
      <c r="DP182" s="522"/>
      <c r="DQ182" s="522"/>
      <c r="DR182" s="522"/>
      <c r="DS182" s="522"/>
      <c r="DT182" s="522"/>
      <c r="DU182" s="522"/>
      <c r="DV182" s="522"/>
      <c r="DW182" s="522"/>
      <c r="DX182" s="522"/>
      <c r="DY182" s="522"/>
      <c r="DZ182" s="522"/>
      <c r="EA182" s="522"/>
      <c r="EB182" s="522"/>
      <c r="EC182" s="522"/>
      <c r="ED182" s="522"/>
      <c r="EE182" s="522"/>
      <c r="EF182" s="522"/>
      <c r="EG182" s="522"/>
      <c r="EH182" s="522"/>
      <c r="EI182" s="522"/>
      <c r="EJ182" s="522"/>
      <c r="EK182" s="522"/>
      <c r="EL182" s="522"/>
      <c r="EM182" s="522"/>
      <c r="EN182" s="522"/>
      <c r="EO182" s="522"/>
      <c r="EP182" s="522"/>
      <c r="EQ182" s="522"/>
      <c r="ER182" s="522"/>
      <c r="ES182" s="522"/>
      <c r="ET182" s="522"/>
      <c r="EU182" s="522"/>
      <c r="EV182" s="522"/>
      <c r="EW182" s="522"/>
      <c r="EX182" s="522"/>
      <c r="EY182" s="522"/>
      <c r="EZ182" s="522"/>
      <c r="FA182" s="522"/>
      <c r="FB182" s="522"/>
      <c r="FC182" s="522"/>
      <c r="FD182" s="522"/>
      <c r="FE182" s="522"/>
      <c r="FF182" s="522"/>
      <c r="FG182" s="522"/>
      <c r="FH182" s="522"/>
      <c r="FI182" s="522"/>
      <c r="FJ182" s="522"/>
      <c r="FK182" s="522"/>
      <c r="FL182" s="522"/>
      <c r="FM182" s="522"/>
      <c r="FN182" s="522"/>
      <c r="FO182" s="522"/>
      <c r="FP182" s="522"/>
      <c r="FQ182" s="522"/>
      <c r="FR182" s="522"/>
      <c r="FS182" s="522"/>
      <c r="FT182" s="522"/>
      <c r="FU182" s="522"/>
      <c r="FV182" s="522"/>
      <c r="FW182" s="522"/>
      <c r="FX182" s="522"/>
      <c r="FY182" s="522"/>
      <c r="FZ182" s="522"/>
      <c r="GA182" s="522"/>
      <c r="GB182" s="522"/>
      <c r="GC182" s="522"/>
      <c r="GD182" s="522"/>
      <c r="GE182" s="522"/>
      <c r="GF182" s="522"/>
      <c r="GG182" s="522"/>
      <c r="GH182" s="522"/>
      <c r="GI182" s="522"/>
      <c r="GJ182" s="522"/>
      <c r="GK182" s="522"/>
      <c r="GL182" s="522"/>
      <c r="GM182" s="522"/>
      <c r="GN182" s="522"/>
      <c r="GO182" s="522"/>
      <c r="GP182" s="522"/>
      <c r="GQ182" s="522"/>
      <c r="GR182" s="522"/>
      <c r="GS182" s="522"/>
      <c r="GT182" s="522"/>
      <c r="GU182" s="522"/>
      <c r="GV182" s="522"/>
      <c r="GW182" s="522"/>
      <c r="GX182" s="522"/>
      <c r="GY182" s="522"/>
      <c r="GZ182" s="522"/>
      <c r="HA182" s="522"/>
      <c r="HB182" s="522"/>
      <c r="HC182" s="522"/>
      <c r="HD182" s="522"/>
      <c r="HE182" s="522"/>
      <c r="HF182" s="522"/>
      <c r="HG182" s="522"/>
      <c r="HH182" s="522"/>
      <c r="HI182" s="522"/>
      <c r="HJ182" s="522"/>
      <c r="HK182" s="522"/>
      <c r="HL182" s="522"/>
      <c r="HM182" s="522"/>
      <c r="HN182" s="522"/>
      <c r="HO182" s="522"/>
      <c r="HP182" s="522"/>
      <c r="HQ182" s="522"/>
      <c r="HR182" s="522"/>
      <c r="HS182" s="522"/>
      <c r="HT182" s="522"/>
      <c r="HU182" s="522"/>
      <c r="HV182" s="522"/>
      <c r="HW182" s="522"/>
      <c r="HX182" s="522"/>
      <c r="HY182" s="522"/>
      <c r="HZ182" s="522"/>
      <c r="IA182" s="522"/>
      <c r="IB182" s="522"/>
      <c r="IC182" s="522"/>
      <c r="ID182" s="522"/>
      <c r="IE182" s="522"/>
      <c r="IF182" s="522"/>
      <c r="IG182" s="522"/>
      <c r="IH182" s="522"/>
      <c r="II182" s="522"/>
      <c r="IJ182" s="522"/>
      <c r="IK182" s="522"/>
      <c r="IL182" s="522"/>
      <c r="IM182" s="522"/>
      <c r="IN182" s="522"/>
      <c r="IO182" s="522"/>
      <c r="IP182" s="522"/>
      <c r="IQ182" s="522"/>
      <c r="IR182" s="522"/>
      <c r="IS182" s="522"/>
      <c r="IT182" s="522"/>
      <c r="IU182" s="522"/>
      <c r="IV182" s="522"/>
      <c r="IW182" s="522"/>
      <c r="IX182" s="522"/>
      <c r="IY182" s="522"/>
      <c r="IZ182" s="522"/>
      <c r="JA182" s="522"/>
      <c r="JB182" s="522"/>
      <c r="JC182" s="522"/>
      <c r="JD182" s="522"/>
      <c r="JE182" s="522"/>
      <c r="JF182" s="522"/>
      <c r="JG182" s="522"/>
      <c r="JH182" s="522"/>
      <c r="JI182" s="522"/>
      <c r="JJ182" s="522"/>
      <c r="JK182" s="522"/>
      <c r="JL182" s="522"/>
      <c r="JM182" s="522"/>
      <c r="JN182" s="522"/>
      <c r="JO182" s="522"/>
      <c r="JP182" s="522"/>
      <c r="JQ182" s="522"/>
      <c r="JR182" s="522"/>
      <c r="JS182" s="522"/>
      <c r="JT182" s="522"/>
      <c r="JU182" s="522"/>
      <c r="JV182" s="522"/>
      <c r="JW182" s="522"/>
      <c r="JX182" s="522"/>
      <c r="JY182" s="522"/>
      <c r="JZ182" s="522"/>
      <c r="KA182" s="522"/>
      <c r="KB182" s="522"/>
      <c r="KC182" s="522"/>
      <c r="KD182" s="522"/>
      <c r="KE182" s="522"/>
      <c r="KF182" s="522"/>
      <c r="KG182" s="522"/>
      <c r="KH182" s="522"/>
      <c r="KI182" s="522"/>
      <c r="KJ182" s="522"/>
      <c r="KK182" s="522"/>
      <c r="KL182" s="522"/>
      <c r="KM182" s="522"/>
      <c r="KN182" s="522"/>
      <c r="KO182" s="522"/>
      <c r="KP182" s="522"/>
      <c r="KQ182" s="522"/>
      <c r="KR182" s="522"/>
      <c r="KS182" s="522"/>
      <c r="KT182" s="522"/>
      <c r="KU182" s="522"/>
      <c r="KV182" s="522"/>
      <c r="KW182" s="522"/>
      <c r="KX182" s="522"/>
      <c r="KY182" s="522"/>
      <c r="KZ182" s="522"/>
      <c r="LA182" s="522"/>
      <c r="LB182" s="522"/>
      <c r="LC182" s="522"/>
      <c r="LD182" s="522"/>
      <c r="LE182" s="522"/>
      <c r="LF182" s="522"/>
      <c r="LG182" s="522"/>
      <c r="LH182" s="522"/>
      <c r="LI182" s="522"/>
      <c r="LJ182" s="522"/>
      <c r="LK182" s="522"/>
      <c r="LL182" s="522"/>
      <c r="LM182" s="522"/>
      <c r="LN182" s="522"/>
      <c r="LO182" s="522"/>
      <c r="LP182" s="522"/>
      <c r="LQ182" s="522"/>
      <c r="LR182" s="522"/>
      <c r="LS182" s="522"/>
      <c r="LT182" s="522"/>
      <c r="LU182" s="522"/>
      <c r="LV182" s="522"/>
      <c r="LW182" s="522"/>
      <c r="LX182" s="522"/>
      <c r="LY182" s="522"/>
      <c r="LZ182" s="522"/>
      <c r="MA182" s="522"/>
      <c r="MB182" s="522"/>
      <c r="MC182" s="522"/>
      <c r="MD182" s="522"/>
      <c r="ME182" s="522"/>
      <c r="MF182" s="522"/>
      <c r="MG182" s="522"/>
      <c r="MH182" s="522"/>
      <c r="MI182" s="522"/>
      <c r="MJ182" s="522"/>
      <c r="MK182" s="522"/>
      <c r="ML182" s="522"/>
      <c r="MM182" s="522"/>
      <c r="MN182" s="522"/>
      <c r="MO182" s="522"/>
      <c r="MP182" s="522"/>
      <c r="MQ182" s="522"/>
      <c r="MR182" s="522"/>
      <c r="MS182" s="522"/>
      <c r="MT182" s="522"/>
      <c r="MU182" s="522"/>
      <c r="MV182" s="522"/>
      <c r="MW182" s="522"/>
      <c r="MX182" s="522"/>
      <c r="MY182" s="522"/>
      <c r="MZ182" s="522"/>
      <c r="NA182" s="522"/>
      <c r="NB182" s="522"/>
      <c r="NC182" s="522"/>
      <c r="ND182" s="522"/>
      <c r="NE182" s="522"/>
      <c r="NF182" s="522"/>
      <c r="NG182" s="522"/>
      <c r="NH182" s="522"/>
      <c r="NI182" s="522"/>
      <c r="NJ182" s="522"/>
      <c r="NK182" s="522"/>
      <c r="NL182" s="522"/>
      <c r="NM182" s="522"/>
      <c r="NN182" s="522"/>
      <c r="NO182" s="522"/>
      <c r="NP182" s="522"/>
      <c r="NQ182" s="522"/>
      <c r="NR182" s="522"/>
      <c r="NS182" s="522"/>
      <c r="NT182" s="522"/>
      <c r="NU182" s="522"/>
      <c r="NV182" s="522"/>
      <c r="NW182" s="522"/>
      <c r="NX182" s="522"/>
      <c r="NY182" s="522"/>
      <c r="NZ182" s="522"/>
      <c r="OA182" s="522"/>
      <c r="OB182" s="522"/>
      <c r="OC182" s="522"/>
      <c r="OD182" s="522"/>
      <c r="OE182" s="522"/>
      <c r="OF182" s="522"/>
      <c r="OG182" s="522"/>
      <c r="OH182" s="522"/>
      <c r="OI182" s="522"/>
      <c r="OJ182" s="522"/>
      <c r="OK182" s="522"/>
      <c r="OL182" s="522"/>
      <c r="OM182" s="522"/>
      <c r="ON182" s="522"/>
      <c r="OO182" s="522"/>
      <c r="OP182" s="522"/>
      <c r="OQ182" s="522"/>
      <c r="OR182" s="522"/>
      <c r="OS182" s="522"/>
      <c r="OT182" s="522"/>
      <c r="OU182" s="522"/>
      <c r="OV182" s="522"/>
      <c r="OW182" s="522"/>
      <c r="OX182" s="522"/>
      <c r="OY182" s="522"/>
      <c r="OZ182" s="522"/>
      <c r="PA182" s="522"/>
      <c r="PB182" s="522"/>
      <c r="PC182" s="522"/>
      <c r="PD182" s="522"/>
      <c r="PE182" s="522"/>
      <c r="PF182" s="522"/>
      <c r="PG182" s="522"/>
      <c r="PH182" s="522"/>
      <c r="PI182" s="522"/>
      <c r="PJ182" s="522"/>
      <c r="PK182" s="522"/>
      <c r="PL182" s="522"/>
      <c r="PM182" s="522"/>
      <c r="PN182" s="522"/>
      <c r="PO182" s="522"/>
      <c r="PP182" s="522"/>
      <c r="PQ182" s="522"/>
      <c r="PR182" s="522"/>
      <c r="PS182" s="522"/>
      <c r="PT182" s="522"/>
      <c r="PU182" s="522"/>
      <c r="PV182" s="522"/>
      <c r="PW182" s="522"/>
      <c r="PX182" s="522"/>
      <c r="PY182" s="522"/>
      <c r="PZ182" s="522"/>
      <c r="QA182" s="522"/>
      <c r="QB182" s="522"/>
      <c r="QC182" s="522"/>
      <c r="QD182" s="522"/>
      <c r="QE182" s="522"/>
      <c r="QF182" s="522"/>
      <c r="QG182" s="522"/>
      <c r="QH182" s="522"/>
      <c r="QI182" s="522"/>
      <c r="QJ182" s="522"/>
      <c r="QK182" s="522"/>
      <c r="QL182" s="522"/>
      <c r="QM182" s="522"/>
      <c r="QN182" s="522"/>
      <c r="QO182" s="522"/>
      <c r="QP182" s="522"/>
      <c r="QQ182" s="522"/>
      <c r="QR182" s="522"/>
      <c r="QS182" s="522"/>
      <c r="QT182" s="522"/>
      <c r="QU182" s="522"/>
      <c r="QV182" s="522"/>
      <c r="QW182" s="522"/>
      <c r="QX182" s="522"/>
      <c r="QY182" s="522"/>
      <c r="QZ182" s="522"/>
      <c r="RA182" s="522"/>
      <c r="RB182" s="522"/>
      <c r="RC182" s="522"/>
      <c r="RD182" s="522"/>
      <c r="RE182" s="522"/>
      <c r="RF182" s="522"/>
      <c r="RG182" s="522"/>
      <c r="RH182" s="522"/>
      <c r="RI182" s="522"/>
      <c r="RJ182" s="522"/>
      <c r="RK182" s="522"/>
      <c r="RL182" s="522"/>
      <c r="RM182" s="522"/>
      <c r="RN182" s="522"/>
      <c r="RO182" s="522"/>
      <c r="RP182" s="522"/>
      <c r="RQ182" s="522"/>
      <c r="RR182" s="522"/>
      <c r="RS182" s="522"/>
      <c r="RT182" s="522"/>
      <c r="RU182" s="522"/>
      <c r="RV182" s="522"/>
      <c r="RW182" s="522"/>
      <c r="RX182" s="522"/>
      <c r="RY182" s="522"/>
      <c r="RZ182" s="522"/>
      <c r="SA182" s="522"/>
      <c r="SB182" s="522"/>
      <c r="SC182" s="522"/>
      <c r="SD182" s="522"/>
      <c r="SE182" s="522"/>
      <c r="SF182" s="522"/>
      <c r="SG182" s="522"/>
      <c r="SH182" s="522"/>
      <c r="SI182" s="522"/>
      <c r="SJ182" s="522"/>
      <c r="SK182" s="522"/>
      <c r="SL182" s="522"/>
      <c r="SM182" s="522"/>
      <c r="SN182" s="522"/>
      <c r="SO182" s="522"/>
      <c r="SP182" s="522"/>
      <c r="SQ182" s="522"/>
      <c r="SR182" s="522"/>
      <c r="SS182" s="522"/>
      <c r="ST182" s="522"/>
      <c r="SU182" s="522"/>
      <c r="SV182" s="522"/>
      <c r="SW182" s="522"/>
      <c r="SX182" s="522"/>
      <c r="SY182" s="522"/>
      <c r="SZ182" s="522"/>
      <c r="TA182" s="522"/>
      <c r="TB182" s="522"/>
      <c r="TC182" s="522"/>
      <c r="TD182" s="522"/>
      <c r="TE182" s="522"/>
      <c r="TF182" s="522"/>
      <c r="TG182" s="522"/>
      <c r="TH182" s="522"/>
      <c r="TI182" s="522"/>
      <c r="TJ182" s="522"/>
      <c r="TK182" s="522"/>
      <c r="TL182" s="522"/>
      <c r="TM182" s="522"/>
      <c r="TN182" s="522"/>
      <c r="TO182" s="522"/>
      <c r="TP182" s="522"/>
      <c r="TQ182" s="522"/>
      <c r="TR182" s="522"/>
      <c r="TS182" s="522"/>
      <c r="TT182" s="522"/>
      <c r="TU182" s="522"/>
      <c r="TV182" s="522"/>
      <c r="TW182" s="522"/>
      <c r="TX182" s="522"/>
      <c r="TY182" s="522"/>
      <c r="TZ182" s="522"/>
      <c r="UA182" s="522"/>
      <c r="UB182" s="522"/>
      <c r="UC182" s="522"/>
      <c r="UD182" s="522"/>
      <c r="UE182" s="522"/>
      <c r="UF182" s="522"/>
      <c r="UG182" s="522"/>
      <c r="UH182" s="522"/>
      <c r="UI182" s="522"/>
      <c r="UJ182" s="522"/>
      <c r="UK182" s="522"/>
      <c r="UL182" s="522"/>
      <c r="UM182" s="522"/>
      <c r="UN182" s="522"/>
      <c r="UO182" s="522"/>
      <c r="UP182" s="522"/>
      <c r="UQ182" s="522"/>
      <c r="UR182" s="522"/>
      <c r="US182" s="522"/>
      <c r="UT182" s="522"/>
      <c r="UU182" s="522"/>
      <c r="UV182" s="522"/>
      <c r="UW182" s="522"/>
      <c r="UX182" s="522"/>
      <c r="UY182" s="522"/>
      <c r="UZ182" s="522"/>
      <c r="VA182" s="522"/>
      <c r="VB182" s="522"/>
      <c r="VC182" s="522"/>
      <c r="VD182" s="522"/>
      <c r="VE182" s="522"/>
      <c r="VF182" s="522"/>
      <c r="VG182" s="522"/>
      <c r="VH182" s="522"/>
      <c r="VI182" s="522"/>
      <c r="VJ182" s="522"/>
      <c r="VK182" s="522"/>
      <c r="VL182" s="522"/>
      <c r="VM182" s="522"/>
      <c r="VN182" s="522"/>
      <c r="VO182" s="522"/>
      <c r="VP182" s="522"/>
      <c r="VQ182" s="522"/>
      <c r="VR182" s="522"/>
      <c r="VS182" s="522"/>
      <c r="VT182" s="522"/>
      <c r="VU182" s="522"/>
      <c r="VV182" s="522"/>
      <c r="VW182" s="522"/>
      <c r="VX182" s="522"/>
      <c r="VY182" s="522"/>
      <c r="VZ182" s="522"/>
      <c r="WA182" s="522"/>
      <c r="WB182" s="522"/>
      <c r="WC182" s="522"/>
      <c r="WD182" s="522"/>
      <c r="WE182" s="522"/>
      <c r="WF182" s="522"/>
      <c r="WG182" s="522"/>
      <c r="WH182" s="522"/>
      <c r="WI182" s="522"/>
      <c r="WJ182" s="522"/>
      <c r="WK182" s="522"/>
      <c r="WL182" s="522"/>
      <c r="WM182" s="522"/>
      <c r="WN182" s="522"/>
      <c r="WO182" s="522"/>
      <c r="WP182" s="522"/>
      <c r="WQ182" s="522"/>
      <c r="WR182" s="522"/>
      <c r="WS182" s="522"/>
      <c r="WT182" s="522"/>
      <c r="WU182" s="522"/>
      <c r="WV182" s="522"/>
      <c r="WW182" s="522"/>
      <c r="WX182" s="522"/>
      <c r="WY182" s="522"/>
      <c r="WZ182" s="522"/>
      <c r="XA182" s="522"/>
      <c r="XB182" s="522"/>
      <c r="XC182" s="522"/>
      <c r="XD182" s="522"/>
      <c r="XE182" s="522"/>
      <c r="XF182" s="522"/>
      <c r="XG182" s="522"/>
      <c r="XH182" s="522"/>
      <c r="XI182" s="522"/>
      <c r="XJ182" s="522"/>
      <c r="XK182" s="522"/>
      <c r="XL182" s="522"/>
      <c r="XM182" s="522"/>
      <c r="XN182" s="522"/>
      <c r="XO182" s="522"/>
      <c r="XP182" s="522"/>
      <c r="XQ182" s="522"/>
      <c r="XR182" s="522"/>
      <c r="XS182" s="522"/>
      <c r="XT182" s="522"/>
      <c r="XU182" s="522"/>
      <c r="XV182" s="522"/>
      <c r="XW182" s="522"/>
      <c r="XX182" s="522"/>
      <c r="XY182" s="522"/>
      <c r="XZ182" s="522"/>
      <c r="YA182" s="522"/>
      <c r="YB182" s="522"/>
      <c r="YC182" s="522"/>
      <c r="YD182" s="522"/>
      <c r="YE182" s="522"/>
      <c r="YF182" s="522"/>
      <c r="YG182" s="522"/>
      <c r="YH182" s="522"/>
      <c r="YI182" s="522"/>
      <c r="YJ182" s="522"/>
      <c r="YK182" s="522"/>
      <c r="YL182" s="522"/>
      <c r="YM182" s="522"/>
      <c r="YN182" s="522"/>
      <c r="YO182" s="522"/>
      <c r="YP182" s="522"/>
      <c r="YQ182" s="522"/>
      <c r="YR182" s="522"/>
      <c r="YS182" s="522"/>
      <c r="YT182" s="522"/>
      <c r="YU182" s="522"/>
      <c r="YV182" s="522"/>
      <c r="YW182" s="522"/>
      <c r="YX182" s="522"/>
      <c r="YY182" s="522"/>
      <c r="YZ182" s="522"/>
      <c r="ZA182" s="522"/>
      <c r="ZB182" s="522"/>
      <c r="ZC182" s="522"/>
      <c r="ZD182" s="522"/>
      <c r="ZE182" s="522"/>
      <c r="ZF182" s="522"/>
      <c r="ZG182" s="522"/>
      <c r="ZH182" s="522"/>
      <c r="ZI182" s="522"/>
      <c r="ZJ182" s="522"/>
      <c r="ZK182" s="522"/>
      <c r="ZL182" s="522"/>
      <c r="ZM182" s="522"/>
      <c r="ZN182" s="522"/>
      <c r="ZO182" s="522"/>
      <c r="ZP182" s="522"/>
      <c r="ZQ182" s="522"/>
      <c r="ZR182" s="522"/>
      <c r="ZS182" s="522"/>
      <c r="ZT182" s="522"/>
      <c r="ZU182" s="522"/>
      <c r="ZV182" s="522"/>
      <c r="ZW182" s="522"/>
      <c r="ZX182" s="522"/>
      <c r="ZY182" s="522"/>
      <c r="ZZ182" s="522"/>
      <c r="AAA182" s="522"/>
      <c r="AAB182" s="522"/>
      <c r="AAC182" s="522"/>
      <c r="AAD182" s="522"/>
      <c r="AAE182" s="522"/>
      <c r="AAF182" s="522"/>
      <c r="AAG182" s="522"/>
      <c r="AAH182" s="522"/>
      <c r="AAI182" s="522"/>
      <c r="AAJ182" s="522"/>
      <c r="AAK182" s="522"/>
      <c r="AAL182" s="522"/>
      <c r="AAM182" s="522"/>
      <c r="AAN182" s="522"/>
      <c r="AAO182" s="522"/>
      <c r="AAP182" s="522"/>
      <c r="AAQ182" s="522"/>
      <c r="AAR182" s="522"/>
      <c r="AAS182" s="522"/>
      <c r="AAT182" s="522"/>
      <c r="AAU182" s="522"/>
      <c r="AAV182" s="522"/>
      <c r="AAW182" s="522"/>
      <c r="AAX182" s="522"/>
      <c r="AAY182" s="522"/>
      <c r="AAZ182" s="522"/>
      <c r="ABA182" s="522"/>
      <c r="ABB182" s="522"/>
      <c r="ABC182" s="522"/>
      <c r="ABD182" s="522"/>
      <c r="ABE182" s="522"/>
      <c r="ABF182" s="522"/>
      <c r="ABG182" s="522"/>
      <c r="ABH182" s="522"/>
      <c r="ABI182" s="522"/>
      <c r="ABJ182" s="522"/>
      <c r="ABK182" s="522"/>
      <c r="ABL182" s="522"/>
      <c r="ABM182" s="522"/>
      <c r="ABN182" s="522"/>
      <c r="ABO182" s="522"/>
      <c r="ABP182" s="522"/>
      <c r="ABQ182" s="522"/>
      <c r="ABR182" s="522"/>
      <c r="ABS182" s="522"/>
      <c r="ABT182" s="522"/>
      <c r="ABU182" s="522"/>
      <c r="ABV182" s="522"/>
      <c r="ABW182" s="522"/>
      <c r="ABX182" s="522"/>
      <c r="ABY182" s="522"/>
      <c r="ABZ182" s="522"/>
      <c r="ACA182" s="522"/>
      <c r="ACB182" s="522"/>
      <c r="ACC182" s="522"/>
      <c r="ACD182" s="522"/>
      <c r="ACE182" s="522"/>
      <c r="ACF182" s="522"/>
      <c r="ACG182" s="522"/>
      <c r="ACH182" s="522"/>
      <c r="ACI182" s="522"/>
      <c r="ACJ182" s="522"/>
      <c r="ACK182" s="522"/>
      <c r="ACL182" s="522"/>
      <c r="ACM182" s="522"/>
      <c r="ACN182" s="522"/>
      <c r="ACO182" s="522"/>
      <c r="ACP182" s="522"/>
      <c r="ACQ182" s="522"/>
      <c r="ACR182" s="522"/>
      <c r="ACS182" s="522"/>
      <c r="ACT182" s="522"/>
      <c r="ACU182" s="522"/>
      <c r="ACV182" s="522"/>
      <c r="ACW182" s="522"/>
      <c r="ACX182" s="522"/>
      <c r="ACY182" s="522"/>
      <c r="ACZ182" s="522"/>
      <c r="ADA182" s="522"/>
      <c r="ADB182" s="522"/>
      <c r="ADC182" s="522"/>
      <c r="ADD182" s="522"/>
      <c r="ADE182" s="522"/>
      <c r="ADF182" s="522"/>
      <c r="ADG182" s="522"/>
      <c r="ADH182" s="522"/>
      <c r="ADI182" s="522"/>
      <c r="ADJ182" s="522"/>
      <c r="ADK182" s="522"/>
      <c r="ADL182" s="522"/>
      <c r="ADM182" s="522"/>
      <c r="ADN182" s="522"/>
      <c r="ADO182" s="522"/>
      <c r="ADP182" s="522"/>
      <c r="ADQ182" s="522"/>
      <c r="ADR182" s="522"/>
      <c r="ADS182" s="522"/>
      <c r="ADT182" s="522"/>
      <c r="ADU182" s="522"/>
      <c r="ADV182" s="522"/>
      <c r="ADW182" s="522"/>
      <c r="ADX182" s="522"/>
      <c r="ADY182" s="522"/>
      <c r="ADZ182" s="522"/>
      <c r="AEA182" s="522"/>
      <c r="AEB182" s="522"/>
      <c r="AEC182" s="522"/>
      <c r="AED182" s="522"/>
      <c r="AEE182" s="522"/>
      <c r="AEF182" s="522"/>
      <c r="AEG182" s="522"/>
      <c r="AEH182" s="522"/>
      <c r="AEI182" s="522"/>
      <c r="AEJ182" s="522"/>
      <c r="AEK182" s="522"/>
      <c r="AEL182" s="522"/>
      <c r="AEM182" s="522"/>
      <c r="AEN182" s="522"/>
      <c r="AEO182" s="522"/>
      <c r="AEP182" s="522"/>
      <c r="AEQ182" s="522"/>
      <c r="AER182" s="522"/>
      <c r="AES182" s="522"/>
      <c r="AET182" s="522"/>
      <c r="AEU182" s="522"/>
      <c r="AEV182" s="522"/>
      <c r="AEW182" s="522"/>
      <c r="AEX182" s="522"/>
      <c r="AEY182" s="522"/>
      <c r="AEZ182" s="522"/>
      <c r="AFA182" s="522"/>
      <c r="AFB182" s="522"/>
      <c r="AFC182" s="522"/>
      <c r="AFD182" s="522"/>
      <c r="AFE182" s="522"/>
      <c r="AFF182" s="522"/>
      <c r="AFG182" s="522"/>
      <c r="AFH182" s="522"/>
      <c r="AFI182" s="522"/>
      <c r="AFJ182" s="522"/>
      <c r="AFK182" s="522"/>
      <c r="AFL182" s="522"/>
      <c r="AFM182" s="522"/>
      <c r="AFN182" s="522"/>
      <c r="AFO182" s="522"/>
      <c r="AFP182" s="522"/>
      <c r="AFQ182" s="522"/>
      <c r="AFR182" s="522"/>
      <c r="AFS182" s="522"/>
      <c r="AFT182" s="522"/>
      <c r="AFU182" s="522"/>
      <c r="AFV182" s="522"/>
      <c r="AFW182" s="522"/>
      <c r="AFX182" s="522"/>
      <c r="AFY182" s="522"/>
      <c r="AFZ182" s="522"/>
      <c r="AGA182" s="522"/>
      <c r="AGB182" s="522"/>
      <c r="AGC182" s="522"/>
      <c r="AGD182" s="522"/>
      <c r="AGE182" s="522"/>
      <c r="AGF182" s="522"/>
      <c r="AGG182" s="522"/>
      <c r="AGH182" s="522"/>
      <c r="AGI182" s="522"/>
      <c r="AGJ182" s="522"/>
      <c r="AGK182" s="522"/>
      <c r="AGL182" s="522"/>
      <c r="AGM182" s="522"/>
      <c r="AGN182" s="522"/>
      <c r="AGO182" s="522"/>
      <c r="AGP182" s="522"/>
      <c r="AGQ182" s="522"/>
      <c r="AGR182" s="522"/>
      <c r="AGS182" s="522"/>
      <c r="AGT182" s="522"/>
      <c r="AGU182" s="522"/>
      <c r="AGV182" s="522"/>
      <c r="AGW182" s="522"/>
      <c r="AGX182" s="522"/>
      <c r="AGY182" s="522"/>
      <c r="AGZ182" s="522"/>
      <c r="AHA182" s="522"/>
      <c r="AHB182" s="522"/>
      <c r="AHC182" s="522"/>
      <c r="AHD182" s="522"/>
      <c r="AHE182" s="522"/>
      <c r="AHF182" s="522"/>
      <c r="AHG182" s="522"/>
      <c r="AHH182" s="522"/>
      <c r="AHI182" s="522"/>
      <c r="AHJ182" s="522"/>
      <c r="AHK182" s="522"/>
      <c r="AHL182" s="522"/>
      <c r="AHM182" s="522"/>
      <c r="AHN182" s="522"/>
      <c r="AHO182" s="522"/>
      <c r="AHP182" s="522"/>
      <c r="AHQ182" s="522"/>
      <c r="AHR182" s="522"/>
      <c r="AHS182" s="522"/>
      <c r="AHT182" s="522"/>
      <c r="AHU182" s="522"/>
      <c r="AHV182" s="522"/>
      <c r="AHW182" s="522"/>
      <c r="AHX182" s="522"/>
      <c r="AHY182" s="522"/>
      <c r="AHZ182" s="522"/>
      <c r="AIA182" s="522"/>
      <c r="AIB182" s="522"/>
      <c r="AIC182" s="522"/>
      <c r="AID182" s="522"/>
      <c r="AIE182" s="522"/>
      <c r="AIF182" s="522"/>
      <c r="AIG182" s="522"/>
      <c r="AIH182" s="522"/>
      <c r="AII182" s="522"/>
      <c r="AIJ182" s="522"/>
      <c r="AIK182" s="522"/>
      <c r="AIL182" s="522"/>
      <c r="AIM182" s="522"/>
      <c r="AIN182" s="522"/>
      <c r="AIO182" s="522"/>
      <c r="AIP182" s="522"/>
      <c r="AIQ182" s="522"/>
      <c r="AIR182" s="522"/>
      <c r="AIS182" s="522"/>
      <c r="AIT182" s="522"/>
      <c r="AIU182" s="522"/>
      <c r="AIV182" s="522"/>
      <c r="AIW182" s="522"/>
      <c r="AIX182" s="522"/>
      <c r="AIY182" s="522"/>
      <c r="AIZ182" s="522"/>
      <c r="AJA182" s="522"/>
      <c r="AJB182" s="522"/>
      <c r="AJC182" s="522"/>
      <c r="AJD182" s="522"/>
      <c r="AJE182" s="522"/>
      <c r="AJF182" s="522"/>
      <c r="AJG182" s="522"/>
      <c r="AJH182" s="522"/>
      <c r="AJI182" s="522"/>
      <c r="AJJ182" s="522"/>
      <c r="AJK182" s="522"/>
      <c r="AJL182" s="522"/>
      <c r="AJM182" s="522"/>
      <c r="AJN182" s="522"/>
      <c r="AJO182" s="522"/>
      <c r="AJP182" s="522"/>
      <c r="AJQ182" s="522"/>
      <c r="AJR182" s="522"/>
      <c r="AJS182" s="522"/>
      <c r="AJT182" s="522"/>
      <c r="AJU182" s="522"/>
      <c r="AJV182" s="522"/>
      <c r="AJW182" s="522"/>
      <c r="AJX182" s="522"/>
      <c r="AJY182" s="522"/>
      <c r="AJZ182" s="522"/>
      <c r="AKA182" s="522"/>
      <c r="AKB182" s="522"/>
      <c r="AKC182" s="522"/>
      <c r="AKD182" s="522"/>
      <c r="AKE182" s="522"/>
      <c r="AKF182" s="522"/>
      <c r="AKG182" s="522"/>
      <c r="AKH182" s="522"/>
      <c r="AKI182" s="522"/>
      <c r="AKJ182" s="522"/>
      <c r="AKK182" s="522"/>
      <c r="AKL182" s="522"/>
      <c r="AKM182" s="522"/>
      <c r="AKN182" s="522"/>
      <c r="AKO182" s="522"/>
      <c r="AKP182" s="522"/>
      <c r="AKQ182" s="522"/>
      <c r="AKR182" s="522"/>
      <c r="AKS182" s="522"/>
      <c r="AKT182" s="522"/>
      <c r="AKU182" s="522"/>
      <c r="AKV182" s="522"/>
      <c r="AKW182" s="522"/>
      <c r="AKX182" s="522"/>
      <c r="AKY182" s="522"/>
      <c r="AKZ182" s="522"/>
      <c r="ALA182" s="522"/>
      <c r="ALB182" s="522"/>
      <c r="ALC182" s="522"/>
      <c r="ALD182" s="522"/>
      <c r="ALE182" s="522"/>
      <c r="ALF182" s="522"/>
      <c r="ALG182" s="522"/>
      <c r="ALH182" s="522"/>
      <c r="ALI182" s="522"/>
      <c r="ALJ182" s="522"/>
      <c r="ALK182" s="522"/>
      <c r="ALL182" s="522"/>
      <c r="ALM182" s="522"/>
      <c r="ALN182" s="522"/>
      <c r="ALO182" s="522"/>
      <c r="ALP182" s="522"/>
      <c r="ALQ182" s="522"/>
      <c r="ALR182" s="522"/>
      <c r="ALS182" s="522"/>
      <c r="ALT182" s="522"/>
      <c r="ALU182" s="522"/>
      <c r="ALV182" s="522"/>
      <c r="ALW182" s="522"/>
      <c r="ALX182" s="522"/>
      <c r="ALY182" s="522"/>
      <c r="ALZ182" s="522"/>
      <c r="AMA182" s="522"/>
      <c r="AMB182" s="522"/>
      <c r="AMC182" s="522"/>
      <c r="AMD182" s="522"/>
      <c r="AME182" s="522"/>
      <c r="AMF182" s="522"/>
      <c r="AMG182" s="522"/>
      <c r="AMH182" s="522"/>
      <c r="AMI182" s="522"/>
      <c r="AMJ182" s="522"/>
      <c r="AMK182" s="522"/>
      <c r="AML182" s="522"/>
      <c r="AMM182" s="522"/>
      <c r="AMN182" s="522"/>
      <c r="AMO182" s="522"/>
      <c r="AMP182" s="522"/>
      <c r="AMQ182" s="522"/>
      <c r="AMR182" s="522"/>
      <c r="AMS182" s="522"/>
      <c r="AMT182" s="522"/>
      <c r="AMU182" s="522"/>
      <c r="AMV182" s="522"/>
      <c r="AMW182" s="522"/>
      <c r="AMX182" s="522"/>
      <c r="AMY182" s="522"/>
      <c r="AMZ182" s="522"/>
      <c r="ANA182" s="522"/>
      <c r="ANB182" s="522"/>
      <c r="ANC182" s="522"/>
      <c r="AND182" s="522"/>
      <c r="ANE182" s="522"/>
      <c r="ANF182" s="522"/>
      <c r="ANG182" s="522"/>
      <c r="ANH182" s="522"/>
      <c r="ANI182" s="522"/>
      <c r="ANJ182" s="522"/>
      <c r="ANK182" s="522"/>
      <c r="ANL182" s="522"/>
      <c r="ANM182" s="522"/>
      <c r="ANN182" s="522"/>
      <c r="ANO182" s="522"/>
      <c r="ANP182" s="522"/>
      <c r="ANQ182" s="522"/>
      <c r="ANR182" s="522"/>
      <c r="ANS182" s="522"/>
      <c r="ANT182" s="522"/>
      <c r="ANU182" s="522"/>
      <c r="ANV182" s="522"/>
      <c r="ANW182" s="522"/>
      <c r="ANX182" s="522"/>
      <c r="ANY182" s="522"/>
      <c r="ANZ182" s="522"/>
      <c r="AOA182" s="522"/>
      <c r="AOB182" s="522"/>
      <c r="AOC182" s="522"/>
      <c r="AOD182" s="522"/>
      <c r="AOE182" s="522"/>
      <c r="AOF182" s="522"/>
      <c r="AOG182" s="522"/>
      <c r="AOH182" s="522"/>
      <c r="AOI182" s="522"/>
      <c r="AOJ182" s="522"/>
      <c r="AOK182" s="522"/>
      <c r="AOL182" s="522"/>
      <c r="AOM182" s="522"/>
      <c r="AON182" s="522"/>
      <c r="AOO182" s="522"/>
      <c r="AOP182" s="522"/>
      <c r="AOQ182" s="522"/>
      <c r="AOR182" s="522"/>
      <c r="AOS182" s="522"/>
      <c r="AOT182" s="522"/>
      <c r="AOU182" s="522"/>
      <c r="AOV182" s="522"/>
      <c r="AOW182" s="522"/>
      <c r="AOX182" s="522"/>
      <c r="AOY182" s="522"/>
      <c r="AOZ182" s="522"/>
      <c r="APA182" s="522"/>
      <c r="APB182" s="522"/>
      <c r="APC182" s="522"/>
      <c r="APD182" s="522"/>
      <c r="APE182" s="522"/>
      <c r="APF182" s="522"/>
      <c r="APG182" s="522"/>
      <c r="APH182" s="522"/>
      <c r="API182" s="522"/>
      <c r="APJ182" s="522"/>
      <c r="APK182" s="522"/>
      <c r="APL182" s="522"/>
      <c r="APM182" s="522"/>
      <c r="APN182" s="522"/>
      <c r="APO182" s="522"/>
      <c r="APP182" s="522"/>
      <c r="APQ182" s="522"/>
      <c r="APR182" s="522"/>
      <c r="APS182" s="522"/>
      <c r="APT182" s="522"/>
      <c r="APU182" s="522"/>
      <c r="APV182" s="522"/>
      <c r="APW182" s="522"/>
      <c r="APX182" s="522"/>
      <c r="APY182" s="522"/>
      <c r="APZ182" s="522"/>
      <c r="AQA182" s="522"/>
      <c r="AQB182" s="522"/>
      <c r="AQC182" s="522"/>
      <c r="AQD182" s="522"/>
      <c r="AQE182" s="522"/>
      <c r="AQF182" s="522"/>
      <c r="AQG182" s="522"/>
      <c r="AQH182" s="522"/>
      <c r="AQI182" s="522"/>
      <c r="AQJ182" s="522"/>
      <c r="AQK182" s="522"/>
      <c r="AQL182" s="522"/>
      <c r="AQM182" s="522"/>
      <c r="AQN182" s="522"/>
      <c r="AQO182" s="522"/>
      <c r="AQP182" s="522"/>
      <c r="AQQ182" s="522"/>
      <c r="AQR182" s="522"/>
      <c r="AQS182" s="522"/>
      <c r="AQT182" s="522"/>
      <c r="AQU182" s="522"/>
      <c r="AQV182" s="522"/>
      <c r="AQW182" s="522"/>
      <c r="AQX182" s="522"/>
      <c r="AQY182" s="522"/>
      <c r="AQZ182" s="522"/>
      <c r="ARA182" s="522"/>
      <c r="ARB182" s="522"/>
      <c r="ARC182" s="522"/>
      <c r="ARD182" s="522"/>
      <c r="ARE182" s="522"/>
      <c r="ARF182" s="522"/>
      <c r="ARG182" s="522"/>
      <c r="ARH182" s="522"/>
      <c r="ARI182" s="522"/>
      <c r="ARJ182" s="522"/>
      <c r="ARK182" s="522"/>
      <c r="ARL182" s="522"/>
      <c r="ARM182" s="522"/>
      <c r="ARN182" s="522"/>
      <c r="ARO182" s="522"/>
      <c r="ARP182" s="522"/>
      <c r="ARQ182" s="522"/>
      <c r="ARR182" s="522"/>
      <c r="ARS182" s="522"/>
      <c r="ART182" s="522"/>
      <c r="ARU182" s="522"/>
      <c r="ARV182" s="522"/>
      <c r="ARW182" s="522"/>
      <c r="ARX182" s="522"/>
      <c r="ARY182" s="522"/>
      <c r="ARZ182" s="522"/>
      <c r="ASA182" s="522"/>
      <c r="ASB182" s="522"/>
      <c r="ASC182" s="522"/>
      <c r="ASD182" s="522"/>
      <c r="ASE182" s="522"/>
      <c r="ASF182" s="522"/>
      <c r="ASG182" s="522"/>
      <c r="ASH182" s="522"/>
      <c r="ASI182" s="522"/>
      <c r="ASJ182" s="522"/>
      <c r="ASK182" s="522"/>
      <c r="ASL182" s="522"/>
      <c r="ASM182" s="522"/>
      <c r="ASN182" s="522"/>
      <c r="ASO182" s="522"/>
      <c r="ASP182" s="522"/>
      <c r="ASQ182" s="522"/>
      <c r="ASR182" s="522"/>
      <c r="ASS182" s="522"/>
      <c r="AST182" s="522"/>
      <c r="ASU182" s="522"/>
      <c r="ASV182" s="522"/>
      <c r="ASW182" s="522"/>
      <c r="ASX182" s="522"/>
      <c r="ASY182" s="522"/>
      <c r="ASZ182" s="522"/>
      <c r="ATA182" s="522"/>
      <c r="ATB182" s="522"/>
      <c r="ATC182" s="522"/>
      <c r="ATD182" s="522"/>
      <c r="ATE182" s="522"/>
      <c r="ATF182" s="522"/>
      <c r="ATG182" s="522"/>
      <c r="ATH182" s="522"/>
      <c r="ATI182" s="522"/>
      <c r="ATJ182" s="522"/>
      <c r="ATK182" s="522"/>
      <c r="ATL182" s="522"/>
      <c r="ATM182" s="522"/>
      <c r="ATN182" s="522"/>
      <c r="ATO182" s="522"/>
      <c r="ATP182" s="522"/>
      <c r="ATQ182" s="522"/>
      <c r="ATR182" s="522"/>
      <c r="ATS182" s="522"/>
      <c r="ATT182" s="522"/>
      <c r="ATU182" s="522"/>
      <c r="ATV182" s="522"/>
      <c r="ATW182" s="522"/>
      <c r="ATX182" s="522"/>
      <c r="ATY182" s="522"/>
      <c r="ATZ182" s="522"/>
      <c r="AUA182" s="522"/>
      <c r="AUB182" s="522"/>
      <c r="AUC182" s="522"/>
      <c r="AUD182" s="522"/>
      <c r="AUE182" s="522"/>
      <c r="AUF182" s="522"/>
      <c r="AUG182" s="522"/>
      <c r="AUH182" s="522"/>
      <c r="AUI182" s="522"/>
      <c r="AUJ182" s="522"/>
      <c r="AUK182" s="522"/>
      <c r="AUL182" s="522"/>
      <c r="AUM182" s="522"/>
      <c r="AUN182" s="522"/>
      <c r="AUO182" s="522"/>
      <c r="AUP182" s="522"/>
      <c r="AUQ182" s="522"/>
      <c r="AUR182" s="522"/>
      <c r="AUS182" s="522"/>
      <c r="AUT182" s="522"/>
      <c r="AUU182" s="522"/>
      <c r="AUV182" s="522"/>
      <c r="AUW182" s="522"/>
      <c r="AUX182" s="522"/>
      <c r="AUY182" s="522"/>
      <c r="AUZ182" s="522"/>
      <c r="AVA182" s="522"/>
      <c r="AVB182" s="522"/>
      <c r="AVC182" s="522"/>
      <c r="AVD182" s="522"/>
      <c r="AVE182" s="522"/>
      <c r="AVF182" s="522"/>
      <c r="AVG182" s="522"/>
      <c r="AVH182" s="522"/>
      <c r="AVI182" s="522"/>
      <c r="AVJ182" s="522"/>
      <c r="AVK182" s="522"/>
      <c r="AVL182" s="522"/>
      <c r="AVM182" s="522"/>
      <c r="AVN182" s="522"/>
      <c r="AVO182" s="522"/>
      <c r="AVP182" s="522"/>
      <c r="AVQ182" s="522"/>
      <c r="AVR182" s="522"/>
      <c r="AVS182" s="522"/>
      <c r="AVT182" s="522"/>
      <c r="AVU182" s="522"/>
      <c r="AVV182" s="522"/>
      <c r="AVW182" s="522"/>
      <c r="AVX182" s="522"/>
      <c r="AVY182" s="522"/>
      <c r="AVZ182" s="522"/>
      <c r="AWA182" s="522"/>
      <c r="AWB182" s="522"/>
      <c r="AWC182" s="522"/>
      <c r="AWD182" s="522"/>
      <c r="AWE182" s="522"/>
      <c r="AWF182" s="522"/>
      <c r="AWG182" s="522"/>
      <c r="AWH182" s="522"/>
      <c r="AWI182" s="522"/>
      <c r="AWJ182" s="522"/>
      <c r="AWK182" s="522"/>
      <c r="AWL182" s="522"/>
      <c r="AWM182" s="522"/>
      <c r="AWN182" s="522"/>
      <c r="AWO182" s="522"/>
      <c r="AWP182" s="522"/>
      <c r="AWQ182" s="522"/>
      <c r="AWR182" s="522"/>
      <c r="AWS182" s="522"/>
      <c r="AWT182" s="522"/>
      <c r="AWU182" s="522"/>
      <c r="AWV182" s="522"/>
      <c r="AWW182" s="522"/>
      <c r="AWX182" s="522"/>
      <c r="AWY182" s="522"/>
      <c r="AWZ182" s="522"/>
      <c r="AXA182" s="522"/>
      <c r="AXB182" s="522"/>
      <c r="AXC182" s="522"/>
      <c r="AXD182" s="522"/>
      <c r="AXE182" s="522"/>
      <c r="AXF182" s="522"/>
      <c r="AXG182" s="522"/>
      <c r="AXH182" s="522"/>
      <c r="AXI182" s="522"/>
      <c r="AXJ182" s="522"/>
      <c r="AXK182" s="522"/>
      <c r="AXL182" s="522"/>
      <c r="AXM182" s="522"/>
      <c r="AXN182" s="522"/>
      <c r="AXO182" s="522"/>
      <c r="AXP182" s="522"/>
      <c r="AXQ182" s="522"/>
      <c r="AXR182" s="522"/>
      <c r="AXS182" s="522"/>
      <c r="AXT182" s="522"/>
      <c r="AXU182" s="522"/>
      <c r="AXV182" s="522"/>
      <c r="AXW182" s="522"/>
      <c r="AXX182" s="522"/>
      <c r="AXY182" s="522"/>
      <c r="AXZ182" s="522"/>
      <c r="AYA182" s="522"/>
      <c r="AYB182" s="522"/>
      <c r="AYC182" s="522"/>
      <c r="AYD182" s="522"/>
      <c r="AYE182" s="522"/>
      <c r="AYF182" s="522"/>
      <c r="AYG182" s="522"/>
      <c r="AYH182" s="522"/>
      <c r="AYI182" s="522"/>
      <c r="AYJ182" s="522"/>
      <c r="AYK182" s="522"/>
      <c r="AYL182" s="522"/>
      <c r="AYM182" s="522"/>
      <c r="AYN182" s="522"/>
      <c r="AYO182" s="522"/>
      <c r="AYP182" s="522"/>
      <c r="AYQ182" s="522"/>
      <c r="AYR182" s="522"/>
      <c r="AYS182" s="522"/>
      <c r="AYT182" s="522"/>
      <c r="AYU182" s="522"/>
      <c r="AYV182" s="522"/>
      <c r="AYW182" s="522"/>
      <c r="AYX182" s="522"/>
      <c r="AYY182" s="522"/>
      <c r="AYZ182" s="522"/>
      <c r="AZA182" s="522"/>
      <c r="AZB182" s="522"/>
      <c r="AZC182" s="522"/>
      <c r="AZD182" s="522"/>
      <c r="AZE182" s="522"/>
      <c r="AZF182" s="522"/>
      <c r="AZG182" s="522"/>
      <c r="AZH182" s="522"/>
      <c r="AZI182" s="522"/>
      <c r="AZJ182" s="522"/>
      <c r="AZK182" s="522"/>
      <c r="AZL182" s="522"/>
      <c r="AZM182" s="522"/>
      <c r="AZN182" s="522"/>
      <c r="AZO182" s="522"/>
      <c r="AZP182" s="522"/>
      <c r="AZQ182" s="522"/>
      <c r="AZR182" s="522"/>
      <c r="AZS182" s="522"/>
      <c r="AZT182" s="522"/>
      <c r="AZU182" s="522"/>
      <c r="AZV182" s="522"/>
      <c r="AZW182" s="522"/>
      <c r="AZX182" s="522"/>
      <c r="AZY182" s="522"/>
      <c r="AZZ182" s="522"/>
      <c r="BAA182" s="522"/>
      <c r="BAB182" s="522"/>
      <c r="BAC182" s="522"/>
      <c r="BAD182" s="522"/>
      <c r="BAE182" s="522"/>
      <c r="BAF182" s="522"/>
      <c r="BAG182" s="522"/>
      <c r="BAH182" s="522"/>
      <c r="BAI182" s="522"/>
      <c r="BAJ182" s="522"/>
      <c r="BAK182" s="522"/>
      <c r="BAL182" s="522"/>
      <c r="BAM182" s="522"/>
      <c r="BAN182" s="522"/>
      <c r="BAO182" s="522"/>
      <c r="BAP182" s="522"/>
      <c r="BAQ182" s="522"/>
      <c r="BAR182" s="522"/>
      <c r="BAS182" s="522"/>
      <c r="BAT182" s="522"/>
      <c r="BAU182" s="522"/>
      <c r="BAV182" s="522"/>
      <c r="BAW182" s="522"/>
      <c r="BAX182" s="522"/>
      <c r="BAY182" s="522"/>
      <c r="BAZ182" s="522"/>
      <c r="BBA182" s="522"/>
      <c r="BBB182" s="522"/>
      <c r="BBC182" s="522"/>
      <c r="BBD182" s="522"/>
      <c r="BBE182" s="522"/>
      <c r="BBF182" s="522"/>
      <c r="BBG182" s="522"/>
      <c r="BBH182" s="522"/>
      <c r="BBI182" s="522"/>
      <c r="BBJ182" s="522"/>
      <c r="BBK182" s="522"/>
      <c r="BBL182" s="522"/>
      <c r="BBM182" s="522"/>
      <c r="BBN182" s="522"/>
      <c r="BBO182" s="522"/>
      <c r="BBP182" s="522"/>
      <c r="BBQ182" s="522"/>
      <c r="BBR182" s="522"/>
      <c r="BBS182" s="522"/>
      <c r="BBT182" s="522"/>
      <c r="BBU182" s="522"/>
      <c r="BBV182" s="522"/>
      <c r="BBW182" s="522"/>
      <c r="BBX182" s="522"/>
      <c r="BBY182" s="522"/>
      <c r="BBZ182" s="522"/>
      <c r="BCA182" s="522"/>
      <c r="BCB182" s="522"/>
      <c r="BCC182" s="522"/>
      <c r="BCD182" s="522"/>
      <c r="BCE182" s="522"/>
      <c r="BCF182" s="522"/>
      <c r="BCG182" s="522"/>
      <c r="BCH182" s="522"/>
      <c r="BCI182" s="522"/>
      <c r="BCJ182" s="522"/>
      <c r="BCK182" s="522"/>
      <c r="BCL182" s="522"/>
      <c r="BCM182" s="522"/>
      <c r="BCN182" s="522"/>
      <c r="BCO182" s="522"/>
      <c r="BCP182" s="522"/>
      <c r="BCQ182" s="522"/>
      <c r="BCR182" s="522"/>
      <c r="BCS182" s="522"/>
      <c r="BCT182" s="522"/>
      <c r="BCU182" s="522"/>
      <c r="BCV182" s="522"/>
      <c r="BCW182" s="522"/>
      <c r="BCX182" s="522"/>
      <c r="BCY182" s="522"/>
      <c r="BCZ182" s="522"/>
      <c r="BDA182" s="522"/>
      <c r="BDB182" s="522"/>
      <c r="BDC182" s="522"/>
      <c r="BDD182" s="522"/>
      <c r="BDE182" s="522"/>
      <c r="BDF182" s="522"/>
      <c r="BDG182" s="522"/>
      <c r="BDH182" s="522"/>
      <c r="BDI182" s="522"/>
      <c r="BDJ182" s="522"/>
      <c r="BDK182" s="522"/>
      <c r="BDL182" s="522"/>
      <c r="BDM182" s="522"/>
      <c r="BDN182" s="522"/>
      <c r="BDO182" s="522"/>
      <c r="BDP182" s="522"/>
      <c r="BDQ182" s="522"/>
      <c r="BDR182" s="522"/>
      <c r="BDS182" s="522"/>
      <c r="BDT182" s="522"/>
      <c r="BDU182" s="522"/>
      <c r="BDV182" s="522"/>
      <c r="BDW182" s="522"/>
      <c r="BDX182" s="522"/>
      <c r="BDY182" s="522"/>
      <c r="BDZ182" s="522"/>
      <c r="BEA182" s="522"/>
      <c r="BEB182" s="522"/>
      <c r="BEC182" s="522"/>
      <c r="BED182" s="522"/>
      <c r="BEE182" s="522"/>
      <c r="BEF182" s="522"/>
      <c r="BEG182" s="522"/>
      <c r="BEH182" s="522"/>
      <c r="BEI182" s="522"/>
      <c r="BEJ182" s="522"/>
      <c r="BEK182" s="522"/>
      <c r="BEL182" s="522"/>
      <c r="BEM182" s="522"/>
      <c r="BEN182" s="522"/>
      <c r="BEO182" s="522"/>
      <c r="BEP182" s="522"/>
      <c r="BEQ182" s="522"/>
      <c r="BER182" s="522"/>
      <c r="BES182" s="522"/>
      <c r="BET182" s="522"/>
      <c r="BEU182" s="522"/>
      <c r="BEV182" s="522"/>
      <c r="BEW182" s="522"/>
      <c r="BEX182" s="522"/>
      <c r="BEY182" s="522"/>
      <c r="BEZ182" s="522"/>
      <c r="BFA182" s="522"/>
      <c r="BFB182" s="522"/>
      <c r="BFC182" s="522"/>
      <c r="BFD182" s="522"/>
      <c r="BFE182" s="522"/>
      <c r="BFF182" s="522"/>
      <c r="BFG182" s="522"/>
      <c r="BFH182" s="522"/>
      <c r="BFI182" s="522"/>
      <c r="BFJ182" s="522"/>
      <c r="BFK182" s="522"/>
      <c r="BFL182" s="522"/>
      <c r="BFM182" s="522"/>
      <c r="BFN182" s="522"/>
      <c r="BFO182" s="522"/>
      <c r="BFP182" s="522"/>
      <c r="BFQ182" s="522"/>
      <c r="BFR182" s="522"/>
      <c r="BFS182" s="522"/>
      <c r="BFT182" s="522"/>
      <c r="BFU182" s="522"/>
      <c r="BFV182" s="522"/>
      <c r="BFW182" s="522"/>
      <c r="BFX182" s="522"/>
      <c r="BFY182" s="522"/>
      <c r="BFZ182" s="522"/>
      <c r="BGA182" s="522"/>
      <c r="BGB182" s="522"/>
      <c r="BGC182" s="522"/>
      <c r="BGD182" s="522"/>
      <c r="BGE182" s="522"/>
      <c r="BGF182" s="522"/>
      <c r="BGG182" s="522"/>
      <c r="BGH182" s="522"/>
      <c r="BGI182" s="522"/>
      <c r="BGJ182" s="522"/>
      <c r="BGK182" s="522"/>
      <c r="BGL182" s="522"/>
      <c r="BGM182" s="522"/>
      <c r="BGN182" s="522"/>
      <c r="BGO182" s="522"/>
      <c r="BGP182" s="522"/>
      <c r="BGQ182" s="522"/>
      <c r="BGR182" s="522"/>
      <c r="BGS182" s="522"/>
      <c r="BGT182" s="522"/>
      <c r="BGU182" s="522"/>
      <c r="BGV182" s="522"/>
      <c r="BGW182" s="522"/>
      <c r="BGX182" s="522"/>
      <c r="BGY182" s="522"/>
      <c r="BGZ182" s="522"/>
      <c r="BHA182" s="522"/>
      <c r="BHB182" s="522"/>
      <c r="BHC182" s="522"/>
      <c r="BHD182" s="522"/>
      <c r="BHE182" s="522"/>
      <c r="BHF182" s="522"/>
      <c r="BHG182" s="522"/>
      <c r="BHH182" s="522"/>
      <c r="BHI182" s="522"/>
      <c r="BHJ182" s="522"/>
      <c r="BHK182" s="522"/>
      <c r="BHL182" s="522"/>
      <c r="BHM182" s="522"/>
      <c r="BHN182" s="522"/>
      <c r="BHO182" s="522"/>
      <c r="BHP182" s="522"/>
      <c r="BHQ182" s="522"/>
      <c r="BHR182" s="522"/>
      <c r="BHS182" s="522"/>
      <c r="BHT182" s="522"/>
      <c r="BHU182" s="522"/>
      <c r="BHV182" s="522"/>
      <c r="BHW182" s="522"/>
      <c r="BHX182" s="522"/>
      <c r="BHY182" s="522"/>
      <c r="BHZ182" s="522"/>
      <c r="BIA182" s="522"/>
      <c r="BIB182" s="522"/>
      <c r="BIC182" s="522"/>
      <c r="BID182" s="522"/>
      <c r="BIE182" s="522"/>
      <c r="BIF182" s="522"/>
      <c r="BIG182" s="522"/>
      <c r="BIH182" s="522"/>
      <c r="BII182" s="522"/>
      <c r="BIJ182" s="522"/>
      <c r="BIK182" s="522"/>
      <c r="BIL182" s="522"/>
      <c r="BIM182" s="522"/>
      <c r="BIN182" s="522"/>
      <c r="BIO182" s="522"/>
      <c r="BIP182" s="522"/>
      <c r="BIQ182" s="522"/>
      <c r="BIR182" s="522"/>
      <c r="BIS182" s="522"/>
      <c r="BIT182" s="522"/>
      <c r="BIU182" s="522"/>
      <c r="BIV182" s="522"/>
      <c r="BIW182" s="522"/>
      <c r="BIX182" s="522"/>
      <c r="BIY182" s="522"/>
      <c r="BIZ182" s="522"/>
      <c r="BJA182" s="522"/>
      <c r="BJB182" s="522"/>
      <c r="BJC182" s="522"/>
      <c r="BJD182" s="522"/>
      <c r="BJE182" s="522"/>
      <c r="BJF182" s="522"/>
      <c r="BJG182" s="522"/>
      <c r="BJH182" s="522"/>
      <c r="BJI182" s="522"/>
      <c r="BJJ182" s="522"/>
      <c r="BJK182" s="522"/>
      <c r="BJL182" s="522"/>
      <c r="BJM182" s="522"/>
      <c r="BJN182" s="522"/>
      <c r="BJO182" s="522"/>
      <c r="BJP182" s="522"/>
      <c r="BJQ182" s="522"/>
      <c r="BJR182" s="522"/>
      <c r="BJS182" s="522"/>
      <c r="BJT182" s="522"/>
      <c r="BJU182" s="522"/>
      <c r="BJV182" s="522"/>
      <c r="BJW182" s="522"/>
      <c r="BJX182" s="522"/>
      <c r="BJY182" s="522"/>
      <c r="BJZ182" s="522"/>
      <c r="BKA182" s="522"/>
      <c r="BKB182" s="522"/>
      <c r="BKC182" s="522"/>
      <c r="BKD182" s="522"/>
      <c r="BKE182" s="522"/>
      <c r="BKF182" s="522"/>
      <c r="BKG182" s="522"/>
      <c r="BKH182" s="522"/>
      <c r="BKI182" s="522"/>
      <c r="BKJ182" s="522"/>
      <c r="BKK182" s="522"/>
      <c r="BKL182" s="522"/>
      <c r="BKM182" s="522"/>
      <c r="BKN182" s="522"/>
      <c r="BKO182" s="522"/>
      <c r="BKP182" s="522"/>
      <c r="BKQ182" s="522"/>
      <c r="BKR182" s="522"/>
      <c r="BKS182" s="522"/>
      <c r="BKT182" s="522"/>
      <c r="BKU182" s="522"/>
      <c r="BKV182" s="522"/>
      <c r="BKW182" s="522"/>
      <c r="BKX182" s="522"/>
      <c r="BKY182" s="522"/>
      <c r="BKZ182" s="522"/>
      <c r="BLA182" s="522"/>
      <c r="BLB182" s="522"/>
      <c r="BLC182" s="522"/>
      <c r="BLD182" s="522"/>
      <c r="BLE182" s="522"/>
      <c r="BLF182" s="522"/>
      <c r="BLG182" s="522"/>
      <c r="BLH182" s="522"/>
      <c r="BLI182" s="522"/>
      <c r="BLJ182" s="522"/>
      <c r="BLK182" s="522"/>
      <c r="BLL182" s="522"/>
      <c r="BLM182" s="522"/>
      <c r="BLN182" s="522"/>
      <c r="BLO182" s="522"/>
      <c r="BLP182" s="522"/>
      <c r="BLQ182" s="522"/>
      <c r="BLR182" s="522"/>
      <c r="BLS182" s="522"/>
      <c r="BLT182" s="522"/>
      <c r="BLU182" s="522"/>
      <c r="BLV182" s="522"/>
      <c r="BLW182" s="522"/>
      <c r="BLX182" s="522"/>
      <c r="BLY182" s="522"/>
      <c r="BLZ182" s="522"/>
      <c r="BMA182" s="522"/>
      <c r="BMB182" s="522"/>
      <c r="BMC182" s="522"/>
      <c r="BMD182" s="522"/>
      <c r="BME182" s="522"/>
      <c r="BMF182" s="522"/>
      <c r="BMG182" s="522"/>
      <c r="BMH182" s="522"/>
      <c r="BMI182" s="522"/>
      <c r="BMJ182" s="522"/>
      <c r="BMK182" s="522"/>
      <c r="BML182" s="522"/>
      <c r="BMM182" s="522"/>
      <c r="BMN182" s="522"/>
      <c r="BMO182" s="522"/>
      <c r="BMP182" s="522"/>
      <c r="BMQ182" s="522"/>
      <c r="BMR182" s="522"/>
      <c r="BMS182" s="522"/>
      <c r="BMT182" s="522"/>
      <c r="BMU182" s="522"/>
      <c r="BMV182" s="522"/>
      <c r="BMW182" s="522"/>
      <c r="BMX182" s="522"/>
      <c r="BMY182" s="522"/>
      <c r="BMZ182" s="522"/>
      <c r="BNA182" s="522"/>
      <c r="BNB182" s="522"/>
      <c r="BNC182" s="522"/>
      <c r="BND182" s="522"/>
      <c r="BNE182" s="522"/>
      <c r="BNF182" s="522"/>
      <c r="BNG182" s="522"/>
      <c r="BNH182" s="522"/>
      <c r="BNI182" s="522"/>
      <c r="BNJ182" s="522"/>
      <c r="BNK182" s="522"/>
      <c r="BNL182" s="522"/>
      <c r="BNM182" s="522"/>
      <c r="BNN182" s="522"/>
      <c r="BNO182" s="522"/>
      <c r="BNP182" s="522"/>
      <c r="BNQ182" s="522"/>
      <c r="BNR182" s="522"/>
      <c r="BNS182" s="522"/>
      <c r="BNT182" s="522"/>
      <c r="BNU182" s="522"/>
      <c r="BNV182" s="522"/>
      <c r="BNW182" s="522"/>
      <c r="BNX182" s="522"/>
      <c r="BNY182" s="522"/>
      <c r="BNZ182" s="522"/>
      <c r="BOA182" s="522"/>
      <c r="BOB182" s="522"/>
      <c r="BOC182" s="522"/>
      <c r="BOD182" s="522"/>
      <c r="BOE182" s="522"/>
      <c r="BOF182" s="522"/>
      <c r="BOG182" s="522"/>
      <c r="BOH182" s="522"/>
      <c r="BOI182" s="522"/>
      <c r="BOJ182" s="522"/>
      <c r="BOK182" s="522"/>
      <c r="BOL182" s="522"/>
      <c r="BOM182" s="522"/>
      <c r="BON182" s="522"/>
      <c r="BOO182" s="522"/>
      <c r="BOP182" s="522"/>
      <c r="BOQ182" s="522"/>
      <c r="BOR182" s="522"/>
      <c r="BOS182" s="522"/>
      <c r="BOT182" s="522"/>
      <c r="BOU182" s="522"/>
      <c r="BOV182" s="522"/>
      <c r="BOW182" s="522"/>
      <c r="BOX182" s="522"/>
      <c r="BOY182" s="522"/>
      <c r="BOZ182" s="522"/>
      <c r="BPA182" s="522"/>
      <c r="BPB182" s="522"/>
      <c r="BPC182" s="522"/>
      <c r="BPD182" s="522"/>
      <c r="BPE182" s="522"/>
      <c r="BPF182" s="522"/>
      <c r="BPG182" s="522"/>
      <c r="BPH182" s="522"/>
      <c r="BPI182" s="522"/>
      <c r="BPJ182" s="522"/>
      <c r="BPK182" s="522"/>
      <c r="BPL182" s="522"/>
      <c r="BPM182" s="522"/>
      <c r="BPN182" s="522"/>
      <c r="BPO182" s="522"/>
      <c r="BPP182" s="522"/>
      <c r="BPQ182" s="522"/>
      <c r="BPR182" s="522"/>
      <c r="BPS182" s="522"/>
      <c r="BPT182" s="522"/>
      <c r="BPU182" s="522"/>
      <c r="BPV182" s="522"/>
      <c r="BPW182" s="522"/>
      <c r="BPX182" s="522"/>
      <c r="BPY182" s="522"/>
      <c r="BPZ182" s="522"/>
      <c r="BQA182" s="522"/>
      <c r="BQB182" s="522"/>
      <c r="BQC182" s="522"/>
      <c r="BQD182" s="522"/>
      <c r="BQE182" s="522"/>
      <c r="BQF182" s="522"/>
      <c r="BQG182" s="522"/>
      <c r="BQH182" s="522"/>
      <c r="BQI182" s="522"/>
      <c r="BQJ182" s="522"/>
      <c r="BQK182" s="522"/>
      <c r="BQL182" s="522"/>
      <c r="BQM182" s="522"/>
      <c r="BQN182" s="522"/>
      <c r="BQO182" s="522"/>
      <c r="BQP182" s="522"/>
      <c r="BQQ182" s="522"/>
      <c r="BQR182" s="522"/>
      <c r="BQS182" s="522"/>
      <c r="BQT182" s="522"/>
      <c r="BQU182" s="522"/>
      <c r="BQV182" s="522"/>
      <c r="BQW182" s="522"/>
      <c r="BQX182" s="522"/>
      <c r="BQY182" s="522"/>
      <c r="BQZ182" s="522"/>
      <c r="BRA182" s="522"/>
      <c r="BRB182" s="522"/>
      <c r="BRC182" s="522"/>
      <c r="BRD182" s="522"/>
      <c r="BRE182" s="522"/>
      <c r="BRF182" s="522"/>
      <c r="BRG182" s="522"/>
      <c r="BRH182" s="522"/>
      <c r="BRI182" s="522"/>
      <c r="BRJ182" s="522"/>
      <c r="BRK182" s="522"/>
      <c r="BRL182" s="522"/>
      <c r="BRM182" s="522"/>
      <c r="BRN182" s="522"/>
      <c r="BRO182" s="522"/>
      <c r="BRP182" s="522"/>
      <c r="BRQ182" s="522"/>
      <c r="BRR182" s="522"/>
      <c r="BRS182" s="522"/>
      <c r="BRT182" s="522"/>
      <c r="BRU182" s="522"/>
      <c r="BRV182" s="522"/>
      <c r="BRW182" s="522"/>
      <c r="BRX182" s="522"/>
      <c r="BRY182" s="522"/>
      <c r="BRZ182" s="522"/>
      <c r="BSA182" s="522"/>
      <c r="BSB182" s="522"/>
      <c r="BSC182" s="522"/>
      <c r="BSD182" s="522"/>
      <c r="BSE182" s="522"/>
      <c r="BSF182" s="522"/>
      <c r="BSG182" s="522"/>
      <c r="BSH182" s="522"/>
      <c r="BSI182" s="522"/>
      <c r="BSJ182" s="522"/>
      <c r="BSK182" s="522"/>
      <c r="BSL182" s="522"/>
      <c r="BSM182" s="522"/>
      <c r="BSN182" s="522"/>
      <c r="BSO182" s="522"/>
      <c r="BSP182" s="522"/>
      <c r="BSQ182" s="522"/>
      <c r="BSR182" s="522"/>
      <c r="BSS182" s="522"/>
      <c r="BST182" s="522"/>
      <c r="BSU182" s="522"/>
      <c r="BSV182" s="522"/>
      <c r="BSW182" s="522"/>
      <c r="BSX182" s="522"/>
      <c r="BSY182" s="522"/>
      <c r="BSZ182" s="522"/>
      <c r="BTA182" s="522"/>
      <c r="BTB182" s="522"/>
      <c r="BTC182" s="522"/>
      <c r="BTD182" s="522"/>
      <c r="BTE182" s="522"/>
      <c r="BTF182" s="522"/>
      <c r="BTG182" s="522"/>
      <c r="BTH182" s="522"/>
      <c r="BTI182" s="522"/>
      <c r="BTJ182" s="522"/>
      <c r="BTK182" s="522"/>
      <c r="BTL182" s="522"/>
      <c r="BTM182" s="522"/>
      <c r="BTN182" s="522"/>
      <c r="BTO182" s="522"/>
      <c r="BTP182" s="522"/>
      <c r="BTQ182" s="522"/>
      <c r="BTR182" s="522"/>
      <c r="BTS182" s="522"/>
      <c r="BTT182" s="522"/>
      <c r="BTU182" s="522"/>
      <c r="BTV182" s="522"/>
      <c r="BTW182" s="522"/>
      <c r="BTX182" s="522"/>
      <c r="BTY182" s="522"/>
      <c r="BTZ182" s="522"/>
      <c r="BUA182" s="522"/>
      <c r="BUB182" s="522"/>
      <c r="BUC182" s="522"/>
      <c r="BUD182" s="522"/>
      <c r="BUE182" s="522"/>
      <c r="BUF182" s="522"/>
      <c r="BUG182" s="522"/>
      <c r="BUH182" s="522"/>
      <c r="BUI182" s="522"/>
      <c r="BUJ182" s="522"/>
      <c r="BUK182" s="522"/>
      <c r="BUL182" s="522"/>
      <c r="BUM182" s="522"/>
      <c r="BUN182" s="522"/>
      <c r="BUO182" s="522"/>
      <c r="BUP182" s="522"/>
      <c r="BUQ182" s="522"/>
      <c r="BUR182" s="522"/>
      <c r="BUS182" s="522"/>
      <c r="BUT182" s="522"/>
      <c r="BUU182" s="522"/>
      <c r="BUV182" s="522"/>
      <c r="BUW182" s="522"/>
      <c r="BUX182" s="522"/>
      <c r="BUY182" s="522"/>
      <c r="BUZ182" s="522"/>
      <c r="BVA182" s="522"/>
      <c r="BVB182" s="522"/>
      <c r="BVC182" s="522"/>
      <c r="BVD182" s="522"/>
      <c r="BVE182" s="522"/>
      <c r="BVF182" s="522"/>
      <c r="BVG182" s="522"/>
      <c r="BVH182" s="522"/>
      <c r="BVI182" s="522"/>
      <c r="BVJ182" s="522"/>
      <c r="BVK182" s="522"/>
      <c r="BVL182" s="522"/>
      <c r="BVM182" s="522"/>
      <c r="BVN182" s="522"/>
      <c r="BVO182" s="522"/>
      <c r="BVP182" s="522"/>
      <c r="BVQ182" s="522"/>
      <c r="BVR182" s="522"/>
      <c r="BVS182" s="522"/>
      <c r="BVT182" s="522"/>
      <c r="BVU182" s="522"/>
      <c r="BVV182" s="522"/>
      <c r="BVW182" s="522"/>
      <c r="BVX182" s="522"/>
      <c r="BVY182" s="522"/>
      <c r="BVZ182" s="522"/>
      <c r="BWA182" s="522"/>
      <c r="BWB182" s="522"/>
      <c r="BWC182" s="522"/>
      <c r="BWD182" s="522"/>
      <c r="BWE182" s="522"/>
      <c r="BWF182" s="522"/>
      <c r="BWG182" s="522"/>
      <c r="BWH182" s="522"/>
      <c r="BWI182" s="522"/>
      <c r="BWJ182" s="522"/>
      <c r="BWK182" s="522"/>
      <c r="BWL182" s="522"/>
      <c r="BWM182" s="522"/>
      <c r="BWN182" s="522"/>
      <c r="BWO182" s="522"/>
      <c r="BWP182" s="522"/>
      <c r="BWQ182" s="522"/>
      <c r="BWR182" s="522"/>
      <c r="BWS182" s="522"/>
      <c r="BWT182" s="522"/>
      <c r="BWU182" s="522"/>
      <c r="BWV182" s="522"/>
      <c r="BWW182" s="522"/>
      <c r="BWX182" s="522"/>
      <c r="BWY182" s="522"/>
      <c r="BWZ182" s="522"/>
      <c r="BXA182" s="522"/>
      <c r="BXB182" s="522"/>
      <c r="BXC182" s="522"/>
      <c r="BXD182" s="522"/>
      <c r="BXE182" s="522"/>
      <c r="BXF182" s="522"/>
      <c r="BXG182" s="522"/>
      <c r="BXH182" s="522"/>
      <c r="BXI182" s="522"/>
      <c r="BXJ182" s="522"/>
      <c r="BXK182" s="522"/>
      <c r="BXL182" s="522"/>
      <c r="BXM182" s="522"/>
      <c r="BXN182" s="522"/>
      <c r="BXO182" s="522"/>
      <c r="BXP182" s="522"/>
      <c r="BXQ182" s="522"/>
      <c r="BXR182" s="522"/>
      <c r="BXS182" s="522"/>
      <c r="BXT182" s="522"/>
      <c r="BXU182" s="522"/>
      <c r="BXV182" s="522"/>
      <c r="BXW182" s="522"/>
      <c r="BXX182" s="522"/>
      <c r="BXY182" s="522"/>
      <c r="BXZ182" s="522"/>
      <c r="BYA182" s="522"/>
      <c r="BYB182" s="522"/>
      <c r="BYC182" s="522"/>
      <c r="BYD182" s="522"/>
      <c r="BYE182" s="522"/>
      <c r="BYF182" s="522"/>
      <c r="BYG182" s="522"/>
      <c r="BYH182" s="522"/>
      <c r="BYI182" s="522"/>
      <c r="BYJ182" s="522"/>
      <c r="BYK182" s="522"/>
      <c r="BYL182" s="522"/>
      <c r="BYM182" s="522"/>
      <c r="BYN182" s="522"/>
      <c r="BYO182" s="522"/>
      <c r="BYP182" s="522"/>
      <c r="BYQ182" s="522"/>
      <c r="BYR182" s="522"/>
      <c r="BYS182" s="522"/>
      <c r="BYT182" s="522"/>
      <c r="BYU182" s="522"/>
      <c r="BYV182" s="522"/>
      <c r="BYW182" s="522"/>
      <c r="BYX182" s="522"/>
      <c r="BYY182" s="522"/>
      <c r="BYZ182" s="522"/>
      <c r="BZA182" s="522"/>
      <c r="BZB182" s="522"/>
      <c r="BZC182" s="522"/>
      <c r="BZD182" s="522"/>
      <c r="BZE182" s="522"/>
      <c r="BZF182" s="522"/>
      <c r="BZG182" s="522"/>
      <c r="BZH182" s="522"/>
      <c r="BZI182" s="522"/>
      <c r="BZJ182" s="522"/>
      <c r="BZK182" s="522"/>
      <c r="BZL182" s="522"/>
      <c r="BZM182" s="522"/>
      <c r="BZN182" s="522"/>
      <c r="BZO182" s="522"/>
      <c r="BZP182" s="522"/>
      <c r="BZQ182" s="522"/>
      <c r="BZR182" s="522"/>
      <c r="BZS182" s="522"/>
      <c r="BZT182" s="522"/>
      <c r="BZU182" s="522"/>
      <c r="BZV182" s="522"/>
      <c r="BZW182" s="522"/>
      <c r="BZX182" s="522"/>
      <c r="BZY182" s="522"/>
      <c r="BZZ182" s="522"/>
      <c r="CAA182" s="522"/>
      <c r="CAB182" s="522"/>
      <c r="CAC182" s="522"/>
      <c r="CAD182" s="522"/>
      <c r="CAE182" s="522"/>
      <c r="CAF182" s="522"/>
      <c r="CAG182" s="522"/>
      <c r="CAH182" s="522"/>
      <c r="CAI182" s="522"/>
      <c r="CAJ182" s="522"/>
      <c r="CAK182" s="522"/>
      <c r="CAL182" s="522"/>
      <c r="CAM182" s="522"/>
      <c r="CAN182" s="522"/>
      <c r="CAO182" s="522"/>
      <c r="CAP182" s="522"/>
      <c r="CAQ182" s="522"/>
      <c r="CAR182" s="522"/>
      <c r="CAS182" s="522"/>
      <c r="CAT182" s="522"/>
      <c r="CAU182" s="522"/>
      <c r="CAV182" s="522"/>
      <c r="CAW182" s="522"/>
      <c r="CAX182" s="522"/>
      <c r="CAY182" s="522"/>
      <c r="CAZ182" s="522"/>
      <c r="CBA182" s="522"/>
      <c r="CBB182" s="522"/>
      <c r="CBC182" s="522"/>
      <c r="CBD182" s="522"/>
      <c r="CBE182" s="522"/>
      <c r="CBF182" s="522"/>
      <c r="CBG182" s="522"/>
      <c r="CBH182" s="522"/>
      <c r="CBI182" s="522"/>
      <c r="CBJ182" s="522"/>
      <c r="CBK182" s="522"/>
      <c r="CBL182" s="522"/>
      <c r="CBM182" s="522"/>
      <c r="CBN182" s="522"/>
      <c r="CBO182" s="522"/>
      <c r="CBP182" s="522"/>
      <c r="CBQ182" s="522"/>
      <c r="CBR182" s="522"/>
      <c r="CBS182" s="522"/>
      <c r="CBT182" s="522"/>
      <c r="CBU182" s="522"/>
      <c r="CBV182" s="522"/>
      <c r="CBW182" s="522"/>
      <c r="CBX182" s="522"/>
      <c r="CBY182" s="522"/>
      <c r="CBZ182" s="522"/>
      <c r="CCA182" s="522"/>
      <c r="CCB182" s="522"/>
      <c r="CCC182" s="522"/>
      <c r="CCD182" s="522"/>
      <c r="CCE182" s="522"/>
      <c r="CCF182" s="522"/>
      <c r="CCG182" s="522"/>
      <c r="CCH182" s="522"/>
      <c r="CCI182" s="522"/>
      <c r="CCJ182" s="522"/>
      <c r="CCK182" s="522"/>
      <c r="CCL182" s="522"/>
      <c r="CCM182" s="522"/>
      <c r="CCN182" s="522"/>
      <c r="CCO182" s="522"/>
      <c r="CCP182" s="522"/>
      <c r="CCQ182" s="522"/>
      <c r="CCR182" s="522"/>
      <c r="CCS182" s="522"/>
      <c r="CCT182" s="522"/>
      <c r="CCU182" s="522"/>
      <c r="CCV182" s="522"/>
      <c r="CCW182" s="522"/>
      <c r="CCX182" s="522"/>
      <c r="CCY182" s="522"/>
      <c r="CCZ182" s="522"/>
      <c r="CDA182" s="522"/>
      <c r="CDB182" s="522"/>
      <c r="CDC182" s="522"/>
      <c r="CDD182" s="522"/>
      <c r="CDE182" s="522"/>
      <c r="CDF182" s="522"/>
      <c r="CDG182" s="522"/>
      <c r="CDH182" s="522"/>
      <c r="CDI182" s="522"/>
      <c r="CDJ182" s="522"/>
      <c r="CDK182" s="522"/>
      <c r="CDL182" s="522"/>
      <c r="CDM182" s="522"/>
      <c r="CDN182" s="522"/>
      <c r="CDO182" s="522"/>
      <c r="CDP182" s="522"/>
      <c r="CDQ182" s="522"/>
      <c r="CDR182" s="522"/>
      <c r="CDS182" s="522"/>
      <c r="CDT182" s="522"/>
      <c r="CDU182" s="522"/>
      <c r="CDV182" s="522"/>
      <c r="CDW182" s="522"/>
      <c r="CDX182" s="522"/>
      <c r="CDY182" s="522"/>
      <c r="CDZ182" s="522"/>
      <c r="CEA182" s="522"/>
      <c r="CEB182" s="522"/>
      <c r="CEC182" s="522"/>
      <c r="CED182" s="522"/>
      <c r="CEE182" s="522"/>
      <c r="CEF182" s="522"/>
      <c r="CEG182" s="522"/>
      <c r="CEH182" s="522"/>
      <c r="CEI182" s="522"/>
      <c r="CEJ182" s="522"/>
      <c r="CEK182" s="522"/>
      <c r="CEL182" s="522"/>
      <c r="CEM182" s="522"/>
      <c r="CEN182" s="522"/>
      <c r="CEO182" s="522"/>
      <c r="CEP182" s="522"/>
      <c r="CEQ182" s="522"/>
      <c r="CER182" s="522"/>
      <c r="CES182" s="522"/>
      <c r="CET182" s="522"/>
      <c r="CEU182" s="522"/>
      <c r="CEV182" s="522"/>
      <c r="CEW182" s="522"/>
      <c r="CEX182" s="522"/>
      <c r="CEY182" s="522"/>
      <c r="CEZ182" s="522"/>
      <c r="CFA182" s="522"/>
      <c r="CFB182" s="522"/>
      <c r="CFC182" s="522"/>
      <c r="CFD182" s="522"/>
      <c r="CFE182" s="522"/>
      <c r="CFF182" s="522"/>
      <c r="CFG182" s="522"/>
      <c r="CFH182" s="522"/>
      <c r="CFI182" s="522"/>
      <c r="CFJ182" s="522"/>
      <c r="CFK182" s="522"/>
      <c r="CFL182" s="522"/>
      <c r="CFM182" s="522"/>
      <c r="CFN182" s="522"/>
      <c r="CFO182" s="522"/>
      <c r="CFP182" s="522"/>
      <c r="CFQ182" s="522"/>
      <c r="CFR182" s="522"/>
      <c r="CFS182" s="522"/>
      <c r="CFT182" s="522"/>
      <c r="CFU182" s="522"/>
      <c r="CFV182" s="522"/>
      <c r="CFW182" s="522"/>
      <c r="CFX182" s="522"/>
      <c r="CFY182" s="522"/>
      <c r="CFZ182" s="522"/>
      <c r="CGA182" s="522"/>
      <c r="CGB182" s="522"/>
      <c r="CGC182" s="522"/>
      <c r="CGD182" s="522"/>
      <c r="CGE182" s="522"/>
      <c r="CGF182" s="522"/>
      <c r="CGG182" s="522"/>
      <c r="CGH182" s="522"/>
      <c r="CGI182" s="522"/>
      <c r="CGJ182" s="522"/>
      <c r="CGK182" s="522"/>
      <c r="CGL182" s="522"/>
      <c r="CGM182" s="522"/>
      <c r="CGN182" s="522"/>
      <c r="CGO182" s="522"/>
      <c r="CGP182" s="522"/>
      <c r="CGQ182" s="522"/>
      <c r="CGR182" s="522"/>
      <c r="CGS182" s="522"/>
      <c r="CGT182" s="522"/>
      <c r="CGU182" s="522"/>
      <c r="CGV182" s="522"/>
      <c r="CGW182" s="522"/>
      <c r="CGX182" s="522"/>
      <c r="CGY182" s="522"/>
      <c r="CGZ182" s="522"/>
      <c r="CHA182" s="522"/>
      <c r="CHB182" s="522"/>
      <c r="CHC182" s="522"/>
      <c r="CHD182" s="522"/>
      <c r="CHE182" s="522"/>
      <c r="CHF182" s="522"/>
      <c r="CHG182" s="522"/>
      <c r="CHH182" s="522"/>
      <c r="CHI182" s="522"/>
      <c r="CHJ182" s="522"/>
      <c r="CHK182" s="522"/>
      <c r="CHL182" s="522"/>
      <c r="CHM182" s="522"/>
      <c r="CHN182" s="522"/>
      <c r="CHO182" s="522"/>
      <c r="CHP182" s="522"/>
      <c r="CHQ182" s="522"/>
      <c r="CHR182" s="522"/>
      <c r="CHS182" s="522"/>
      <c r="CHT182" s="522"/>
      <c r="CHU182" s="522"/>
      <c r="CHV182" s="522"/>
      <c r="CHW182" s="522"/>
      <c r="CHX182" s="522"/>
      <c r="CHY182" s="522"/>
      <c r="CHZ182" s="522"/>
      <c r="CIA182" s="522"/>
      <c r="CIB182" s="522"/>
      <c r="CIC182" s="522"/>
      <c r="CID182" s="522"/>
      <c r="CIE182" s="522"/>
      <c r="CIF182" s="522"/>
      <c r="CIG182" s="522"/>
      <c r="CIH182" s="522"/>
      <c r="CII182" s="522"/>
      <c r="CIJ182" s="522"/>
      <c r="CIK182" s="522"/>
      <c r="CIL182" s="522"/>
      <c r="CIM182" s="522"/>
      <c r="CIN182" s="522"/>
      <c r="CIO182" s="522"/>
      <c r="CIP182" s="522"/>
      <c r="CIQ182" s="522"/>
      <c r="CIR182" s="522"/>
      <c r="CIS182" s="522"/>
      <c r="CIT182" s="522"/>
      <c r="CIU182" s="522"/>
      <c r="CIV182" s="522"/>
      <c r="CIW182" s="522"/>
      <c r="CIX182" s="522"/>
      <c r="CIY182" s="522"/>
      <c r="CIZ182" s="522"/>
      <c r="CJA182" s="522"/>
      <c r="CJB182" s="522"/>
      <c r="CJC182" s="522"/>
      <c r="CJD182" s="522"/>
      <c r="CJE182" s="522"/>
      <c r="CJF182" s="522"/>
      <c r="CJG182" s="522"/>
      <c r="CJH182" s="522"/>
      <c r="CJI182" s="522"/>
      <c r="CJJ182" s="522"/>
      <c r="CJK182" s="522"/>
      <c r="CJL182" s="522"/>
      <c r="CJM182" s="522"/>
      <c r="CJN182" s="522"/>
      <c r="CJO182" s="522"/>
      <c r="CJP182" s="522"/>
      <c r="CJQ182" s="522"/>
      <c r="CJR182" s="522"/>
      <c r="CJS182" s="522"/>
      <c r="CJT182" s="522"/>
      <c r="CJU182" s="522"/>
      <c r="CJV182" s="522"/>
      <c r="CJW182" s="522"/>
      <c r="CJX182" s="522"/>
      <c r="CJY182" s="522"/>
      <c r="CJZ182" s="522"/>
      <c r="CKA182" s="522"/>
      <c r="CKB182" s="522"/>
      <c r="CKC182" s="522"/>
      <c r="CKD182" s="522"/>
      <c r="CKE182" s="522"/>
      <c r="CKF182" s="522"/>
      <c r="CKG182" s="522"/>
      <c r="CKH182" s="522"/>
      <c r="CKI182" s="522"/>
      <c r="CKJ182" s="522"/>
      <c r="CKK182" s="522"/>
      <c r="CKL182" s="522"/>
      <c r="CKM182" s="522"/>
      <c r="CKN182" s="522"/>
      <c r="CKO182" s="522"/>
      <c r="CKP182" s="522"/>
      <c r="CKQ182" s="522"/>
      <c r="CKR182" s="522"/>
      <c r="CKS182" s="522"/>
      <c r="CKT182" s="522"/>
      <c r="CKU182" s="522"/>
      <c r="CKV182" s="522"/>
      <c r="CKW182" s="522"/>
      <c r="CKX182" s="522"/>
      <c r="CKY182" s="522"/>
      <c r="CKZ182" s="522"/>
      <c r="CLA182" s="522"/>
      <c r="CLB182" s="522"/>
      <c r="CLC182" s="522"/>
      <c r="CLD182" s="522"/>
      <c r="CLE182" s="522"/>
      <c r="CLF182" s="522"/>
      <c r="CLG182" s="522"/>
      <c r="CLH182" s="522"/>
      <c r="CLI182" s="522"/>
      <c r="CLJ182" s="522"/>
      <c r="CLK182" s="522"/>
      <c r="CLL182" s="522"/>
      <c r="CLM182" s="522"/>
      <c r="CLN182" s="522"/>
      <c r="CLO182" s="522"/>
      <c r="CLP182" s="522"/>
      <c r="CLQ182" s="522"/>
      <c r="CLR182" s="522"/>
      <c r="CLS182" s="522"/>
      <c r="CLT182" s="522"/>
      <c r="CLU182" s="522"/>
      <c r="CLV182" s="522"/>
      <c r="CLW182" s="522"/>
      <c r="CLX182" s="522"/>
      <c r="CLY182" s="522"/>
      <c r="CLZ182" s="522"/>
      <c r="CMA182" s="522"/>
      <c r="CMB182" s="522"/>
      <c r="CMC182" s="522"/>
      <c r="CMD182" s="522"/>
      <c r="CME182" s="522"/>
      <c r="CMF182" s="522"/>
      <c r="CMG182" s="522"/>
      <c r="CMH182" s="522"/>
      <c r="CMI182" s="522"/>
      <c r="CMJ182" s="522"/>
      <c r="CMK182" s="522"/>
      <c r="CML182" s="522"/>
      <c r="CMM182" s="522"/>
      <c r="CMN182" s="522"/>
      <c r="CMO182" s="522"/>
      <c r="CMP182" s="522"/>
      <c r="CMQ182" s="522"/>
      <c r="CMR182" s="522"/>
      <c r="CMS182" s="522"/>
      <c r="CMT182" s="522"/>
      <c r="CMU182" s="522"/>
      <c r="CMV182" s="522"/>
      <c r="CMW182" s="522"/>
      <c r="CMX182" s="522"/>
      <c r="CMY182" s="522"/>
      <c r="CMZ182" s="522"/>
      <c r="CNA182" s="522"/>
      <c r="CNB182" s="522"/>
      <c r="CNC182" s="522"/>
      <c r="CND182" s="522"/>
      <c r="CNE182" s="522"/>
      <c r="CNF182" s="522"/>
      <c r="CNG182" s="522"/>
      <c r="CNH182" s="522"/>
      <c r="CNI182" s="522"/>
      <c r="CNJ182" s="522"/>
      <c r="CNK182" s="522"/>
      <c r="CNL182" s="522"/>
      <c r="CNM182" s="522"/>
      <c r="CNN182" s="522"/>
      <c r="CNO182" s="522"/>
      <c r="CNP182" s="522"/>
      <c r="CNQ182" s="522"/>
      <c r="CNR182" s="522"/>
      <c r="CNS182" s="522"/>
      <c r="CNT182" s="522"/>
      <c r="CNU182" s="522"/>
      <c r="CNV182" s="522"/>
      <c r="CNW182" s="522"/>
      <c r="CNX182" s="522"/>
      <c r="CNY182" s="522"/>
      <c r="CNZ182" s="522"/>
      <c r="COA182" s="522"/>
      <c r="COB182" s="522"/>
      <c r="COC182" s="522"/>
      <c r="COD182" s="522"/>
      <c r="COE182" s="522"/>
      <c r="COF182" s="522"/>
      <c r="COG182" s="522"/>
      <c r="COH182" s="522"/>
      <c r="COI182" s="522"/>
      <c r="COJ182" s="522"/>
      <c r="COK182" s="522"/>
      <c r="COL182" s="522"/>
      <c r="COM182" s="522"/>
      <c r="CON182" s="522"/>
      <c r="COO182" s="522"/>
      <c r="COP182" s="522"/>
      <c r="COQ182" s="522"/>
      <c r="COR182" s="522"/>
      <c r="COS182" s="522"/>
      <c r="COT182" s="522"/>
      <c r="COU182" s="522"/>
      <c r="COV182" s="522"/>
      <c r="COW182" s="522"/>
      <c r="COX182" s="522"/>
      <c r="COY182" s="522"/>
      <c r="COZ182" s="522"/>
      <c r="CPA182" s="522"/>
      <c r="CPB182" s="522"/>
      <c r="CPC182" s="522"/>
      <c r="CPD182" s="522"/>
      <c r="CPE182" s="522"/>
      <c r="CPF182" s="522"/>
      <c r="CPG182" s="522"/>
      <c r="CPH182" s="522"/>
      <c r="CPI182" s="522"/>
      <c r="CPJ182" s="522"/>
      <c r="CPK182" s="522"/>
      <c r="CPL182" s="522"/>
      <c r="CPM182" s="522"/>
      <c r="CPN182" s="522"/>
      <c r="CPO182" s="522"/>
      <c r="CPP182" s="522"/>
      <c r="CPQ182" s="522"/>
      <c r="CPR182" s="522"/>
      <c r="CPS182" s="522"/>
      <c r="CPT182" s="522"/>
      <c r="CPU182" s="522"/>
      <c r="CPV182" s="522"/>
      <c r="CPW182" s="522"/>
      <c r="CPX182" s="522"/>
      <c r="CPY182" s="522"/>
      <c r="CPZ182" s="522"/>
      <c r="CQA182" s="522"/>
      <c r="CQB182" s="522"/>
      <c r="CQC182" s="522"/>
      <c r="CQD182" s="522"/>
      <c r="CQE182" s="522"/>
      <c r="CQF182" s="522"/>
      <c r="CQG182" s="522"/>
      <c r="CQH182" s="522"/>
      <c r="CQI182" s="522"/>
      <c r="CQJ182" s="522"/>
      <c r="CQK182" s="522"/>
      <c r="CQL182" s="522"/>
      <c r="CQM182" s="522"/>
      <c r="CQN182" s="522"/>
      <c r="CQO182" s="522"/>
      <c r="CQP182" s="522"/>
      <c r="CQQ182" s="522"/>
      <c r="CQR182" s="522"/>
      <c r="CQS182" s="522"/>
      <c r="CQT182" s="522"/>
      <c r="CQU182" s="522"/>
      <c r="CQV182" s="522"/>
      <c r="CQW182" s="522"/>
      <c r="CQX182" s="522"/>
      <c r="CQY182" s="522"/>
      <c r="CQZ182" s="522"/>
      <c r="CRA182" s="522"/>
      <c r="CRB182" s="522"/>
      <c r="CRC182" s="522"/>
      <c r="CRD182" s="522"/>
      <c r="CRE182" s="522"/>
      <c r="CRF182" s="522"/>
      <c r="CRG182" s="522"/>
      <c r="CRH182" s="522"/>
      <c r="CRI182" s="522"/>
      <c r="CRJ182" s="522"/>
      <c r="CRK182" s="522"/>
      <c r="CRL182" s="522"/>
      <c r="CRM182" s="522"/>
      <c r="CRN182" s="522"/>
      <c r="CRO182" s="522"/>
      <c r="CRP182" s="522"/>
      <c r="CRQ182" s="522"/>
      <c r="CRR182" s="522"/>
      <c r="CRS182" s="522"/>
      <c r="CRT182" s="522"/>
      <c r="CRU182" s="522"/>
      <c r="CRV182" s="522"/>
      <c r="CRW182" s="522"/>
      <c r="CRX182" s="522"/>
      <c r="CRY182" s="522"/>
      <c r="CRZ182" s="522"/>
      <c r="CSA182" s="522"/>
      <c r="CSB182" s="522"/>
      <c r="CSC182" s="522"/>
      <c r="CSD182" s="522"/>
      <c r="CSE182" s="522"/>
      <c r="CSF182" s="522"/>
      <c r="CSG182" s="522"/>
      <c r="CSH182" s="522"/>
      <c r="CSI182" s="522"/>
      <c r="CSJ182" s="522"/>
      <c r="CSK182" s="522"/>
      <c r="CSL182" s="522"/>
      <c r="CSM182" s="522"/>
      <c r="CSN182" s="522"/>
      <c r="CSO182" s="522"/>
      <c r="CSP182" s="522"/>
      <c r="CSQ182" s="522"/>
      <c r="CSR182" s="522"/>
      <c r="CSS182" s="522"/>
      <c r="CST182" s="522"/>
      <c r="CSU182" s="522"/>
      <c r="CSV182" s="522"/>
      <c r="CSW182" s="522"/>
      <c r="CSX182" s="522"/>
      <c r="CSY182" s="522"/>
      <c r="CSZ182" s="522"/>
      <c r="CTA182" s="522"/>
      <c r="CTB182" s="522"/>
      <c r="CTC182" s="522"/>
      <c r="CTD182" s="522"/>
      <c r="CTE182" s="522"/>
      <c r="CTF182" s="522"/>
      <c r="CTG182" s="522"/>
      <c r="CTH182" s="522"/>
      <c r="CTI182" s="522"/>
      <c r="CTJ182" s="522"/>
      <c r="CTK182" s="522"/>
      <c r="CTL182" s="522"/>
      <c r="CTM182" s="522"/>
      <c r="CTN182" s="522"/>
      <c r="CTO182" s="522"/>
      <c r="CTP182" s="522"/>
      <c r="CTQ182" s="522"/>
      <c r="CTR182" s="522"/>
      <c r="CTS182" s="522"/>
      <c r="CTT182" s="522"/>
      <c r="CTU182" s="522"/>
      <c r="CTV182" s="522"/>
      <c r="CTW182" s="522"/>
      <c r="CTX182" s="522"/>
      <c r="CTY182" s="522"/>
      <c r="CTZ182" s="522"/>
      <c r="CUA182" s="522"/>
      <c r="CUB182" s="522"/>
      <c r="CUC182" s="522"/>
      <c r="CUD182" s="522"/>
      <c r="CUE182" s="522"/>
      <c r="CUF182" s="522"/>
      <c r="CUG182" s="522"/>
      <c r="CUH182" s="522"/>
      <c r="CUI182" s="522"/>
      <c r="CUJ182" s="522"/>
      <c r="CUK182" s="522"/>
      <c r="CUL182" s="522"/>
      <c r="CUM182" s="522"/>
      <c r="CUN182" s="522"/>
      <c r="CUO182" s="522"/>
      <c r="CUP182" s="522"/>
      <c r="CUQ182" s="522"/>
      <c r="CUR182" s="522"/>
      <c r="CUS182" s="522"/>
      <c r="CUT182" s="522"/>
      <c r="CUU182" s="522"/>
      <c r="CUV182" s="522"/>
      <c r="CUW182" s="522"/>
      <c r="CUX182" s="522"/>
      <c r="CUY182" s="522"/>
      <c r="CUZ182" s="522"/>
      <c r="CVA182" s="522"/>
      <c r="CVB182" s="522"/>
      <c r="CVC182" s="522"/>
      <c r="CVD182" s="522"/>
      <c r="CVE182" s="522"/>
      <c r="CVF182" s="522"/>
      <c r="CVG182" s="522"/>
      <c r="CVH182" s="522"/>
      <c r="CVI182" s="522"/>
      <c r="CVJ182" s="522"/>
      <c r="CVK182" s="522"/>
      <c r="CVL182" s="522"/>
      <c r="CVM182" s="522"/>
      <c r="CVN182" s="522"/>
      <c r="CVO182" s="522"/>
      <c r="CVP182" s="522"/>
      <c r="CVQ182" s="522"/>
      <c r="CVR182" s="522"/>
      <c r="CVS182" s="522"/>
      <c r="CVT182" s="522"/>
      <c r="CVU182" s="522"/>
      <c r="CVV182" s="522"/>
      <c r="CVW182" s="522"/>
      <c r="CVX182" s="522"/>
      <c r="CVY182" s="522"/>
      <c r="CVZ182" s="522"/>
      <c r="CWA182" s="522"/>
      <c r="CWB182" s="522"/>
      <c r="CWC182" s="522"/>
      <c r="CWD182" s="522"/>
      <c r="CWE182" s="522"/>
      <c r="CWF182" s="522"/>
      <c r="CWG182" s="522"/>
      <c r="CWH182" s="522"/>
      <c r="CWI182" s="522"/>
      <c r="CWJ182" s="522"/>
      <c r="CWK182" s="522"/>
      <c r="CWL182" s="522"/>
      <c r="CWM182" s="522"/>
      <c r="CWN182" s="522"/>
      <c r="CWO182" s="522"/>
      <c r="CWP182" s="522"/>
      <c r="CWQ182" s="522"/>
      <c r="CWR182" s="522"/>
      <c r="CWS182" s="522"/>
      <c r="CWT182" s="522"/>
      <c r="CWU182" s="522"/>
      <c r="CWV182" s="522"/>
      <c r="CWW182" s="522"/>
      <c r="CWX182" s="522"/>
      <c r="CWY182" s="522"/>
      <c r="CWZ182" s="522"/>
      <c r="CXA182" s="522"/>
      <c r="CXB182" s="522"/>
      <c r="CXC182" s="522"/>
      <c r="CXD182" s="522"/>
      <c r="CXE182" s="522"/>
      <c r="CXF182" s="522"/>
      <c r="CXG182" s="522"/>
      <c r="CXH182" s="522"/>
      <c r="CXI182" s="522"/>
      <c r="CXJ182" s="522"/>
      <c r="CXK182" s="522"/>
      <c r="CXL182" s="522"/>
      <c r="CXM182" s="522"/>
      <c r="CXN182" s="522"/>
      <c r="CXO182" s="522"/>
      <c r="CXP182" s="522"/>
      <c r="CXQ182" s="522"/>
      <c r="CXR182" s="522"/>
      <c r="CXS182" s="522"/>
      <c r="CXT182" s="522"/>
      <c r="CXU182" s="522"/>
      <c r="CXV182" s="522"/>
      <c r="CXW182" s="522"/>
      <c r="CXX182" s="522"/>
      <c r="CXY182" s="522"/>
      <c r="CXZ182" s="522"/>
      <c r="CYA182" s="522"/>
      <c r="CYB182" s="522"/>
      <c r="CYC182" s="522"/>
      <c r="CYD182" s="522"/>
      <c r="CYE182" s="522"/>
      <c r="CYF182" s="522"/>
      <c r="CYG182" s="522"/>
      <c r="CYH182" s="522"/>
      <c r="CYI182" s="522"/>
      <c r="CYJ182" s="522"/>
      <c r="CYK182" s="522"/>
      <c r="CYL182" s="522"/>
      <c r="CYM182" s="522"/>
      <c r="CYN182" s="522"/>
      <c r="CYO182" s="522"/>
      <c r="CYP182" s="522"/>
      <c r="CYQ182" s="522"/>
      <c r="CYR182" s="522"/>
      <c r="CYS182" s="522"/>
      <c r="CYT182" s="522"/>
      <c r="CYU182" s="522"/>
      <c r="CYV182" s="522"/>
      <c r="CYW182" s="522"/>
      <c r="CYX182" s="522"/>
      <c r="CYY182" s="522"/>
      <c r="CYZ182" s="522"/>
      <c r="CZA182" s="522"/>
      <c r="CZB182" s="522"/>
      <c r="CZC182" s="522"/>
      <c r="CZD182" s="522"/>
      <c r="CZE182" s="522"/>
      <c r="CZF182" s="522"/>
      <c r="CZG182" s="522"/>
      <c r="CZH182" s="522"/>
      <c r="CZI182" s="522"/>
      <c r="CZJ182" s="522"/>
      <c r="CZK182" s="522"/>
      <c r="CZL182" s="522"/>
      <c r="CZM182" s="522"/>
      <c r="CZN182" s="522"/>
      <c r="CZO182" s="522"/>
      <c r="CZP182" s="522"/>
      <c r="CZQ182" s="522"/>
      <c r="CZR182" s="522"/>
      <c r="CZS182" s="522"/>
      <c r="CZT182" s="522"/>
      <c r="CZU182" s="522"/>
      <c r="CZV182" s="522"/>
      <c r="CZW182" s="522"/>
      <c r="CZX182" s="522"/>
      <c r="CZY182" s="522"/>
      <c r="CZZ182" s="522"/>
      <c r="DAA182" s="522"/>
      <c r="DAB182" s="522"/>
      <c r="DAC182" s="522"/>
      <c r="DAD182" s="522"/>
      <c r="DAE182" s="522"/>
      <c r="DAF182" s="522"/>
      <c r="DAG182" s="522"/>
      <c r="DAH182" s="522"/>
      <c r="DAI182" s="522"/>
      <c r="DAJ182" s="522"/>
      <c r="DAK182" s="522"/>
      <c r="DAL182" s="522"/>
      <c r="DAM182" s="522"/>
      <c r="DAN182" s="522"/>
      <c r="DAO182" s="522"/>
      <c r="DAP182" s="522"/>
      <c r="DAQ182" s="522"/>
      <c r="DAR182" s="522"/>
      <c r="DAS182" s="522"/>
      <c r="DAT182" s="522"/>
      <c r="DAU182" s="522"/>
      <c r="DAV182" s="522"/>
      <c r="DAW182" s="522"/>
      <c r="DAX182" s="522"/>
      <c r="DAY182" s="522"/>
      <c r="DAZ182" s="522"/>
      <c r="DBA182" s="522"/>
      <c r="DBB182" s="522"/>
      <c r="DBC182" s="522"/>
      <c r="DBD182" s="522"/>
      <c r="DBE182" s="522"/>
      <c r="DBF182" s="522"/>
      <c r="DBG182" s="522"/>
      <c r="DBH182" s="522"/>
      <c r="DBI182" s="522"/>
      <c r="DBJ182" s="522"/>
      <c r="DBK182" s="522"/>
      <c r="DBL182" s="522"/>
      <c r="DBM182" s="522"/>
      <c r="DBN182" s="522"/>
      <c r="DBO182" s="522"/>
      <c r="DBP182" s="522"/>
      <c r="DBQ182" s="522"/>
      <c r="DBR182" s="522"/>
      <c r="DBS182" s="522"/>
      <c r="DBT182" s="522"/>
      <c r="DBU182" s="522"/>
      <c r="DBV182" s="522"/>
      <c r="DBW182" s="522"/>
      <c r="DBX182" s="522"/>
      <c r="DBY182" s="522"/>
      <c r="DBZ182" s="522"/>
      <c r="DCA182" s="522"/>
      <c r="DCB182" s="522"/>
      <c r="DCC182" s="522"/>
      <c r="DCD182" s="522"/>
      <c r="DCE182" s="522"/>
      <c r="DCF182" s="522"/>
      <c r="DCG182" s="522"/>
      <c r="DCH182" s="522"/>
      <c r="DCI182" s="522"/>
      <c r="DCJ182" s="522"/>
      <c r="DCK182" s="522"/>
      <c r="DCL182" s="522"/>
      <c r="DCM182" s="522"/>
      <c r="DCN182" s="522"/>
      <c r="DCO182" s="522"/>
      <c r="DCP182" s="522"/>
      <c r="DCQ182" s="522"/>
      <c r="DCR182" s="522"/>
      <c r="DCS182" s="522"/>
      <c r="DCT182" s="522"/>
      <c r="DCU182" s="522"/>
      <c r="DCV182" s="522"/>
      <c r="DCW182" s="522"/>
      <c r="DCX182" s="522"/>
      <c r="DCY182" s="522"/>
      <c r="DCZ182" s="522"/>
      <c r="DDA182" s="522"/>
      <c r="DDB182" s="522"/>
      <c r="DDC182" s="522"/>
      <c r="DDD182" s="522"/>
      <c r="DDE182" s="522"/>
      <c r="DDF182" s="522"/>
      <c r="DDG182" s="522"/>
      <c r="DDH182" s="522"/>
      <c r="DDI182" s="522"/>
      <c r="DDJ182" s="522"/>
      <c r="DDK182" s="522"/>
      <c r="DDL182" s="522"/>
      <c r="DDM182" s="522"/>
      <c r="DDN182" s="522"/>
      <c r="DDO182" s="522"/>
      <c r="DDP182" s="522"/>
      <c r="DDQ182" s="522"/>
      <c r="DDR182" s="522"/>
      <c r="DDS182" s="522"/>
      <c r="DDT182" s="522"/>
      <c r="DDU182" s="522"/>
      <c r="DDV182" s="522"/>
      <c r="DDW182" s="522"/>
      <c r="DDX182" s="522"/>
      <c r="DDY182" s="522"/>
      <c r="DDZ182" s="522"/>
      <c r="DEA182" s="522"/>
      <c r="DEB182" s="522"/>
      <c r="DEC182" s="522"/>
      <c r="DED182" s="522"/>
      <c r="DEE182" s="522"/>
      <c r="DEF182" s="522"/>
      <c r="DEG182" s="522"/>
      <c r="DEH182" s="522"/>
      <c r="DEI182" s="522"/>
      <c r="DEJ182" s="522"/>
      <c r="DEK182" s="522"/>
      <c r="DEL182" s="522"/>
      <c r="DEM182" s="522"/>
      <c r="DEN182" s="522"/>
      <c r="DEO182" s="522"/>
      <c r="DEP182" s="522"/>
      <c r="DEQ182" s="522"/>
      <c r="DER182" s="522"/>
      <c r="DES182" s="522"/>
      <c r="DET182" s="522"/>
      <c r="DEU182" s="522"/>
      <c r="DEV182" s="522"/>
      <c r="DEW182" s="522"/>
      <c r="DEX182" s="522"/>
      <c r="DEY182" s="522"/>
      <c r="DEZ182" s="522"/>
      <c r="DFA182" s="522"/>
      <c r="DFB182" s="522"/>
      <c r="DFC182" s="522"/>
      <c r="DFD182" s="522"/>
      <c r="DFE182" s="522"/>
      <c r="DFF182" s="522"/>
      <c r="DFG182" s="522"/>
      <c r="DFH182" s="522"/>
      <c r="DFI182" s="522"/>
      <c r="DFJ182" s="522"/>
      <c r="DFK182" s="522"/>
      <c r="DFL182" s="522"/>
      <c r="DFM182" s="522"/>
      <c r="DFN182" s="522"/>
      <c r="DFO182" s="522"/>
      <c r="DFP182" s="522"/>
      <c r="DFQ182" s="522"/>
      <c r="DFR182" s="522"/>
      <c r="DFS182" s="522"/>
      <c r="DFT182" s="522"/>
      <c r="DFU182" s="522"/>
      <c r="DFV182" s="522"/>
      <c r="DFW182" s="522"/>
      <c r="DFX182" s="522"/>
      <c r="DFY182" s="522"/>
      <c r="DFZ182" s="522"/>
      <c r="DGA182" s="522"/>
      <c r="DGB182" s="522"/>
      <c r="DGC182" s="522"/>
      <c r="DGD182" s="522"/>
      <c r="DGE182" s="522"/>
      <c r="DGF182" s="522"/>
      <c r="DGG182" s="522"/>
      <c r="DGH182" s="522"/>
      <c r="DGI182" s="522"/>
      <c r="DGJ182" s="522"/>
      <c r="DGK182" s="522"/>
      <c r="DGL182" s="522"/>
      <c r="DGM182" s="522"/>
      <c r="DGN182" s="522"/>
      <c r="DGO182" s="522"/>
      <c r="DGP182" s="522"/>
      <c r="DGQ182" s="522"/>
      <c r="DGR182" s="522"/>
      <c r="DGS182" s="522"/>
      <c r="DGT182" s="522"/>
      <c r="DGU182" s="522"/>
      <c r="DGV182" s="522"/>
      <c r="DGW182" s="522"/>
      <c r="DGX182" s="522"/>
      <c r="DGY182" s="522"/>
      <c r="DGZ182" s="522"/>
      <c r="DHA182" s="522"/>
      <c r="DHB182" s="522"/>
      <c r="DHC182" s="522"/>
      <c r="DHD182" s="522"/>
      <c r="DHE182" s="522"/>
      <c r="DHF182" s="522"/>
      <c r="DHG182" s="522"/>
      <c r="DHH182" s="522"/>
      <c r="DHI182" s="522"/>
      <c r="DHJ182" s="522"/>
      <c r="DHK182" s="522"/>
      <c r="DHL182" s="522"/>
      <c r="DHM182" s="522"/>
      <c r="DHN182" s="522"/>
      <c r="DHO182" s="522"/>
      <c r="DHP182" s="522"/>
      <c r="DHQ182" s="522"/>
      <c r="DHR182" s="522"/>
      <c r="DHS182" s="522"/>
      <c r="DHT182" s="522"/>
      <c r="DHU182" s="522"/>
      <c r="DHV182" s="522"/>
      <c r="DHW182" s="522"/>
      <c r="DHX182" s="522"/>
      <c r="DHY182" s="522"/>
      <c r="DHZ182" s="522"/>
      <c r="DIA182" s="522"/>
      <c r="DIB182" s="522"/>
      <c r="DIC182" s="522"/>
      <c r="DID182" s="522"/>
      <c r="DIE182" s="522"/>
      <c r="DIF182" s="522"/>
      <c r="DIG182" s="522"/>
      <c r="DIH182" s="522"/>
      <c r="DII182" s="522"/>
      <c r="DIJ182" s="522"/>
      <c r="DIK182" s="522"/>
      <c r="DIL182" s="522"/>
      <c r="DIM182" s="522"/>
      <c r="DIN182" s="522"/>
      <c r="DIO182" s="522"/>
      <c r="DIP182" s="522"/>
      <c r="DIQ182" s="522"/>
      <c r="DIR182" s="522"/>
      <c r="DIS182" s="522"/>
      <c r="DIT182" s="522"/>
      <c r="DIU182" s="522"/>
      <c r="DIV182" s="522"/>
      <c r="DIW182" s="522"/>
      <c r="DIX182" s="522"/>
      <c r="DIY182" s="522"/>
      <c r="DIZ182" s="522"/>
      <c r="DJA182" s="522"/>
      <c r="DJB182" s="522"/>
      <c r="DJC182" s="522"/>
      <c r="DJD182" s="522"/>
      <c r="DJE182" s="522"/>
      <c r="DJF182" s="522"/>
      <c r="DJG182" s="522"/>
      <c r="DJH182" s="522"/>
      <c r="DJI182" s="522"/>
      <c r="DJJ182" s="522"/>
      <c r="DJK182" s="522"/>
      <c r="DJL182" s="522"/>
      <c r="DJM182" s="522"/>
      <c r="DJN182" s="522"/>
      <c r="DJO182" s="522"/>
      <c r="DJP182" s="522"/>
      <c r="DJQ182" s="522"/>
      <c r="DJR182" s="522"/>
      <c r="DJS182" s="522"/>
      <c r="DJT182" s="522"/>
      <c r="DJU182" s="522"/>
      <c r="DJV182" s="522"/>
      <c r="DJW182" s="522"/>
      <c r="DJX182" s="522"/>
      <c r="DJY182" s="522"/>
      <c r="DJZ182" s="522"/>
      <c r="DKA182" s="522"/>
      <c r="DKB182" s="522"/>
      <c r="DKC182" s="522"/>
      <c r="DKD182" s="522"/>
      <c r="DKE182" s="522"/>
      <c r="DKF182" s="522"/>
      <c r="DKG182" s="522"/>
      <c r="DKH182" s="522"/>
      <c r="DKI182" s="522"/>
      <c r="DKJ182" s="522"/>
      <c r="DKK182" s="522"/>
      <c r="DKL182" s="522"/>
      <c r="DKM182" s="522"/>
      <c r="DKN182" s="522"/>
      <c r="DKO182" s="522"/>
      <c r="DKP182" s="522"/>
      <c r="DKQ182" s="522"/>
      <c r="DKR182" s="522"/>
      <c r="DKS182" s="522"/>
      <c r="DKT182" s="522"/>
      <c r="DKU182" s="522"/>
      <c r="DKV182" s="522"/>
      <c r="DKW182" s="522"/>
      <c r="DKX182" s="522"/>
      <c r="DKY182" s="522"/>
      <c r="DKZ182" s="522"/>
      <c r="DLA182" s="522"/>
      <c r="DLB182" s="522"/>
      <c r="DLC182" s="522"/>
      <c r="DLD182" s="522"/>
      <c r="DLE182" s="522"/>
      <c r="DLF182" s="522"/>
      <c r="DLG182" s="522"/>
      <c r="DLH182" s="522"/>
      <c r="DLI182" s="522"/>
      <c r="DLJ182" s="522"/>
      <c r="DLK182" s="522"/>
      <c r="DLL182" s="522"/>
      <c r="DLM182" s="522"/>
      <c r="DLN182" s="522"/>
      <c r="DLO182" s="522"/>
      <c r="DLP182" s="522"/>
      <c r="DLQ182" s="522"/>
      <c r="DLR182" s="522"/>
      <c r="DLS182" s="522"/>
      <c r="DLT182" s="522"/>
      <c r="DLU182" s="522"/>
      <c r="DLV182" s="522"/>
      <c r="DLW182" s="522"/>
      <c r="DLX182" s="522"/>
      <c r="DLY182" s="522"/>
      <c r="DLZ182" s="522"/>
      <c r="DMA182" s="522"/>
      <c r="DMB182" s="522"/>
      <c r="DMC182" s="522"/>
      <c r="DMD182" s="522"/>
      <c r="DME182" s="522"/>
      <c r="DMF182" s="522"/>
      <c r="DMG182" s="522"/>
      <c r="DMH182" s="522"/>
      <c r="DMI182" s="522"/>
      <c r="DMJ182" s="522"/>
      <c r="DMK182" s="522"/>
      <c r="DML182" s="522"/>
      <c r="DMM182" s="522"/>
      <c r="DMN182" s="522"/>
      <c r="DMO182" s="522"/>
      <c r="DMP182" s="522"/>
      <c r="DMQ182" s="522"/>
      <c r="DMR182" s="522"/>
      <c r="DMS182" s="522"/>
      <c r="DMT182" s="522"/>
      <c r="DMU182" s="522"/>
      <c r="DMV182" s="522"/>
      <c r="DMW182" s="522"/>
      <c r="DMX182" s="522"/>
      <c r="DMY182" s="522"/>
      <c r="DMZ182" s="522"/>
      <c r="DNA182" s="522"/>
      <c r="DNB182" s="522"/>
      <c r="DNC182" s="522"/>
      <c r="DND182" s="522"/>
      <c r="DNE182" s="522"/>
      <c r="DNF182" s="522"/>
      <c r="DNG182" s="522"/>
      <c r="DNH182" s="522"/>
      <c r="DNI182" s="522"/>
      <c r="DNJ182" s="522"/>
      <c r="DNK182" s="522"/>
      <c r="DNL182" s="522"/>
      <c r="DNM182" s="522"/>
      <c r="DNN182" s="522"/>
      <c r="DNO182" s="522"/>
      <c r="DNP182" s="522"/>
      <c r="DNQ182" s="522"/>
      <c r="DNR182" s="522"/>
      <c r="DNS182" s="522"/>
      <c r="DNT182" s="522"/>
      <c r="DNU182" s="522"/>
      <c r="DNV182" s="522"/>
      <c r="DNW182" s="522"/>
      <c r="DNX182" s="522"/>
      <c r="DNY182" s="522"/>
      <c r="DNZ182" s="522"/>
      <c r="DOA182" s="522"/>
      <c r="DOB182" s="522"/>
      <c r="DOC182" s="522"/>
      <c r="DOD182" s="522"/>
      <c r="DOE182" s="522"/>
      <c r="DOF182" s="522"/>
      <c r="DOG182" s="522"/>
      <c r="DOH182" s="522"/>
      <c r="DOI182" s="522"/>
      <c r="DOJ182" s="522"/>
      <c r="DOK182" s="522"/>
      <c r="DOL182" s="522"/>
      <c r="DOM182" s="522"/>
      <c r="DON182" s="522"/>
      <c r="DOO182" s="522"/>
      <c r="DOP182" s="522"/>
      <c r="DOQ182" s="522"/>
      <c r="DOR182" s="522"/>
      <c r="DOS182" s="522"/>
      <c r="DOT182" s="522"/>
      <c r="DOU182" s="522"/>
      <c r="DOV182" s="522"/>
      <c r="DOW182" s="522"/>
      <c r="DOX182" s="522"/>
      <c r="DOY182" s="522"/>
      <c r="DOZ182" s="522"/>
      <c r="DPA182" s="522"/>
      <c r="DPB182" s="522"/>
      <c r="DPC182" s="522"/>
      <c r="DPD182" s="522"/>
      <c r="DPE182" s="522"/>
      <c r="DPF182" s="522"/>
      <c r="DPG182" s="522"/>
      <c r="DPH182" s="522"/>
      <c r="DPI182" s="522"/>
      <c r="DPJ182" s="522"/>
      <c r="DPK182" s="522"/>
      <c r="DPL182" s="522"/>
      <c r="DPM182" s="522"/>
      <c r="DPN182" s="522"/>
      <c r="DPO182" s="522"/>
      <c r="DPP182" s="522"/>
      <c r="DPQ182" s="522"/>
      <c r="DPR182" s="522"/>
      <c r="DPS182" s="522"/>
      <c r="DPT182" s="522"/>
      <c r="DPU182" s="522"/>
      <c r="DPV182" s="522"/>
      <c r="DPW182" s="522"/>
      <c r="DPX182" s="522"/>
      <c r="DPY182" s="522"/>
      <c r="DPZ182" s="522"/>
      <c r="DQA182" s="522"/>
      <c r="DQB182" s="522"/>
      <c r="DQC182" s="522"/>
      <c r="DQD182" s="522"/>
      <c r="DQE182" s="522"/>
      <c r="DQF182" s="522"/>
      <c r="DQG182" s="522"/>
      <c r="DQH182" s="522"/>
      <c r="DQI182" s="522"/>
      <c r="DQJ182" s="522"/>
      <c r="DQK182" s="522"/>
      <c r="DQL182" s="522"/>
      <c r="DQM182" s="522"/>
      <c r="DQN182" s="522"/>
      <c r="DQO182" s="522"/>
      <c r="DQP182" s="522"/>
      <c r="DQQ182" s="522"/>
      <c r="DQR182" s="522"/>
      <c r="DQS182" s="522"/>
      <c r="DQT182" s="522"/>
      <c r="DQU182" s="522"/>
      <c r="DQV182" s="522"/>
      <c r="DQW182" s="522"/>
      <c r="DQX182" s="522"/>
      <c r="DQY182" s="522"/>
      <c r="DQZ182" s="522"/>
      <c r="DRA182" s="522"/>
      <c r="DRB182" s="522"/>
      <c r="DRC182" s="522"/>
      <c r="DRD182" s="522"/>
      <c r="DRE182" s="522"/>
      <c r="DRF182" s="522"/>
      <c r="DRG182" s="522"/>
      <c r="DRH182" s="522"/>
      <c r="DRI182" s="522"/>
      <c r="DRJ182" s="522"/>
      <c r="DRK182" s="522"/>
      <c r="DRL182" s="522"/>
      <c r="DRM182" s="522"/>
      <c r="DRN182" s="522"/>
      <c r="DRO182" s="522"/>
      <c r="DRP182" s="522"/>
      <c r="DRQ182" s="522"/>
      <c r="DRR182" s="522"/>
      <c r="DRS182" s="522"/>
      <c r="DRT182" s="522"/>
      <c r="DRU182" s="522"/>
      <c r="DRV182" s="522"/>
      <c r="DRW182" s="522"/>
      <c r="DRX182" s="522"/>
      <c r="DRY182" s="522"/>
      <c r="DRZ182" s="522"/>
      <c r="DSA182" s="522"/>
      <c r="DSB182" s="522"/>
      <c r="DSC182" s="522"/>
      <c r="DSD182" s="522"/>
      <c r="DSE182" s="522"/>
      <c r="DSF182" s="522"/>
      <c r="DSG182" s="522"/>
      <c r="DSH182" s="522"/>
      <c r="DSI182" s="522"/>
      <c r="DSJ182" s="522"/>
      <c r="DSK182" s="522"/>
      <c r="DSL182" s="522"/>
      <c r="DSM182" s="522"/>
      <c r="DSN182" s="522"/>
      <c r="DSO182" s="522"/>
      <c r="DSP182" s="522"/>
      <c r="DSQ182" s="522"/>
      <c r="DSR182" s="522"/>
      <c r="DSS182" s="522"/>
      <c r="DST182" s="522"/>
      <c r="DSU182" s="522"/>
      <c r="DSV182" s="522"/>
      <c r="DSW182" s="522"/>
      <c r="DSX182" s="522"/>
      <c r="DSY182" s="522"/>
      <c r="DSZ182" s="522"/>
      <c r="DTA182" s="522"/>
      <c r="DTB182" s="522"/>
      <c r="DTC182" s="522"/>
      <c r="DTD182" s="522"/>
      <c r="DTE182" s="522"/>
      <c r="DTF182" s="522"/>
      <c r="DTG182" s="522"/>
      <c r="DTH182" s="522"/>
      <c r="DTI182" s="522"/>
      <c r="DTJ182" s="522"/>
      <c r="DTK182" s="522"/>
      <c r="DTL182" s="522"/>
      <c r="DTM182" s="522"/>
      <c r="DTN182" s="522"/>
      <c r="DTO182" s="522"/>
      <c r="DTP182" s="522"/>
      <c r="DTQ182" s="522"/>
      <c r="DTR182" s="522"/>
      <c r="DTS182" s="522"/>
      <c r="DTT182" s="522"/>
      <c r="DTU182" s="522"/>
      <c r="DTV182" s="522"/>
      <c r="DTW182" s="522"/>
      <c r="DTX182" s="522"/>
      <c r="DTY182" s="522"/>
      <c r="DTZ182" s="522"/>
      <c r="DUA182" s="522"/>
      <c r="DUB182" s="522"/>
      <c r="DUC182" s="522"/>
      <c r="DUD182" s="522"/>
      <c r="DUE182" s="522"/>
      <c r="DUF182" s="522"/>
      <c r="DUG182" s="522"/>
      <c r="DUH182" s="522"/>
      <c r="DUI182" s="522"/>
      <c r="DUJ182" s="522"/>
      <c r="DUK182" s="522"/>
      <c r="DUL182" s="522"/>
      <c r="DUM182" s="522"/>
      <c r="DUN182" s="522"/>
      <c r="DUO182" s="522"/>
      <c r="DUP182" s="522"/>
      <c r="DUQ182" s="522"/>
      <c r="DUR182" s="522"/>
      <c r="DUS182" s="522"/>
      <c r="DUT182" s="522"/>
      <c r="DUU182" s="522"/>
      <c r="DUV182" s="522"/>
      <c r="DUW182" s="522"/>
      <c r="DUX182" s="522"/>
      <c r="DUY182" s="522"/>
      <c r="DUZ182" s="522"/>
      <c r="DVA182" s="522"/>
      <c r="DVB182" s="522"/>
      <c r="DVC182" s="522"/>
      <c r="DVD182" s="522"/>
      <c r="DVE182" s="522"/>
      <c r="DVF182" s="522"/>
      <c r="DVG182" s="522"/>
      <c r="DVH182" s="522"/>
      <c r="DVI182" s="522"/>
      <c r="DVJ182" s="522"/>
      <c r="DVK182" s="522"/>
      <c r="DVL182" s="522"/>
      <c r="DVM182" s="522"/>
      <c r="DVN182" s="522"/>
      <c r="DVO182" s="522"/>
      <c r="DVP182" s="522"/>
      <c r="DVQ182" s="522"/>
      <c r="DVR182" s="522"/>
      <c r="DVS182" s="522"/>
      <c r="DVT182" s="522"/>
      <c r="DVU182" s="522"/>
      <c r="DVV182" s="522"/>
      <c r="DVW182" s="522"/>
      <c r="DVX182" s="522"/>
      <c r="DVY182" s="522"/>
      <c r="DVZ182" s="522"/>
      <c r="DWA182" s="522"/>
      <c r="DWB182" s="522"/>
      <c r="DWC182" s="522"/>
      <c r="DWD182" s="522"/>
      <c r="DWE182" s="522"/>
      <c r="DWF182" s="522"/>
      <c r="DWG182" s="522"/>
      <c r="DWH182" s="522"/>
      <c r="DWI182" s="522"/>
      <c r="DWJ182" s="522"/>
      <c r="DWK182" s="522"/>
      <c r="DWL182" s="522"/>
      <c r="DWM182" s="522"/>
      <c r="DWN182" s="522"/>
      <c r="DWO182" s="522"/>
      <c r="DWP182" s="522"/>
      <c r="DWQ182" s="522"/>
      <c r="DWR182" s="522"/>
      <c r="DWS182" s="522"/>
      <c r="DWT182" s="522"/>
      <c r="DWU182" s="522"/>
      <c r="DWV182" s="522"/>
      <c r="DWW182" s="522"/>
      <c r="DWX182" s="522"/>
      <c r="DWY182" s="522"/>
      <c r="DWZ182" s="522"/>
      <c r="DXA182" s="522"/>
      <c r="DXB182" s="522"/>
      <c r="DXC182" s="522"/>
      <c r="DXD182" s="522"/>
      <c r="DXE182" s="522"/>
      <c r="DXF182" s="522"/>
      <c r="DXG182" s="522"/>
      <c r="DXH182" s="522"/>
      <c r="DXI182" s="522"/>
      <c r="DXJ182" s="522"/>
      <c r="DXK182" s="522"/>
      <c r="DXL182" s="522"/>
      <c r="DXM182" s="522"/>
      <c r="DXN182" s="522"/>
      <c r="DXO182" s="522"/>
      <c r="DXP182" s="522"/>
      <c r="DXQ182" s="522"/>
      <c r="DXR182" s="522"/>
      <c r="DXS182" s="522"/>
      <c r="DXT182" s="522"/>
      <c r="DXU182" s="522"/>
      <c r="DXV182" s="522"/>
      <c r="DXW182" s="522"/>
      <c r="DXX182" s="522"/>
      <c r="DXY182" s="522"/>
      <c r="DXZ182" s="522"/>
      <c r="DYA182" s="522"/>
      <c r="DYB182" s="522"/>
      <c r="DYC182" s="522"/>
      <c r="DYD182" s="522"/>
      <c r="DYE182" s="522"/>
      <c r="DYF182" s="522"/>
      <c r="DYG182" s="522"/>
      <c r="DYH182" s="522"/>
      <c r="DYI182" s="522"/>
      <c r="DYJ182" s="522"/>
      <c r="DYK182" s="522"/>
      <c r="DYL182" s="522"/>
      <c r="DYM182" s="522"/>
      <c r="DYN182" s="522"/>
      <c r="DYO182" s="522"/>
      <c r="DYP182" s="522"/>
      <c r="DYQ182" s="522"/>
      <c r="DYR182" s="522"/>
      <c r="DYS182" s="522"/>
      <c r="DYT182" s="522"/>
      <c r="DYU182" s="522"/>
      <c r="DYV182" s="522"/>
      <c r="DYW182" s="522"/>
      <c r="DYX182" s="522"/>
      <c r="DYY182" s="522"/>
      <c r="DYZ182" s="522"/>
      <c r="DZA182" s="522"/>
      <c r="DZB182" s="522"/>
      <c r="DZC182" s="522"/>
      <c r="DZD182" s="522"/>
      <c r="DZE182" s="522"/>
      <c r="DZF182" s="522"/>
      <c r="DZG182" s="522"/>
      <c r="DZH182" s="522"/>
      <c r="DZI182" s="522"/>
      <c r="DZJ182" s="522"/>
      <c r="DZK182" s="522"/>
      <c r="DZL182" s="522"/>
      <c r="DZM182" s="522"/>
      <c r="DZN182" s="522"/>
      <c r="DZO182" s="522"/>
      <c r="DZP182" s="522"/>
      <c r="DZQ182" s="522"/>
      <c r="DZR182" s="522"/>
      <c r="DZS182" s="522"/>
      <c r="DZT182" s="522"/>
      <c r="DZU182" s="522"/>
      <c r="DZV182" s="522"/>
      <c r="DZW182" s="522"/>
      <c r="DZX182" s="522"/>
      <c r="DZY182" s="522"/>
      <c r="DZZ182" s="522"/>
      <c r="EAA182" s="522"/>
      <c r="EAB182" s="522"/>
      <c r="EAC182" s="522"/>
      <c r="EAD182" s="522"/>
      <c r="EAE182" s="522"/>
      <c r="EAF182" s="522"/>
      <c r="EAG182" s="522"/>
      <c r="EAH182" s="522"/>
      <c r="EAI182" s="522"/>
      <c r="EAJ182" s="522"/>
      <c r="EAK182" s="522"/>
      <c r="EAL182" s="522"/>
      <c r="EAM182" s="522"/>
      <c r="EAN182" s="522"/>
      <c r="EAO182" s="522"/>
      <c r="EAP182" s="522"/>
      <c r="EAQ182" s="522"/>
      <c r="EAR182" s="522"/>
      <c r="EAS182" s="522"/>
      <c r="EAT182" s="522"/>
      <c r="EAU182" s="522"/>
      <c r="EAV182" s="522"/>
      <c r="EAW182" s="522"/>
      <c r="EAX182" s="522"/>
      <c r="EAY182" s="522"/>
      <c r="EAZ182" s="522"/>
      <c r="EBA182" s="522"/>
      <c r="EBB182" s="522"/>
      <c r="EBC182" s="522"/>
      <c r="EBD182" s="522"/>
      <c r="EBE182" s="522"/>
      <c r="EBF182" s="522"/>
      <c r="EBG182" s="522"/>
      <c r="EBH182" s="522"/>
      <c r="EBI182" s="522"/>
      <c r="EBJ182" s="522"/>
      <c r="EBK182" s="522"/>
      <c r="EBL182" s="522"/>
      <c r="EBM182" s="522"/>
      <c r="EBN182" s="522"/>
      <c r="EBO182" s="522"/>
      <c r="EBP182" s="522"/>
      <c r="EBQ182" s="522"/>
      <c r="EBR182" s="522"/>
      <c r="EBS182" s="522"/>
      <c r="EBT182" s="522"/>
      <c r="EBU182" s="522"/>
      <c r="EBV182" s="522"/>
      <c r="EBW182" s="522"/>
      <c r="EBX182" s="522"/>
      <c r="EBY182" s="522"/>
      <c r="EBZ182" s="522"/>
      <c r="ECA182" s="522"/>
      <c r="ECB182" s="522"/>
      <c r="ECC182" s="522"/>
      <c r="ECD182" s="522"/>
      <c r="ECE182" s="522"/>
      <c r="ECF182" s="522"/>
      <c r="ECG182" s="522"/>
      <c r="ECH182" s="522"/>
      <c r="ECI182" s="522"/>
      <c r="ECJ182" s="522"/>
      <c r="ECK182" s="522"/>
      <c r="ECL182" s="522"/>
      <c r="ECM182" s="522"/>
      <c r="ECN182" s="522"/>
      <c r="ECO182" s="522"/>
      <c r="ECP182" s="522"/>
      <c r="ECQ182" s="522"/>
      <c r="ECR182" s="522"/>
      <c r="ECS182" s="522"/>
      <c r="ECT182" s="522"/>
      <c r="ECU182" s="522"/>
      <c r="ECV182" s="522"/>
      <c r="ECW182" s="522"/>
      <c r="ECX182" s="522"/>
      <c r="ECY182" s="522"/>
      <c r="ECZ182" s="522"/>
      <c r="EDA182" s="522"/>
      <c r="EDB182" s="522"/>
      <c r="EDC182" s="522"/>
      <c r="EDD182" s="522"/>
      <c r="EDE182" s="522"/>
      <c r="EDF182" s="522"/>
      <c r="EDG182" s="522"/>
      <c r="EDH182" s="522"/>
      <c r="EDI182" s="522"/>
      <c r="EDJ182" s="522"/>
      <c r="EDK182" s="522"/>
      <c r="EDL182" s="522"/>
      <c r="EDM182" s="522"/>
      <c r="EDN182" s="522"/>
      <c r="EDO182" s="522"/>
      <c r="EDP182" s="522"/>
      <c r="EDQ182" s="522"/>
      <c r="EDR182" s="522"/>
      <c r="EDS182" s="522"/>
      <c r="EDT182" s="522"/>
      <c r="EDU182" s="522"/>
      <c r="EDV182" s="522"/>
      <c r="EDW182" s="522"/>
      <c r="EDX182" s="522"/>
      <c r="EDY182" s="522"/>
      <c r="EDZ182" s="522"/>
      <c r="EEA182" s="522"/>
      <c r="EEB182" s="522"/>
      <c r="EEC182" s="522"/>
      <c r="EED182" s="522"/>
      <c r="EEE182" s="522"/>
      <c r="EEF182" s="522"/>
      <c r="EEG182" s="522"/>
      <c r="EEH182" s="522"/>
      <c r="EEI182" s="522"/>
      <c r="EEJ182" s="522"/>
      <c r="EEK182" s="522"/>
      <c r="EEL182" s="522"/>
      <c r="EEM182" s="522"/>
      <c r="EEN182" s="522"/>
      <c r="EEO182" s="522"/>
      <c r="EEP182" s="522"/>
      <c r="EEQ182" s="522"/>
      <c r="EER182" s="522"/>
      <c r="EES182" s="522"/>
      <c r="EET182" s="522"/>
      <c r="EEU182" s="522"/>
      <c r="EEV182" s="522"/>
      <c r="EEW182" s="522"/>
      <c r="EEX182" s="522"/>
      <c r="EEY182" s="522"/>
      <c r="EEZ182" s="522"/>
      <c r="EFA182" s="522"/>
      <c r="EFB182" s="522"/>
      <c r="EFC182" s="522"/>
      <c r="EFD182" s="522"/>
      <c r="EFE182" s="522"/>
      <c r="EFF182" s="522"/>
      <c r="EFG182" s="522"/>
      <c r="EFH182" s="522"/>
      <c r="EFI182" s="522"/>
      <c r="EFJ182" s="522"/>
      <c r="EFK182" s="522"/>
      <c r="EFL182" s="522"/>
      <c r="EFM182" s="522"/>
      <c r="EFN182" s="522"/>
      <c r="EFO182" s="522"/>
      <c r="EFP182" s="522"/>
      <c r="EFQ182" s="522"/>
      <c r="EFR182" s="522"/>
      <c r="EFS182" s="522"/>
      <c r="EFT182" s="522"/>
      <c r="EFU182" s="522"/>
      <c r="EFV182" s="522"/>
      <c r="EFW182" s="522"/>
      <c r="EFX182" s="522"/>
      <c r="EFY182" s="522"/>
      <c r="EFZ182" s="522"/>
      <c r="EGA182" s="522"/>
      <c r="EGB182" s="522"/>
      <c r="EGC182" s="522"/>
      <c r="EGD182" s="522"/>
      <c r="EGE182" s="522"/>
      <c r="EGF182" s="522"/>
      <c r="EGG182" s="522"/>
      <c r="EGH182" s="522"/>
      <c r="EGI182" s="522"/>
      <c r="EGJ182" s="522"/>
      <c r="EGK182" s="522"/>
      <c r="EGL182" s="522"/>
      <c r="EGM182" s="522"/>
      <c r="EGN182" s="522"/>
      <c r="EGO182" s="522"/>
      <c r="EGP182" s="522"/>
      <c r="EGQ182" s="522"/>
      <c r="EGR182" s="522"/>
      <c r="EGS182" s="522"/>
      <c r="EGT182" s="522"/>
      <c r="EGU182" s="522"/>
      <c r="EGV182" s="522"/>
      <c r="EGW182" s="522"/>
      <c r="EGX182" s="522"/>
      <c r="EGY182" s="522"/>
      <c r="EGZ182" s="522"/>
      <c r="EHA182" s="522"/>
      <c r="EHB182" s="522"/>
      <c r="EHC182" s="522"/>
      <c r="EHD182" s="522"/>
      <c r="EHE182" s="522"/>
      <c r="EHF182" s="522"/>
      <c r="EHG182" s="522"/>
      <c r="EHH182" s="522"/>
      <c r="EHI182" s="522"/>
      <c r="EHJ182" s="522"/>
      <c r="EHK182" s="522"/>
      <c r="EHL182" s="522"/>
      <c r="EHM182" s="522"/>
      <c r="EHN182" s="522"/>
      <c r="EHO182" s="522"/>
      <c r="EHP182" s="522"/>
      <c r="EHQ182" s="522"/>
      <c r="EHR182" s="522"/>
      <c r="EHS182" s="522"/>
      <c r="EHT182" s="522"/>
      <c r="EHU182" s="522"/>
      <c r="EHV182" s="522"/>
      <c r="EHW182" s="522"/>
      <c r="EHX182" s="522"/>
      <c r="EHY182" s="522"/>
      <c r="EHZ182" s="522"/>
      <c r="EIA182" s="522"/>
      <c r="EIB182" s="522"/>
      <c r="EIC182" s="522"/>
      <c r="EID182" s="522"/>
      <c r="EIE182" s="522"/>
      <c r="EIF182" s="522"/>
      <c r="EIG182" s="522"/>
      <c r="EIH182" s="522"/>
      <c r="EII182" s="522"/>
      <c r="EIJ182" s="522"/>
      <c r="EIK182" s="522"/>
      <c r="EIL182" s="522"/>
      <c r="EIM182" s="522"/>
      <c r="EIN182" s="522"/>
      <c r="EIO182" s="522"/>
      <c r="EIP182" s="522"/>
      <c r="EIQ182" s="522"/>
      <c r="EIR182" s="522"/>
      <c r="EIS182" s="522"/>
      <c r="EIT182" s="522"/>
      <c r="EIU182" s="522"/>
      <c r="EIV182" s="522"/>
      <c r="EIW182" s="522"/>
      <c r="EIX182" s="522"/>
      <c r="EIY182" s="522"/>
      <c r="EIZ182" s="522"/>
      <c r="EJA182" s="522"/>
      <c r="EJB182" s="522"/>
      <c r="EJC182" s="522"/>
      <c r="EJD182" s="522"/>
      <c r="EJE182" s="522"/>
      <c r="EJF182" s="522"/>
      <c r="EJG182" s="522"/>
      <c r="EJH182" s="522"/>
      <c r="EJI182" s="522"/>
      <c r="EJJ182" s="522"/>
      <c r="EJK182" s="522"/>
      <c r="EJL182" s="522"/>
      <c r="EJM182" s="522"/>
      <c r="EJN182" s="522"/>
      <c r="EJO182" s="522"/>
      <c r="EJP182" s="522"/>
      <c r="EJQ182" s="522"/>
      <c r="EJR182" s="522"/>
      <c r="EJS182" s="522"/>
      <c r="EJT182" s="522"/>
      <c r="EJU182" s="522"/>
      <c r="EJV182" s="522"/>
      <c r="EJW182" s="522"/>
      <c r="EJX182" s="522"/>
      <c r="EJY182" s="522"/>
      <c r="EJZ182" s="522"/>
      <c r="EKA182" s="522"/>
      <c r="EKB182" s="522"/>
      <c r="EKC182" s="522"/>
      <c r="EKD182" s="522"/>
      <c r="EKE182" s="522"/>
      <c r="EKF182" s="522"/>
      <c r="EKG182" s="522"/>
      <c r="EKH182" s="522"/>
      <c r="EKI182" s="522"/>
      <c r="EKJ182" s="522"/>
      <c r="EKK182" s="522"/>
      <c r="EKL182" s="522"/>
      <c r="EKM182" s="522"/>
      <c r="EKN182" s="522"/>
      <c r="EKO182" s="522"/>
      <c r="EKP182" s="522"/>
      <c r="EKQ182" s="522"/>
      <c r="EKR182" s="522"/>
      <c r="EKS182" s="522"/>
      <c r="EKT182" s="522"/>
      <c r="EKU182" s="522"/>
      <c r="EKV182" s="522"/>
      <c r="EKW182" s="522"/>
      <c r="EKX182" s="522"/>
      <c r="EKY182" s="522"/>
      <c r="EKZ182" s="522"/>
      <c r="ELA182" s="522"/>
      <c r="ELB182" s="522"/>
      <c r="ELC182" s="522"/>
      <c r="ELD182" s="522"/>
      <c r="ELE182" s="522"/>
      <c r="ELF182" s="522"/>
      <c r="ELG182" s="522"/>
      <c r="ELH182" s="522"/>
      <c r="ELI182" s="522"/>
      <c r="ELJ182" s="522"/>
      <c r="ELK182" s="522"/>
      <c r="ELL182" s="522"/>
      <c r="ELM182" s="522"/>
      <c r="ELN182" s="522"/>
      <c r="ELO182" s="522"/>
      <c r="ELP182" s="522"/>
      <c r="ELQ182" s="522"/>
      <c r="ELR182" s="522"/>
      <c r="ELS182" s="522"/>
      <c r="ELT182" s="522"/>
      <c r="ELU182" s="522"/>
      <c r="ELV182" s="522"/>
      <c r="ELW182" s="522"/>
      <c r="ELX182" s="522"/>
      <c r="ELY182" s="522"/>
      <c r="ELZ182" s="522"/>
      <c r="EMA182" s="522"/>
      <c r="EMB182" s="522"/>
      <c r="EMC182" s="522"/>
      <c r="EMD182" s="522"/>
      <c r="EME182" s="522"/>
      <c r="EMF182" s="522"/>
      <c r="EMG182" s="522"/>
      <c r="EMH182" s="522"/>
      <c r="EMI182" s="522"/>
      <c r="EMJ182" s="522"/>
      <c r="EMK182" s="522"/>
      <c r="EML182" s="522"/>
      <c r="EMM182" s="522"/>
      <c r="EMN182" s="522"/>
      <c r="EMO182" s="522"/>
      <c r="EMP182" s="522"/>
      <c r="EMQ182" s="522"/>
      <c r="EMR182" s="522"/>
      <c r="EMS182" s="522"/>
      <c r="EMT182" s="522"/>
      <c r="EMU182" s="522"/>
      <c r="EMV182" s="522"/>
      <c r="EMW182" s="522"/>
      <c r="EMX182" s="522"/>
      <c r="EMY182" s="522"/>
      <c r="EMZ182" s="522"/>
      <c r="ENA182" s="522"/>
      <c r="ENB182" s="522"/>
      <c r="ENC182" s="522"/>
      <c r="END182" s="522"/>
      <c r="ENE182" s="522"/>
      <c r="ENF182" s="522"/>
      <c r="ENG182" s="522"/>
      <c r="ENH182" s="522"/>
      <c r="ENI182" s="522"/>
      <c r="ENJ182" s="522"/>
      <c r="ENK182" s="522"/>
      <c r="ENL182" s="522"/>
      <c r="ENM182" s="522"/>
      <c r="ENN182" s="522"/>
      <c r="ENO182" s="522"/>
      <c r="ENP182" s="522"/>
      <c r="ENQ182" s="522"/>
      <c r="ENR182" s="522"/>
      <c r="ENS182" s="522"/>
      <c r="ENT182" s="522"/>
      <c r="ENU182" s="522"/>
      <c r="ENV182" s="522"/>
      <c r="ENW182" s="522"/>
      <c r="ENX182" s="522"/>
      <c r="ENY182" s="522"/>
      <c r="ENZ182" s="522"/>
      <c r="EOA182" s="522"/>
      <c r="EOB182" s="522"/>
      <c r="EOC182" s="522"/>
      <c r="EOD182" s="522"/>
      <c r="EOE182" s="522"/>
      <c r="EOF182" s="522"/>
      <c r="EOG182" s="522"/>
      <c r="EOH182" s="522"/>
      <c r="EOI182" s="522"/>
      <c r="EOJ182" s="522"/>
      <c r="EOK182" s="522"/>
      <c r="EOL182" s="522"/>
      <c r="EOM182" s="522"/>
      <c r="EON182" s="522"/>
      <c r="EOO182" s="522"/>
      <c r="EOP182" s="522"/>
      <c r="EOQ182" s="522"/>
      <c r="EOR182" s="522"/>
      <c r="EOS182" s="522"/>
      <c r="EOT182" s="522"/>
      <c r="EOU182" s="522"/>
      <c r="EOV182" s="522"/>
      <c r="EOW182" s="522"/>
      <c r="EOX182" s="522"/>
      <c r="EOY182" s="522"/>
      <c r="EOZ182" s="522"/>
      <c r="EPA182" s="522"/>
      <c r="EPB182" s="522"/>
      <c r="EPC182" s="522"/>
      <c r="EPD182" s="522"/>
      <c r="EPE182" s="522"/>
      <c r="EPF182" s="522"/>
      <c r="EPG182" s="522"/>
      <c r="EPH182" s="522"/>
      <c r="EPI182" s="522"/>
      <c r="EPJ182" s="522"/>
      <c r="EPK182" s="522"/>
      <c r="EPL182" s="522"/>
      <c r="EPM182" s="522"/>
      <c r="EPN182" s="522"/>
      <c r="EPO182" s="522"/>
      <c r="EPP182" s="522"/>
      <c r="EPQ182" s="522"/>
      <c r="EPR182" s="522"/>
      <c r="EPS182" s="522"/>
      <c r="EPT182" s="522"/>
      <c r="EPU182" s="522"/>
      <c r="EPV182" s="522"/>
      <c r="EPW182" s="522"/>
      <c r="EPX182" s="522"/>
      <c r="EPY182" s="522"/>
      <c r="EPZ182" s="522"/>
      <c r="EQA182" s="522"/>
      <c r="EQB182" s="522"/>
      <c r="EQC182" s="522"/>
      <c r="EQD182" s="522"/>
      <c r="EQE182" s="522"/>
      <c r="EQF182" s="522"/>
      <c r="EQG182" s="522"/>
      <c r="EQH182" s="522"/>
      <c r="EQI182" s="522"/>
      <c r="EQJ182" s="522"/>
      <c r="EQK182" s="522"/>
      <c r="EQL182" s="522"/>
      <c r="EQM182" s="522"/>
      <c r="EQN182" s="522"/>
      <c r="EQO182" s="522"/>
      <c r="EQP182" s="522"/>
      <c r="EQQ182" s="522"/>
      <c r="EQR182" s="522"/>
      <c r="EQS182" s="522"/>
      <c r="EQT182" s="522"/>
      <c r="EQU182" s="522"/>
      <c r="EQV182" s="522"/>
      <c r="EQW182" s="522"/>
      <c r="EQX182" s="522"/>
      <c r="EQY182" s="522"/>
      <c r="EQZ182" s="522"/>
      <c r="ERA182" s="522"/>
      <c r="ERB182" s="522"/>
      <c r="ERC182" s="522"/>
      <c r="ERD182" s="522"/>
      <c r="ERE182" s="522"/>
      <c r="ERF182" s="522"/>
      <c r="ERG182" s="522"/>
      <c r="ERH182" s="522"/>
      <c r="ERI182" s="522"/>
      <c r="ERJ182" s="522"/>
      <c r="ERK182" s="522"/>
      <c r="ERL182" s="522"/>
      <c r="ERM182" s="522"/>
      <c r="ERN182" s="522"/>
      <c r="ERO182" s="522"/>
      <c r="ERP182" s="522"/>
      <c r="ERQ182" s="522"/>
      <c r="ERR182" s="522"/>
      <c r="ERS182" s="522"/>
      <c r="ERT182" s="522"/>
      <c r="ERU182" s="522"/>
      <c r="ERV182" s="522"/>
      <c r="ERW182" s="522"/>
      <c r="ERX182" s="522"/>
      <c r="ERY182" s="522"/>
      <c r="ERZ182" s="522"/>
      <c r="ESA182" s="522"/>
      <c r="ESB182" s="522"/>
      <c r="ESC182" s="522"/>
      <c r="ESD182" s="522"/>
      <c r="ESE182" s="522"/>
      <c r="ESF182" s="522"/>
      <c r="ESG182" s="522"/>
      <c r="ESH182" s="522"/>
      <c r="ESI182" s="522"/>
      <c r="ESJ182" s="522"/>
      <c r="ESK182" s="522"/>
      <c r="ESL182" s="522"/>
      <c r="ESM182" s="522"/>
      <c r="ESN182" s="522"/>
      <c r="ESO182" s="522"/>
      <c r="ESP182" s="522"/>
      <c r="ESQ182" s="522"/>
      <c r="ESR182" s="522"/>
      <c r="ESS182" s="522"/>
      <c r="EST182" s="522"/>
      <c r="ESU182" s="522"/>
      <c r="ESV182" s="522"/>
      <c r="ESW182" s="522"/>
      <c r="ESX182" s="522"/>
      <c r="ESY182" s="522"/>
      <c r="ESZ182" s="522"/>
      <c r="ETA182" s="522"/>
      <c r="ETB182" s="522"/>
      <c r="ETC182" s="522"/>
      <c r="ETD182" s="522"/>
      <c r="ETE182" s="522"/>
      <c r="ETF182" s="522"/>
      <c r="ETG182" s="522"/>
      <c r="ETH182" s="522"/>
      <c r="ETI182" s="522"/>
      <c r="ETJ182" s="522"/>
      <c r="ETK182" s="522"/>
      <c r="ETL182" s="522"/>
      <c r="ETM182" s="522"/>
      <c r="ETN182" s="522"/>
      <c r="ETO182" s="522"/>
      <c r="ETP182" s="522"/>
      <c r="ETQ182" s="522"/>
      <c r="ETR182" s="522"/>
      <c r="ETS182" s="522"/>
      <c r="ETT182" s="522"/>
      <c r="ETU182" s="522"/>
      <c r="ETV182" s="522"/>
      <c r="ETW182" s="522"/>
      <c r="ETX182" s="522"/>
      <c r="ETY182" s="522"/>
      <c r="ETZ182" s="522"/>
      <c r="EUA182" s="522"/>
      <c r="EUB182" s="522"/>
      <c r="EUC182" s="522"/>
      <c r="EUD182" s="522"/>
      <c r="EUE182" s="522"/>
      <c r="EUF182" s="522"/>
      <c r="EUG182" s="522"/>
      <c r="EUH182" s="522"/>
      <c r="EUI182" s="522"/>
      <c r="EUJ182" s="522"/>
      <c r="EUK182" s="522"/>
      <c r="EUL182" s="522"/>
      <c r="EUM182" s="522"/>
      <c r="EUN182" s="522"/>
      <c r="EUO182" s="522"/>
      <c r="EUP182" s="522"/>
      <c r="EUQ182" s="522"/>
      <c r="EUR182" s="522"/>
      <c r="EUS182" s="522"/>
      <c r="EUT182" s="522"/>
      <c r="EUU182" s="522"/>
      <c r="EUV182" s="522"/>
      <c r="EUW182" s="522"/>
      <c r="EUX182" s="522"/>
      <c r="EUY182" s="522"/>
      <c r="EUZ182" s="522"/>
      <c r="EVA182" s="522"/>
      <c r="EVB182" s="522"/>
      <c r="EVC182" s="522"/>
      <c r="EVD182" s="522"/>
      <c r="EVE182" s="522"/>
      <c r="EVF182" s="522"/>
      <c r="EVG182" s="522"/>
      <c r="EVH182" s="522"/>
      <c r="EVI182" s="522"/>
      <c r="EVJ182" s="522"/>
      <c r="EVK182" s="522"/>
      <c r="EVL182" s="522"/>
      <c r="EVM182" s="522"/>
      <c r="EVN182" s="522"/>
      <c r="EVO182" s="522"/>
      <c r="EVP182" s="522"/>
      <c r="EVQ182" s="522"/>
      <c r="EVR182" s="522"/>
      <c r="EVS182" s="522"/>
      <c r="EVT182" s="522"/>
      <c r="EVU182" s="522"/>
      <c r="EVV182" s="522"/>
      <c r="EVW182" s="522"/>
      <c r="EVX182" s="522"/>
      <c r="EVY182" s="522"/>
      <c r="EVZ182" s="522"/>
      <c r="EWA182" s="522"/>
      <c r="EWB182" s="522"/>
      <c r="EWC182" s="522"/>
      <c r="EWD182" s="522"/>
      <c r="EWE182" s="522"/>
      <c r="EWF182" s="522"/>
      <c r="EWG182" s="522"/>
      <c r="EWH182" s="522"/>
      <c r="EWI182" s="522"/>
      <c r="EWJ182" s="522"/>
      <c r="EWK182" s="522"/>
      <c r="EWL182" s="522"/>
      <c r="EWM182" s="522"/>
      <c r="EWN182" s="522"/>
      <c r="EWO182" s="522"/>
      <c r="EWP182" s="522"/>
      <c r="EWQ182" s="522"/>
      <c r="EWR182" s="522"/>
      <c r="EWS182" s="522"/>
      <c r="EWT182" s="522"/>
      <c r="EWU182" s="522"/>
      <c r="EWV182" s="522"/>
      <c r="EWW182" s="522"/>
      <c r="EWX182" s="522"/>
      <c r="EWY182" s="522"/>
      <c r="EWZ182" s="522"/>
      <c r="EXA182" s="522"/>
      <c r="EXB182" s="522"/>
      <c r="EXC182" s="522"/>
      <c r="EXD182" s="522"/>
      <c r="EXE182" s="522"/>
      <c r="EXF182" s="522"/>
      <c r="EXG182" s="522"/>
      <c r="EXH182" s="522"/>
      <c r="EXI182" s="522"/>
      <c r="EXJ182" s="522"/>
      <c r="EXK182" s="522"/>
      <c r="EXL182" s="522"/>
      <c r="EXM182" s="522"/>
      <c r="EXN182" s="522"/>
      <c r="EXO182" s="522"/>
      <c r="EXP182" s="522"/>
      <c r="EXQ182" s="522"/>
      <c r="EXR182" s="522"/>
      <c r="EXS182" s="522"/>
      <c r="EXT182" s="522"/>
      <c r="EXU182" s="522"/>
      <c r="EXV182" s="522"/>
      <c r="EXW182" s="522"/>
      <c r="EXX182" s="522"/>
      <c r="EXY182" s="522"/>
      <c r="EXZ182" s="522"/>
      <c r="EYA182" s="522"/>
      <c r="EYB182" s="522"/>
      <c r="EYC182" s="522"/>
      <c r="EYD182" s="522"/>
      <c r="EYE182" s="522"/>
      <c r="EYF182" s="522"/>
      <c r="EYG182" s="522"/>
      <c r="EYH182" s="522"/>
      <c r="EYI182" s="522"/>
      <c r="EYJ182" s="522"/>
      <c r="EYK182" s="522"/>
      <c r="EYL182" s="522"/>
      <c r="EYM182" s="522"/>
      <c r="EYN182" s="522"/>
      <c r="EYO182" s="522"/>
      <c r="EYP182" s="522"/>
      <c r="EYQ182" s="522"/>
      <c r="EYR182" s="522"/>
      <c r="EYS182" s="522"/>
      <c r="EYT182" s="522"/>
      <c r="EYU182" s="522"/>
      <c r="EYV182" s="522"/>
      <c r="EYW182" s="522"/>
      <c r="EYX182" s="522"/>
      <c r="EYY182" s="522"/>
      <c r="EYZ182" s="522"/>
      <c r="EZA182" s="522"/>
      <c r="EZB182" s="522"/>
      <c r="EZC182" s="522"/>
      <c r="EZD182" s="522"/>
      <c r="EZE182" s="522"/>
      <c r="EZF182" s="522"/>
      <c r="EZG182" s="522"/>
      <c r="EZH182" s="522"/>
      <c r="EZI182" s="522"/>
      <c r="EZJ182" s="522"/>
      <c r="EZK182" s="522"/>
      <c r="EZL182" s="522"/>
      <c r="EZM182" s="522"/>
      <c r="EZN182" s="522"/>
      <c r="EZO182" s="522"/>
      <c r="EZP182" s="522"/>
      <c r="EZQ182" s="522"/>
      <c r="EZR182" s="522"/>
      <c r="EZS182" s="522"/>
      <c r="EZT182" s="522"/>
      <c r="EZU182" s="522"/>
      <c r="EZV182" s="522"/>
      <c r="EZW182" s="522"/>
      <c r="EZX182" s="522"/>
      <c r="EZY182" s="522"/>
      <c r="EZZ182" s="522"/>
      <c r="FAA182" s="522"/>
      <c r="FAB182" s="522"/>
      <c r="FAC182" s="522"/>
      <c r="FAD182" s="522"/>
      <c r="FAE182" s="522"/>
      <c r="FAF182" s="522"/>
      <c r="FAG182" s="522"/>
      <c r="FAH182" s="522"/>
      <c r="FAI182" s="522"/>
      <c r="FAJ182" s="522"/>
      <c r="FAK182" s="522"/>
      <c r="FAL182" s="522"/>
      <c r="FAM182" s="522"/>
      <c r="FAN182" s="522"/>
      <c r="FAO182" s="522"/>
      <c r="FAP182" s="522"/>
      <c r="FAQ182" s="522"/>
      <c r="FAR182" s="522"/>
      <c r="FAS182" s="522"/>
      <c r="FAT182" s="522"/>
      <c r="FAU182" s="522"/>
      <c r="FAV182" s="522"/>
      <c r="FAW182" s="522"/>
      <c r="FAX182" s="522"/>
      <c r="FAY182" s="522"/>
      <c r="FAZ182" s="522"/>
      <c r="FBA182" s="522"/>
      <c r="FBB182" s="522"/>
      <c r="FBC182" s="522"/>
      <c r="FBD182" s="522"/>
      <c r="FBE182" s="522"/>
      <c r="FBF182" s="522"/>
      <c r="FBG182" s="522"/>
      <c r="FBH182" s="522"/>
      <c r="FBI182" s="522"/>
      <c r="FBJ182" s="522"/>
      <c r="FBK182" s="522"/>
      <c r="FBL182" s="522"/>
      <c r="FBM182" s="522"/>
      <c r="FBN182" s="522"/>
      <c r="FBO182" s="522"/>
      <c r="FBP182" s="522"/>
      <c r="FBQ182" s="522"/>
      <c r="FBR182" s="522"/>
      <c r="FBS182" s="522"/>
      <c r="FBT182" s="522"/>
      <c r="FBU182" s="522"/>
      <c r="FBV182" s="522"/>
      <c r="FBW182" s="522"/>
      <c r="FBX182" s="522"/>
      <c r="FBY182" s="522"/>
      <c r="FBZ182" s="522"/>
      <c r="FCA182" s="522"/>
      <c r="FCB182" s="522"/>
      <c r="FCC182" s="522"/>
      <c r="FCD182" s="522"/>
      <c r="FCE182" s="522"/>
      <c r="FCF182" s="522"/>
      <c r="FCG182" s="522"/>
      <c r="FCH182" s="522"/>
      <c r="FCI182" s="522"/>
      <c r="FCJ182" s="522"/>
      <c r="FCK182" s="522"/>
      <c r="FCL182" s="522"/>
      <c r="FCM182" s="522"/>
      <c r="FCN182" s="522"/>
      <c r="FCO182" s="522"/>
      <c r="FCP182" s="522"/>
      <c r="FCQ182" s="522"/>
      <c r="FCR182" s="522"/>
      <c r="FCS182" s="522"/>
      <c r="FCT182" s="522"/>
      <c r="FCU182" s="522"/>
      <c r="FCV182" s="522"/>
      <c r="FCW182" s="522"/>
      <c r="FCX182" s="522"/>
      <c r="FCY182" s="522"/>
      <c r="FCZ182" s="522"/>
      <c r="FDA182" s="522"/>
      <c r="FDB182" s="522"/>
      <c r="FDC182" s="522"/>
      <c r="FDD182" s="522"/>
      <c r="FDE182" s="522"/>
      <c r="FDF182" s="522"/>
      <c r="FDG182" s="522"/>
      <c r="FDH182" s="522"/>
      <c r="FDI182" s="522"/>
      <c r="FDJ182" s="522"/>
      <c r="FDK182" s="522"/>
      <c r="FDL182" s="522"/>
      <c r="FDM182" s="522"/>
      <c r="FDN182" s="522"/>
      <c r="FDO182" s="522"/>
      <c r="FDP182" s="522"/>
      <c r="FDQ182" s="522"/>
      <c r="FDR182" s="522"/>
      <c r="FDS182" s="522"/>
      <c r="FDT182" s="522"/>
      <c r="FDU182" s="522"/>
      <c r="FDV182" s="522"/>
      <c r="FDW182" s="522"/>
      <c r="FDX182" s="522"/>
      <c r="FDY182" s="522"/>
      <c r="FDZ182" s="522"/>
      <c r="FEA182" s="522"/>
      <c r="FEB182" s="522"/>
      <c r="FEC182" s="522"/>
      <c r="FED182" s="522"/>
      <c r="FEE182" s="522"/>
      <c r="FEF182" s="522"/>
      <c r="FEG182" s="522"/>
      <c r="FEH182" s="522"/>
      <c r="FEI182" s="522"/>
      <c r="FEJ182" s="522"/>
      <c r="FEK182" s="522"/>
      <c r="FEL182" s="522"/>
      <c r="FEM182" s="522"/>
      <c r="FEN182" s="522"/>
      <c r="FEO182" s="522"/>
      <c r="FEP182" s="522"/>
      <c r="FEQ182" s="522"/>
      <c r="FER182" s="522"/>
      <c r="FES182" s="522"/>
      <c r="FET182" s="522"/>
      <c r="FEU182" s="522"/>
      <c r="FEV182" s="522"/>
      <c r="FEW182" s="522"/>
      <c r="FEX182" s="522"/>
      <c r="FEY182" s="522"/>
      <c r="FEZ182" s="522"/>
      <c r="FFA182" s="522"/>
      <c r="FFB182" s="522"/>
      <c r="FFC182" s="522"/>
      <c r="FFD182" s="522"/>
      <c r="FFE182" s="522"/>
      <c r="FFF182" s="522"/>
      <c r="FFG182" s="522"/>
      <c r="FFH182" s="522"/>
      <c r="FFI182" s="522"/>
      <c r="FFJ182" s="522"/>
      <c r="FFK182" s="522"/>
      <c r="FFL182" s="522"/>
      <c r="FFM182" s="522"/>
      <c r="FFN182" s="522"/>
      <c r="FFO182" s="522"/>
      <c r="FFP182" s="522"/>
      <c r="FFQ182" s="522"/>
      <c r="FFR182" s="522"/>
      <c r="FFS182" s="522"/>
      <c r="FFT182" s="522"/>
      <c r="FFU182" s="522"/>
      <c r="FFV182" s="522"/>
      <c r="FFW182" s="522"/>
      <c r="FFX182" s="522"/>
      <c r="FFY182" s="522"/>
      <c r="FFZ182" s="522"/>
      <c r="FGA182" s="522"/>
      <c r="FGB182" s="522"/>
      <c r="FGC182" s="522"/>
      <c r="FGD182" s="522"/>
      <c r="FGE182" s="522"/>
      <c r="FGF182" s="522"/>
      <c r="FGG182" s="522"/>
      <c r="FGH182" s="522"/>
      <c r="FGI182" s="522"/>
      <c r="FGJ182" s="522"/>
      <c r="FGK182" s="522"/>
      <c r="FGL182" s="522"/>
      <c r="FGM182" s="522"/>
      <c r="FGN182" s="522"/>
      <c r="FGO182" s="522"/>
      <c r="FGP182" s="522"/>
      <c r="FGQ182" s="522"/>
      <c r="FGR182" s="522"/>
      <c r="FGS182" s="522"/>
      <c r="FGT182" s="522"/>
      <c r="FGU182" s="522"/>
      <c r="FGV182" s="522"/>
      <c r="FGW182" s="522"/>
      <c r="FGX182" s="522"/>
      <c r="FGY182" s="522"/>
      <c r="FGZ182" s="522"/>
      <c r="FHA182" s="522"/>
      <c r="FHB182" s="522"/>
      <c r="FHC182" s="522"/>
      <c r="FHD182" s="522"/>
      <c r="FHE182" s="522"/>
      <c r="FHF182" s="522"/>
      <c r="FHG182" s="522"/>
      <c r="FHH182" s="522"/>
      <c r="FHI182" s="522"/>
      <c r="FHJ182" s="522"/>
      <c r="FHK182" s="522"/>
      <c r="FHL182" s="522"/>
      <c r="FHM182" s="522"/>
      <c r="FHN182" s="522"/>
      <c r="FHO182" s="522"/>
      <c r="FHP182" s="522"/>
      <c r="FHQ182" s="522"/>
      <c r="FHR182" s="522"/>
      <c r="FHS182" s="522"/>
      <c r="FHT182" s="522"/>
      <c r="FHU182" s="522"/>
      <c r="FHV182" s="522"/>
      <c r="FHW182" s="522"/>
      <c r="FHX182" s="522"/>
      <c r="FHY182" s="522"/>
      <c r="FHZ182" s="522"/>
      <c r="FIA182" s="522"/>
      <c r="FIB182" s="522"/>
      <c r="FIC182" s="522"/>
      <c r="FID182" s="522"/>
      <c r="FIE182" s="522"/>
      <c r="FIF182" s="522"/>
      <c r="FIG182" s="522"/>
      <c r="FIH182" s="522"/>
      <c r="FII182" s="522"/>
      <c r="FIJ182" s="522"/>
      <c r="FIK182" s="522"/>
      <c r="FIL182" s="522"/>
      <c r="FIM182" s="522"/>
      <c r="FIN182" s="522"/>
      <c r="FIO182" s="522"/>
      <c r="FIP182" s="522"/>
      <c r="FIQ182" s="522"/>
      <c r="FIR182" s="522"/>
      <c r="FIS182" s="522"/>
      <c r="FIT182" s="522"/>
      <c r="FIU182" s="522"/>
      <c r="FIV182" s="522"/>
      <c r="FIW182" s="522"/>
      <c r="FIX182" s="522"/>
      <c r="FIY182" s="522"/>
      <c r="FIZ182" s="522"/>
      <c r="FJA182" s="522"/>
      <c r="FJB182" s="522"/>
      <c r="FJC182" s="522"/>
      <c r="FJD182" s="522"/>
      <c r="FJE182" s="522"/>
      <c r="FJF182" s="522"/>
      <c r="FJG182" s="522"/>
      <c r="FJH182" s="522"/>
      <c r="FJI182" s="522"/>
      <c r="FJJ182" s="522"/>
      <c r="FJK182" s="522"/>
      <c r="FJL182" s="522"/>
      <c r="FJM182" s="522"/>
      <c r="FJN182" s="522"/>
      <c r="FJO182" s="522"/>
      <c r="FJP182" s="522"/>
      <c r="FJQ182" s="522"/>
      <c r="FJR182" s="522"/>
      <c r="FJS182" s="522"/>
      <c r="FJT182" s="522"/>
      <c r="FJU182" s="522"/>
      <c r="FJV182" s="522"/>
      <c r="FJW182" s="522"/>
      <c r="FJX182" s="522"/>
      <c r="FJY182" s="522"/>
      <c r="FJZ182" s="522"/>
      <c r="FKA182" s="522"/>
      <c r="FKB182" s="522"/>
      <c r="FKC182" s="522"/>
      <c r="FKD182" s="522"/>
      <c r="FKE182" s="522"/>
      <c r="FKF182" s="522"/>
      <c r="FKG182" s="522"/>
      <c r="FKH182" s="522"/>
      <c r="FKI182" s="522"/>
      <c r="FKJ182" s="522"/>
      <c r="FKK182" s="522"/>
      <c r="FKL182" s="522"/>
      <c r="FKM182" s="522"/>
      <c r="FKN182" s="522"/>
      <c r="FKO182" s="522"/>
      <c r="FKP182" s="522"/>
      <c r="FKQ182" s="522"/>
      <c r="FKR182" s="522"/>
      <c r="FKS182" s="522"/>
      <c r="FKT182" s="522"/>
      <c r="FKU182" s="522"/>
      <c r="FKV182" s="522"/>
      <c r="FKW182" s="522"/>
      <c r="FKX182" s="522"/>
      <c r="FKY182" s="522"/>
      <c r="FKZ182" s="522"/>
      <c r="FLA182" s="522"/>
      <c r="FLB182" s="522"/>
      <c r="FLC182" s="522"/>
      <c r="FLD182" s="522"/>
      <c r="FLE182" s="522"/>
      <c r="FLF182" s="522"/>
      <c r="FLG182" s="522"/>
      <c r="FLH182" s="522"/>
      <c r="FLI182" s="522"/>
      <c r="FLJ182" s="522"/>
      <c r="FLK182" s="522"/>
      <c r="FLL182" s="522"/>
      <c r="FLM182" s="522"/>
      <c r="FLN182" s="522"/>
      <c r="FLO182" s="522"/>
      <c r="FLP182" s="522"/>
      <c r="FLQ182" s="522"/>
      <c r="FLR182" s="522"/>
      <c r="FLS182" s="522"/>
      <c r="FLT182" s="522"/>
      <c r="FLU182" s="522"/>
      <c r="FLV182" s="522"/>
      <c r="FLW182" s="522"/>
      <c r="FLX182" s="522"/>
      <c r="FLY182" s="522"/>
      <c r="FLZ182" s="522"/>
      <c r="FMA182" s="522"/>
      <c r="FMB182" s="522"/>
      <c r="FMC182" s="522"/>
      <c r="FMD182" s="522"/>
      <c r="FME182" s="522"/>
      <c r="FMF182" s="522"/>
      <c r="FMG182" s="522"/>
      <c r="FMH182" s="522"/>
      <c r="FMI182" s="522"/>
      <c r="FMJ182" s="522"/>
      <c r="FMK182" s="522"/>
      <c r="FML182" s="522"/>
      <c r="FMM182" s="522"/>
      <c r="FMN182" s="522"/>
      <c r="FMO182" s="522"/>
      <c r="FMP182" s="522"/>
      <c r="FMQ182" s="522"/>
      <c r="FMR182" s="522"/>
      <c r="FMS182" s="522"/>
      <c r="FMT182" s="522"/>
      <c r="FMU182" s="522"/>
      <c r="FMV182" s="522"/>
      <c r="FMW182" s="522"/>
      <c r="FMX182" s="522"/>
      <c r="FMY182" s="522"/>
      <c r="FMZ182" s="522"/>
      <c r="FNA182" s="522"/>
      <c r="FNB182" s="522"/>
      <c r="FNC182" s="522"/>
      <c r="FND182" s="522"/>
      <c r="FNE182" s="522"/>
      <c r="FNF182" s="522"/>
      <c r="FNG182" s="522"/>
      <c r="FNH182" s="522"/>
      <c r="FNI182" s="522"/>
      <c r="FNJ182" s="522"/>
      <c r="FNK182" s="522"/>
      <c r="FNL182" s="522"/>
      <c r="FNM182" s="522"/>
      <c r="FNN182" s="522"/>
      <c r="FNO182" s="522"/>
      <c r="FNP182" s="522"/>
      <c r="FNQ182" s="522"/>
      <c r="FNR182" s="522"/>
      <c r="FNS182" s="522"/>
      <c r="FNT182" s="522"/>
      <c r="FNU182" s="522"/>
      <c r="FNV182" s="522"/>
      <c r="FNW182" s="522"/>
      <c r="FNX182" s="522"/>
      <c r="FNY182" s="522"/>
      <c r="FNZ182" s="522"/>
      <c r="FOA182" s="522"/>
      <c r="FOB182" s="522"/>
      <c r="FOC182" s="522"/>
      <c r="FOD182" s="522"/>
      <c r="FOE182" s="522"/>
      <c r="FOF182" s="522"/>
      <c r="FOG182" s="522"/>
      <c r="FOH182" s="522"/>
      <c r="FOI182" s="522"/>
      <c r="FOJ182" s="522"/>
      <c r="FOK182" s="522"/>
      <c r="FOL182" s="522"/>
      <c r="FOM182" s="522"/>
      <c r="FON182" s="522"/>
      <c r="FOO182" s="522"/>
      <c r="FOP182" s="522"/>
      <c r="FOQ182" s="522"/>
      <c r="FOR182" s="522"/>
      <c r="FOS182" s="522"/>
      <c r="FOT182" s="522"/>
      <c r="FOU182" s="522"/>
      <c r="FOV182" s="522"/>
      <c r="FOW182" s="522"/>
      <c r="FOX182" s="522"/>
      <c r="FOY182" s="522"/>
      <c r="FOZ182" s="522"/>
      <c r="FPA182" s="522"/>
      <c r="FPB182" s="522"/>
      <c r="FPC182" s="522"/>
      <c r="FPD182" s="522"/>
      <c r="FPE182" s="522"/>
      <c r="FPF182" s="522"/>
      <c r="FPG182" s="522"/>
      <c r="FPH182" s="522"/>
      <c r="FPI182" s="522"/>
      <c r="FPJ182" s="522"/>
      <c r="FPK182" s="522"/>
      <c r="FPL182" s="522"/>
      <c r="FPM182" s="522"/>
      <c r="FPN182" s="522"/>
      <c r="FPO182" s="522"/>
      <c r="FPP182" s="522"/>
      <c r="FPQ182" s="522"/>
      <c r="FPR182" s="522"/>
      <c r="FPS182" s="522"/>
      <c r="FPT182" s="522"/>
      <c r="FPU182" s="522"/>
      <c r="FPV182" s="522"/>
      <c r="FPW182" s="522"/>
      <c r="FPX182" s="522"/>
      <c r="FPY182" s="522"/>
      <c r="FPZ182" s="522"/>
      <c r="FQA182" s="522"/>
      <c r="FQB182" s="522"/>
      <c r="FQC182" s="522"/>
      <c r="FQD182" s="522"/>
      <c r="FQE182" s="522"/>
      <c r="FQF182" s="522"/>
      <c r="FQG182" s="522"/>
      <c r="FQH182" s="522"/>
      <c r="FQI182" s="522"/>
      <c r="FQJ182" s="522"/>
      <c r="FQK182" s="522"/>
      <c r="FQL182" s="522"/>
      <c r="FQM182" s="522"/>
      <c r="FQN182" s="522"/>
      <c r="FQO182" s="522"/>
      <c r="FQP182" s="522"/>
      <c r="FQQ182" s="522"/>
      <c r="FQR182" s="522"/>
      <c r="FQS182" s="522"/>
      <c r="FQT182" s="522"/>
      <c r="FQU182" s="522"/>
      <c r="FQV182" s="522"/>
      <c r="FQW182" s="522"/>
      <c r="FQX182" s="522"/>
      <c r="FQY182" s="522"/>
      <c r="FQZ182" s="522"/>
      <c r="FRA182" s="522"/>
      <c r="FRB182" s="522"/>
      <c r="FRC182" s="522"/>
      <c r="FRD182" s="522"/>
      <c r="FRE182" s="522"/>
      <c r="FRF182" s="522"/>
      <c r="FRG182" s="522"/>
      <c r="FRH182" s="522"/>
      <c r="FRI182" s="522"/>
      <c r="FRJ182" s="522"/>
      <c r="FRK182" s="522"/>
      <c r="FRL182" s="522"/>
      <c r="FRM182" s="522"/>
      <c r="FRN182" s="522"/>
      <c r="FRO182" s="522"/>
      <c r="FRP182" s="522"/>
      <c r="FRQ182" s="522"/>
      <c r="FRR182" s="522"/>
      <c r="FRS182" s="522"/>
      <c r="FRT182" s="522"/>
      <c r="FRU182" s="522"/>
      <c r="FRV182" s="522"/>
      <c r="FRW182" s="522"/>
      <c r="FRX182" s="522"/>
      <c r="FRY182" s="522"/>
      <c r="FRZ182" s="522"/>
      <c r="FSA182" s="522"/>
      <c r="FSB182" s="522"/>
      <c r="FSC182" s="522"/>
      <c r="FSD182" s="522"/>
      <c r="FSE182" s="522"/>
      <c r="FSF182" s="522"/>
      <c r="FSG182" s="522"/>
      <c r="FSH182" s="522"/>
      <c r="FSI182" s="522"/>
      <c r="FSJ182" s="522"/>
      <c r="FSK182" s="522"/>
      <c r="FSL182" s="522"/>
      <c r="FSM182" s="522"/>
      <c r="FSN182" s="522"/>
      <c r="FSO182" s="522"/>
      <c r="FSP182" s="522"/>
      <c r="FSQ182" s="522"/>
      <c r="FSR182" s="522"/>
      <c r="FSS182" s="522"/>
      <c r="FST182" s="522"/>
      <c r="FSU182" s="522"/>
      <c r="FSV182" s="522"/>
      <c r="FSW182" s="522"/>
      <c r="FSX182" s="522"/>
      <c r="FSY182" s="522"/>
      <c r="FSZ182" s="522"/>
      <c r="FTA182" s="522"/>
      <c r="FTB182" s="522"/>
      <c r="FTC182" s="522"/>
      <c r="FTD182" s="522"/>
      <c r="FTE182" s="522"/>
      <c r="FTF182" s="522"/>
      <c r="FTG182" s="522"/>
      <c r="FTH182" s="522"/>
      <c r="FTI182" s="522"/>
      <c r="FTJ182" s="522"/>
      <c r="FTK182" s="522"/>
      <c r="FTL182" s="522"/>
      <c r="FTM182" s="522"/>
      <c r="FTN182" s="522"/>
      <c r="FTO182" s="522"/>
      <c r="FTP182" s="522"/>
      <c r="FTQ182" s="522"/>
      <c r="FTR182" s="522"/>
      <c r="FTS182" s="522"/>
      <c r="FTT182" s="522"/>
      <c r="FTU182" s="522"/>
      <c r="FTV182" s="522"/>
      <c r="FTW182" s="522"/>
      <c r="FTX182" s="522"/>
      <c r="FTY182" s="522"/>
      <c r="FTZ182" s="522"/>
      <c r="FUA182" s="522"/>
      <c r="FUB182" s="522"/>
      <c r="FUC182" s="522"/>
      <c r="FUD182" s="522"/>
      <c r="FUE182" s="522"/>
      <c r="FUF182" s="522"/>
      <c r="FUG182" s="522"/>
      <c r="FUH182" s="522"/>
      <c r="FUI182" s="522"/>
      <c r="FUJ182" s="522"/>
      <c r="FUK182" s="522"/>
      <c r="FUL182" s="522"/>
      <c r="FUM182" s="522"/>
      <c r="FUN182" s="522"/>
      <c r="FUO182" s="522"/>
      <c r="FUP182" s="522"/>
      <c r="FUQ182" s="522"/>
      <c r="FUR182" s="522"/>
      <c r="FUS182" s="522"/>
      <c r="FUT182" s="522"/>
      <c r="FUU182" s="522"/>
      <c r="FUV182" s="522"/>
      <c r="FUW182" s="522"/>
      <c r="FUX182" s="522"/>
      <c r="FUY182" s="522"/>
      <c r="FUZ182" s="522"/>
      <c r="FVA182" s="522"/>
      <c r="FVB182" s="522"/>
      <c r="FVC182" s="522"/>
      <c r="FVD182" s="522"/>
      <c r="FVE182" s="522"/>
      <c r="FVF182" s="522"/>
      <c r="FVG182" s="522"/>
      <c r="FVH182" s="522"/>
      <c r="FVI182" s="522"/>
      <c r="FVJ182" s="522"/>
      <c r="FVK182" s="522"/>
      <c r="FVL182" s="522"/>
      <c r="FVM182" s="522"/>
      <c r="FVN182" s="522"/>
      <c r="FVO182" s="522"/>
      <c r="FVP182" s="522"/>
      <c r="FVQ182" s="522"/>
      <c r="FVR182" s="522"/>
      <c r="FVS182" s="522"/>
      <c r="FVT182" s="522"/>
      <c r="FVU182" s="522"/>
      <c r="FVV182" s="522"/>
      <c r="FVW182" s="522"/>
      <c r="FVX182" s="522"/>
      <c r="FVY182" s="522"/>
      <c r="FVZ182" s="522"/>
      <c r="FWA182" s="522"/>
      <c r="FWB182" s="522"/>
      <c r="FWC182" s="522"/>
      <c r="FWD182" s="522"/>
      <c r="FWE182" s="522"/>
      <c r="FWF182" s="522"/>
      <c r="FWG182" s="522"/>
      <c r="FWH182" s="522"/>
      <c r="FWI182" s="522"/>
      <c r="FWJ182" s="522"/>
      <c r="FWK182" s="522"/>
      <c r="FWL182" s="522"/>
      <c r="FWM182" s="522"/>
      <c r="FWN182" s="522"/>
      <c r="FWO182" s="522"/>
      <c r="FWP182" s="522"/>
      <c r="FWQ182" s="522"/>
      <c r="FWR182" s="522"/>
      <c r="FWS182" s="522"/>
      <c r="FWT182" s="522"/>
      <c r="FWU182" s="522"/>
      <c r="FWV182" s="522"/>
      <c r="FWW182" s="522"/>
      <c r="FWX182" s="522"/>
      <c r="FWY182" s="522"/>
      <c r="FWZ182" s="522"/>
      <c r="FXA182" s="522"/>
      <c r="FXB182" s="522"/>
      <c r="FXC182" s="522"/>
      <c r="FXD182" s="522"/>
      <c r="FXE182" s="522"/>
      <c r="FXF182" s="522"/>
      <c r="FXG182" s="522"/>
      <c r="FXH182" s="522"/>
      <c r="FXI182" s="522"/>
      <c r="FXJ182" s="522"/>
      <c r="FXK182" s="522"/>
      <c r="FXL182" s="522"/>
      <c r="FXM182" s="522"/>
      <c r="FXN182" s="522"/>
      <c r="FXO182" s="522"/>
      <c r="FXP182" s="522"/>
      <c r="FXQ182" s="522"/>
      <c r="FXR182" s="522"/>
      <c r="FXS182" s="522"/>
      <c r="FXT182" s="522"/>
      <c r="FXU182" s="522"/>
      <c r="FXV182" s="522"/>
      <c r="FXW182" s="522"/>
      <c r="FXX182" s="522"/>
      <c r="FXY182" s="522"/>
      <c r="FXZ182" s="522"/>
      <c r="FYA182" s="522"/>
      <c r="FYB182" s="522"/>
      <c r="FYC182" s="522"/>
      <c r="FYD182" s="522"/>
      <c r="FYE182" s="522"/>
      <c r="FYF182" s="522"/>
      <c r="FYG182" s="522"/>
      <c r="FYH182" s="522"/>
      <c r="FYI182" s="522"/>
      <c r="FYJ182" s="522"/>
      <c r="FYK182" s="522"/>
      <c r="FYL182" s="522"/>
      <c r="FYM182" s="522"/>
      <c r="FYN182" s="522"/>
      <c r="FYO182" s="522"/>
      <c r="FYP182" s="522"/>
      <c r="FYQ182" s="522"/>
      <c r="FYR182" s="522"/>
      <c r="FYS182" s="522"/>
      <c r="FYT182" s="522"/>
      <c r="FYU182" s="522"/>
      <c r="FYV182" s="522"/>
      <c r="FYW182" s="522"/>
      <c r="FYX182" s="522"/>
      <c r="FYY182" s="522"/>
      <c r="FYZ182" s="522"/>
      <c r="FZA182" s="522"/>
      <c r="FZB182" s="522"/>
      <c r="FZC182" s="522"/>
      <c r="FZD182" s="522"/>
      <c r="FZE182" s="522"/>
      <c r="FZF182" s="522"/>
      <c r="FZG182" s="522"/>
      <c r="FZH182" s="522"/>
      <c r="FZI182" s="522"/>
      <c r="FZJ182" s="522"/>
      <c r="FZK182" s="522"/>
      <c r="FZL182" s="522"/>
      <c r="FZM182" s="522"/>
      <c r="FZN182" s="522"/>
      <c r="FZO182" s="522"/>
      <c r="FZP182" s="522"/>
      <c r="FZQ182" s="522"/>
      <c r="FZR182" s="522"/>
      <c r="FZS182" s="522"/>
      <c r="FZT182" s="522"/>
      <c r="FZU182" s="522"/>
      <c r="FZV182" s="522"/>
      <c r="FZW182" s="522"/>
      <c r="FZX182" s="522"/>
      <c r="FZY182" s="522"/>
      <c r="FZZ182" s="522"/>
      <c r="GAA182" s="522"/>
      <c r="GAB182" s="522"/>
      <c r="GAC182" s="522"/>
      <c r="GAD182" s="522"/>
      <c r="GAE182" s="522"/>
      <c r="GAF182" s="522"/>
      <c r="GAG182" s="522"/>
      <c r="GAH182" s="522"/>
      <c r="GAI182" s="522"/>
      <c r="GAJ182" s="522"/>
      <c r="GAK182" s="522"/>
      <c r="GAL182" s="522"/>
      <c r="GAM182" s="522"/>
      <c r="GAN182" s="522"/>
      <c r="GAO182" s="522"/>
      <c r="GAP182" s="522"/>
      <c r="GAQ182" s="522"/>
      <c r="GAR182" s="522"/>
      <c r="GAS182" s="522"/>
      <c r="GAT182" s="522"/>
      <c r="GAU182" s="522"/>
      <c r="GAV182" s="522"/>
      <c r="GAW182" s="522"/>
      <c r="GAX182" s="522"/>
      <c r="GAY182" s="522"/>
      <c r="GAZ182" s="522"/>
      <c r="GBA182" s="522"/>
      <c r="GBB182" s="522"/>
      <c r="GBC182" s="522"/>
      <c r="GBD182" s="522"/>
      <c r="GBE182" s="522"/>
      <c r="GBF182" s="522"/>
      <c r="GBG182" s="522"/>
      <c r="GBH182" s="522"/>
      <c r="GBI182" s="522"/>
      <c r="GBJ182" s="522"/>
      <c r="GBK182" s="522"/>
      <c r="GBL182" s="522"/>
      <c r="GBM182" s="522"/>
      <c r="GBN182" s="522"/>
      <c r="GBO182" s="522"/>
      <c r="GBP182" s="522"/>
      <c r="GBQ182" s="522"/>
      <c r="GBR182" s="522"/>
      <c r="GBS182" s="522"/>
      <c r="GBT182" s="522"/>
      <c r="GBU182" s="522"/>
      <c r="GBV182" s="522"/>
      <c r="GBW182" s="522"/>
      <c r="GBX182" s="522"/>
      <c r="GBY182" s="522"/>
      <c r="GBZ182" s="522"/>
      <c r="GCA182" s="522"/>
      <c r="GCB182" s="522"/>
      <c r="GCC182" s="522"/>
      <c r="GCD182" s="522"/>
      <c r="GCE182" s="522"/>
      <c r="GCF182" s="522"/>
      <c r="GCG182" s="522"/>
      <c r="GCH182" s="522"/>
      <c r="GCI182" s="522"/>
      <c r="GCJ182" s="522"/>
      <c r="GCK182" s="522"/>
      <c r="GCL182" s="522"/>
      <c r="GCM182" s="522"/>
      <c r="GCN182" s="522"/>
      <c r="GCO182" s="522"/>
      <c r="GCP182" s="522"/>
      <c r="GCQ182" s="522"/>
      <c r="GCR182" s="522"/>
      <c r="GCS182" s="522"/>
      <c r="GCT182" s="522"/>
      <c r="GCU182" s="522"/>
      <c r="GCV182" s="522"/>
      <c r="GCW182" s="522"/>
      <c r="GCX182" s="522"/>
      <c r="GCY182" s="522"/>
      <c r="GCZ182" s="522"/>
      <c r="GDA182" s="522"/>
      <c r="GDB182" s="522"/>
      <c r="GDC182" s="522"/>
      <c r="GDD182" s="522"/>
      <c r="GDE182" s="522"/>
      <c r="GDF182" s="522"/>
      <c r="GDG182" s="522"/>
      <c r="GDH182" s="522"/>
      <c r="GDI182" s="522"/>
      <c r="GDJ182" s="522"/>
      <c r="GDK182" s="522"/>
      <c r="GDL182" s="522"/>
      <c r="GDM182" s="522"/>
      <c r="GDN182" s="522"/>
      <c r="GDO182" s="522"/>
      <c r="GDP182" s="522"/>
      <c r="GDQ182" s="522"/>
      <c r="GDR182" s="522"/>
      <c r="GDS182" s="522"/>
      <c r="GDT182" s="522"/>
      <c r="GDU182" s="522"/>
      <c r="GDV182" s="522"/>
      <c r="GDW182" s="522"/>
      <c r="GDX182" s="522"/>
      <c r="GDY182" s="522"/>
      <c r="GDZ182" s="522"/>
      <c r="GEA182" s="522"/>
      <c r="GEB182" s="522"/>
      <c r="GEC182" s="522"/>
      <c r="GED182" s="522"/>
      <c r="GEE182" s="522"/>
      <c r="GEF182" s="522"/>
      <c r="GEG182" s="522"/>
      <c r="GEH182" s="522"/>
      <c r="GEI182" s="522"/>
      <c r="GEJ182" s="522"/>
      <c r="GEK182" s="522"/>
      <c r="GEL182" s="522"/>
      <c r="GEM182" s="522"/>
      <c r="GEN182" s="522"/>
      <c r="GEO182" s="522"/>
      <c r="GEP182" s="522"/>
      <c r="GEQ182" s="522"/>
      <c r="GER182" s="522"/>
      <c r="GES182" s="522"/>
      <c r="GET182" s="522"/>
      <c r="GEU182" s="522"/>
      <c r="GEV182" s="522"/>
      <c r="GEW182" s="522"/>
      <c r="GEX182" s="522"/>
      <c r="GEY182" s="522"/>
      <c r="GEZ182" s="522"/>
      <c r="GFA182" s="522"/>
      <c r="GFB182" s="522"/>
      <c r="GFC182" s="522"/>
      <c r="GFD182" s="522"/>
      <c r="GFE182" s="522"/>
      <c r="GFF182" s="522"/>
      <c r="GFG182" s="522"/>
      <c r="GFH182" s="522"/>
      <c r="GFI182" s="522"/>
      <c r="GFJ182" s="522"/>
      <c r="GFK182" s="522"/>
      <c r="GFL182" s="522"/>
      <c r="GFM182" s="522"/>
      <c r="GFN182" s="522"/>
      <c r="GFO182" s="522"/>
      <c r="GFP182" s="522"/>
      <c r="GFQ182" s="522"/>
      <c r="GFR182" s="522"/>
      <c r="GFS182" s="522"/>
      <c r="GFT182" s="522"/>
      <c r="GFU182" s="522"/>
      <c r="GFV182" s="522"/>
      <c r="GFW182" s="522"/>
      <c r="GFX182" s="522"/>
      <c r="GFY182" s="522"/>
      <c r="GFZ182" s="522"/>
      <c r="GGA182" s="522"/>
      <c r="GGB182" s="522"/>
      <c r="GGC182" s="522"/>
      <c r="GGD182" s="522"/>
      <c r="GGE182" s="522"/>
      <c r="GGF182" s="522"/>
      <c r="GGG182" s="522"/>
      <c r="GGH182" s="522"/>
      <c r="GGI182" s="522"/>
      <c r="GGJ182" s="522"/>
      <c r="GGK182" s="522"/>
      <c r="GGL182" s="522"/>
      <c r="GGM182" s="522"/>
      <c r="GGN182" s="522"/>
      <c r="GGO182" s="522"/>
      <c r="GGP182" s="522"/>
      <c r="GGQ182" s="522"/>
      <c r="GGR182" s="522"/>
      <c r="GGS182" s="522"/>
      <c r="GGT182" s="522"/>
      <c r="GGU182" s="522"/>
      <c r="GGV182" s="522"/>
      <c r="GGW182" s="522"/>
      <c r="GGX182" s="522"/>
      <c r="GGY182" s="522"/>
      <c r="GGZ182" s="522"/>
      <c r="GHA182" s="522"/>
      <c r="GHB182" s="522"/>
      <c r="GHC182" s="522"/>
      <c r="GHD182" s="522"/>
      <c r="GHE182" s="522"/>
      <c r="GHF182" s="522"/>
      <c r="GHG182" s="522"/>
      <c r="GHH182" s="522"/>
      <c r="GHI182" s="522"/>
      <c r="GHJ182" s="522"/>
      <c r="GHK182" s="522"/>
      <c r="GHL182" s="522"/>
      <c r="GHM182" s="522"/>
      <c r="GHN182" s="522"/>
      <c r="GHO182" s="522"/>
      <c r="GHP182" s="522"/>
      <c r="GHQ182" s="522"/>
      <c r="GHR182" s="522"/>
      <c r="GHS182" s="522"/>
      <c r="GHT182" s="522"/>
      <c r="GHU182" s="522"/>
      <c r="GHV182" s="522"/>
      <c r="GHW182" s="522"/>
      <c r="GHX182" s="522"/>
      <c r="GHY182" s="522"/>
      <c r="GHZ182" s="522"/>
      <c r="GIA182" s="522"/>
      <c r="GIB182" s="522"/>
      <c r="GIC182" s="522"/>
      <c r="GID182" s="522"/>
      <c r="GIE182" s="522"/>
      <c r="GIF182" s="522"/>
      <c r="GIG182" s="522"/>
      <c r="GIH182" s="522"/>
      <c r="GII182" s="522"/>
      <c r="GIJ182" s="522"/>
      <c r="GIK182" s="522"/>
      <c r="GIL182" s="522"/>
      <c r="GIM182" s="522"/>
      <c r="GIN182" s="522"/>
      <c r="GIO182" s="522"/>
      <c r="GIP182" s="522"/>
      <c r="GIQ182" s="522"/>
      <c r="GIR182" s="522"/>
      <c r="GIS182" s="522"/>
      <c r="GIT182" s="522"/>
      <c r="GIU182" s="522"/>
      <c r="GIV182" s="522"/>
      <c r="GIW182" s="522"/>
      <c r="GIX182" s="522"/>
      <c r="GIY182" s="522"/>
      <c r="GIZ182" s="522"/>
      <c r="GJA182" s="522"/>
      <c r="GJB182" s="522"/>
      <c r="GJC182" s="522"/>
      <c r="GJD182" s="522"/>
      <c r="GJE182" s="522"/>
      <c r="GJF182" s="522"/>
      <c r="GJG182" s="522"/>
      <c r="GJH182" s="522"/>
      <c r="GJI182" s="522"/>
      <c r="GJJ182" s="522"/>
      <c r="GJK182" s="522"/>
      <c r="GJL182" s="522"/>
      <c r="GJM182" s="522"/>
      <c r="GJN182" s="522"/>
      <c r="GJO182" s="522"/>
      <c r="GJP182" s="522"/>
      <c r="GJQ182" s="522"/>
      <c r="GJR182" s="522"/>
      <c r="GJS182" s="522"/>
      <c r="GJT182" s="522"/>
      <c r="GJU182" s="522"/>
      <c r="GJV182" s="522"/>
      <c r="GJW182" s="522"/>
      <c r="GJX182" s="522"/>
      <c r="GJY182" s="522"/>
      <c r="GJZ182" s="522"/>
      <c r="GKA182" s="522"/>
      <c r="GKB182" s="522"/>
      <c r="GKC182" s="522"/>
      <c r="GKD182" s="522"/>
      <c r="GKE182" s="522"/>
      <c r="GKF182" s="522"/>
      <c r="GKG182" s="522"/>
      <c r="GKH182" s="522"/>
      <c r="GKI182" s="522"/>
      <c r="GKJ182" s="522"/>
      <c r="GKK182" s="522"/>
      <c r="GKL182" s="522"/>
      <c r="GKM182" s="522"/>
      <c r="GKN182" s="522"/>
      <c r="GKO182" s="522"/>
      <c r="GKP182" s="522"/>
      <c r="GKQ182" s="522"/>
      <c r="GKR182" s="522"/>
      <c r="GKS182" s="522"/>
      <c r="GKT182" s="522"/>
      <c r="GKU182" s="522"/>
      <c r="GKV182" s="522"/>
      <c r="GKW182" s="522"/>
      <c r="GKX182" s="522"/>
      <c r="GKY182" s="522"/>
      <c r="GKZ182" s="522"/>
      <c r="GLA182" s="522"/>
      <c r="GLB182" s="522"/>
      <c r="GLC182" s="522"/>
      <c r="GLD182" s="522"/>
      <c r="GLE182" s="522"/>
      <c r="GLF182" s="522"/>
      <c r="GLG182" s="522"/>
      <c r="GLH182" s="522"/>
      <c r="GLI182" s="522"/>
      <c r="GLJ182" s="522"/>
      <c r="GLK182" s="522"/>
      <c r="GLL182" s="522"/>
      <c r="GLM182" s="522"/>
      <c r="GLN182" s="522"/>
      <c r="GLO182" s="522"/>
      <c r="GLP182" s="522"/>
      <c r="GLQ182" s="522"/>
      <c r="GLR182" s="522"/>
      <c r="GLS182" s="522"/>
      <c r="GLT182" s="522"/>
      <c r="GLU182" s="522"/>
      <c r="GLV182" s="522"/>
      <c r="GLW182" s="522"/>
      <c r="GLX182" s="522"/>
      <c r="GLY182" s="522"/>
      <c r="GLZ182" s="522"/>
      <c r="GMA182" s="522"/>
      <c r="GMB182" s="522"/>
      <c r="GMC182" s="522"/>
      <c r="GMD182" s="522"/>
      <c r="GME182" s="522"/>
      <c r="GMF182" s="522"/>
      <c r="GMG182" s="522"/>
      <c r="GMH182" s="522"/>
      <c r="GMI182" s="522"/>
      <c r="GMJ182" s="522"/>
      <c r="GMK182" s="522"/>
      <c r="GML182" s="522"/>
      <c r="GMM182" s="522"/>
      <c r="GMN182" s="522"/>
      <c r="GMO182" s="522"/>
      <c r="GMP182" s="522"/>
      <c r="GMQ182" s="522"/>
      <c r="GMR182" s="522"/>
      <c r="GMS182" s="522"/>
      <c r="GMT182" s="522"/>
      <c r="GMU182" s="522"/>
      <c r="GMV182" s="522"/>
      <c r="GMW182" s="522"/>
      <c r="GMX182" s="522"/>
      <c r="GMY182" s="522"/>
      <c r="GMZ182" s="522"/>
      <c r="GNA182" s="522"/>
      <c r="GNB182" s="522"/>
      <c r="GNC182" s="522"/>
      <c r="GND182" s="522"/>
      <c r="GNE182" s="522"/>
      <c r="GNF182" s="522"/>
      <c r="GNG182" s="522"/>
      <c r="GNH182" s="522"/>
      <c r="GNI182" s="522"/>
      <c r="GNJ182" s="522"/>
      <c r="GNK182" s="522"/>
      <c r="GNL182" s="522"/>
      <c r="GNM182" s="522"/>
      <c r="GNN182" s="522"/>
      <c r="GNO182" s="522"/>
      <c r="GNP182" s="522"/>
      <c r="GNQ182" s="522"/>
      <c r="GNR182" s="522"/>
      <c r="GNS182" s="522"/>
      <c r="GNT182" s="522"/>
      <c r="GNU182" s="522"/>
      <c r="GNV182" s="522"/>
      <c r="GNW182" s="522"/>
      <c r="GNX182" s="522"/>
      <c r="GNY182" s="522"/>
      <c r="GNZ182" s="522"/>
      <c r="GOA182" s="522"/>
      <c r="GOB182" s="522"/>
      <c r="GOC182" s="522"/>
      <c r="GOD182" s="522"/>
      <c r="GOE182" s="522"/>
      <c r="GOF182" s="522"/>
      <c r="GOG182" s="522"/>
      <c r="GOH182" s="522"/>
      <c r="GOI182" s="522"/>
      <c r="GOJ182" s="522"/>
      <c r="GOK182" s="522"/>
      <c r="GOL182" s="522"/>
      <c r="GOM182" s="522"/>
      <c r="GON182" s="522"/>
      <c r="GOO182" s="522"/>
      <c r="GOP182" s="522"/>
      <c r="GOQ182" s="522"/>
      <c r="GOR182" s="522"/>
      <c r="GOS182" s="522"/>
      <c r="GOT182" s="522"/>
      <c r="GOU182" s="522"/>
      <c r="GOV182" s="522"/>
      <c r="GOW182" s="522"/>
      <c r="GOX182" s="522"/>
      <c r="GOY182" s="522"/>
      <c r="GOZ182" s="522"/>
      <c r="GPA182" s="522"/>
      <c r="GPB182" s="522"/>
      <c r="GPC182" s="522"/>
      <c r="GPD182" s="522"/>
      <c r="GPE182" s="522"/>
      <c r="GPF182" s="522"/>
      <c r="GPG182" s="522"/>
      <c r="GPH182" s="522"/>
      <c r="GPI182" s="522"/>
      <c r="GPJ182" s="522"/>
      <c r="GPK182" s="522"/>
      <c r="GPL182" s="522"/>
      <c r="GPM182" s="522"/>
      <c r="GPN182" s="522"/>
      <c r="GPO182" s="522"/>
      <c r="GPP182" s="522"/>
      <c r="GPQ182" s="522"/>
      <c r="GPR182" s="522"/>
      <c r="GPS182" s="522"/>
      <c r="GPT182" s="522"/>
      <c r="GPU182" s="522"/>
      <c r="GPV182" s="522"/>
      <c r="GPW182" s="522"/>
      <c r="GPX182" s="522"/>
      <c r="GPY182" s="522"/>
      <c r="GPZ182" s="522"/>
      <c r="GQA182" s="522"/>
      <c r="GQB182" s="522"/>
      <c r="GQC182" s="522"/>
      <c r="GQD182" s="522"/>
      <c r="GQE182" s="522"/>
      <c r="GQF182" s="522"/>
      <c r="GQG182" s="522"/>
      <c r="GQH182" s="522"/>
      <c r="GQI182" s="522"/>
      <c r="GQJ182" s="522"/>
      <c r="GQK182" s="522"/>
      <c r="GQL182" s="522"/>
      <c r="GQM182" s="522"/>
      <c r="GQN182" s="522"/>
      <c r="GQO182" s="522"/>
      <c r="GQP182" s="522"/>
      <c r="GQQ182" s="522"/>
      <c r="GQR182" s="522"/>
      <c r="GQS182" s="522"/>
      <c r="GQT182" s="522"/>
      <c r="GQU182" s="522"/>
      <c r="GQV182" s="522"/>
      <c r="GQW182" s="522"/>
      <c r="GQX182" s="522"/>
      <c r="GQY182" s="522"/>
      <c r="GQZ182" s="522"/>
      <c r="GRA182" s="522"/>
      <c r="GRB182" s="522"/>
      <c r="GRC182" s="522"/>
      <c r="GRD182" s="522"/>
      <c r="GRE182" s="522"/>
      <c r="GRF182" s="522"/>
      <c r="GRG182" s="522"/>
      <c r="GRH182" s="522"/>
      <c r="GRI182" s="522"/>
      <c r="GRJ182" s="522"/>
      <c r="GRK182" s="522"/>
      <c r="GRL182" s="522"/>
      <c r="GRM182" s="522"/>
      <c r="GRN182" s="522"/>
      <c r="GRO182" s="522"/>
      <c r="GRP182" s="522"/>
      <c r="GRQ182" s="522"/>
      <c r="GRR182" s="522"/>
      <c r="GRS182" s="522"/>
      <c r="GRT182" s="522"/>
      <c r="GRU182" s="522"/>
      <c r="GRV182" s="522"/>
      <c r="GRW182" s="522"/>
      <c r="GRX182" s="522"/>
      <c r="GRY182" s="522"/>
      <c r="GRZ182" s="522"/>
      <c r="GSA182" s="522"/>
      <c r="GSB182" s="522"/>
      <c r="GSC182" s="522"/>
      <c r="GSD182" s="522"/>
      <c r="GSE182" s="522"/>
      <c r="GSF182" s="522"/>
      <c r="GSG182" s="522"/>
      <c r="GSH182" s="522"/>
      <c r="GSI182" s="522"/>
      <c r="GSJ182" s="522"/>
      <c r="GSK182" s="522"/>
      <c r="GSL182" s="522"/>
      <c r="GSM182" s="522"/>
      <c r="GSN182" s="522"/>
      <c r="GSO182" s="522"/>
      <c r="GSP182" s="522"/>
      <c r="GSQ182" s="522"/>
      <c r="GSR182" s="522"/>
      <c r="GSS182" s="522"/>
      <c r="GST182" s="522"/>
      <c r="GSU182" s="522"/>
      <c r="GSV182" s="522"/>
      <c r="GSW182" s="522"/>
      <c r="GSX182" s="522"/>
      <c r="GSY182" s="522"/>
      <c r="GSZ182" s="522"/>
      <c r="GTA182" s="522"/>
      <c r="GTB182" s="522"/>
      <c r="GTC182" s="522"/>
      <c r="GTD182" s="522"/>
      <c r="GTE182" s="522"/>
      <c r="GTF182" s="522"/>
      <c r="GTG182" s="522"/>
      <c r="GTH182" s="522"/>
      <c r="GTI182" s="522"/>
      <c r="GTJ182" s="522"/>
      <c r="GTK182" s="522"/>
      <c r="GTL182" s="522"/>
      <c r="GTM182" s="522"/>
      <c r="GTN182" s="522"/>
      <c r="GTO182" s="522"/>
      <c r="GTP182" s="522"/>
      <c r="GTQ182" s="522"/>
      <c r="GTR182" s="522"/>
      <c r="GTS182" s="522"/>
      <c r="GTT182" s="522"/>
      <c r="GTU182" s="522"/>
      <c r="GTV182" s="522"/>
      <c r="GTW182" s="522"/>
      <c r="GTX182" s="522"/>
      <c r="GTY182" s="522"/>
      <c r="GTZ182" s="522"/>
      <c r="GUA182" s="522"/>
      <c r="GUB182" s="522"/>
      <c r="GUC182" s="522"/>
      <c r="GUD182" s="522"/>
      <c r="GUE182" s="522"/>
      <c r="GUF182" s="522"/>
      <c r="GUG182" s="522"/>
      <c r="GUH182" s="522"/>
      <c r="GUI182" s="522"/>
      <c r="GUJ182" s="522"/>
      <c r="GUK182" s="522"/>
      <c r="GUL182" s="522"/>
      <c r="GUM182" s="522"/>
      <c r="GUN182" s="522"/>
      <c r="GUO182" s="522"/>
      <c r="GUP182" s="522"/>
      <c r="GUQ182" s="522"/>
      <c r="GUR182" s="522"/>
      <c r="GUS182" s="522"/>
      <c r="GUT182" s="522"/>
      <c r="GUU182" s="522"/>
      <c r="GUV182" s="522"/>
      <c r="GUW182" s="522"/>
      <c r="GUX182" s="522"/>
      <c r="GUY182" s="522"/>
      <c r="GUZ182" s="522"/>
      <c r="GVA182" s="522"/>
      <c r="GVB182" s="522"/>
      <c r="GVC182" s="522"/>
      <c r="GVD182" s="522"/>
      <c r="GVE182" s="522"/>
      <c r="GVF182" s="522"/>
      <c r="GVG182" s="522"/>
      <c r="GVH182" s="522"/>
      <c r="GVI182" s="522"/>
      <c r="GVJ182" s="522"/>
      <c r="GVK182" s="522"/>
      <c r="GVL182" s="522"/>
      <c r="GVM182" s="522"/>
      <c r="GVN182" s="522"/>
      <c r="GVO182" s="522"/>
      <c r="GVP182" s="522"/>
      <c r="GVQ182" s="522"/>
      <c r="GVR182" s="522"/>
      <c r="GVS182" s="522"/>
      <c r="GVT182" s="522"/>
      <c r="GVU182" s="522"/>
      <c r="GVV182" s="522"/>
      <c r="GVW182" s="522"/>
      <c r="GVX182" s="522"/>
      <c r="GVY182" s="522"/>
      <c r="GVZ182" s="522"/>
      <c r="GWA182" s="522"/>
      <c r="GWB182" s="522"/>
      <c r="GWC182" s="522"/>
      <c r="GWD182" s="522"/>
      <c r="GWE182" s="522"/>
      <c r="GWF182" s="522"/>
      <c r="GWG182" s="522"/>
      <c r="GWH182" s="522"/>
      <c r="GWI182" s="522"/>
      <c r="GWJ182" s="522"/>
      <c r="GWK182" s="522"/>
      <c r="GWL182" s="522"/>
      <c r="GWM182" s="522"/>
      <c r="GWN182" s="522"/>
      <c r="GWO182" s="522"/>
      <c r="GWP182" s="522"/>
      <c r="GWQ182" s="522"/>
      <c r="GWR182" s="522"/>
      <c r="GWS182" s="522"/>
      <c r="GWT182" s="522"/>
      <c r="GWU182" s="522"/>
      <c r="GWV182" s="522"/>
      <c r="GWW182" s="522"/>
      <c r="GWX182" s="522"/>
      <c r="GWY182" s="522"/>
      <c r="GWZ182" s="522"/>
      <c r="GXA182" s="522"/>
      <c r="GXB182" s="522"/>
      <c r="GXC182" s="522"/>
      <c r="GXD182" s="522"/>
      <c r="GXE182" s="522"/>
      <c r="GXF182" s="522"/>
      <c r="GXG182" s="522"/>
      <c r="GXH182" s="522"/>
      <c r="GXI182" s="522"/>
      <c r="GXJ182" s="522"/>
      <c r="GXK182" s="522"/>
      <c r="GXL182" s="522"/>
      <c r="GXM182" s="522"/>
      <c r="GXN182" s="522"/>
      <c r="GXO182" s="522"/>
      <c r="GXP182" s="522"/>
      <c r="GXQ182" s="522"/>
      <c r="GXR182" s="522"/>
      <c r="GXS182" s="522"/>
      <c r="GXT182" s="522"/>
      <c r="GXU182" s="522"/>
      <c r="GXV182" s="522"/>
      <c r="GXW182" s="522"/>
      <c r="GXX182" s="522"/>
      <c r="GXY182" s="522"/>
      <c r="GXZ182" s="522"/>
      <c r="GYA182" s="522"/>
      <c r="GYB182" s="522"/>
      <c r="GYC182" s="522"/>
      <c r="GYD182" s="522"/>
      <c r="GYE182" s="522"/>
      <c r="GYF182" s="522"/>
      <c r="GYG182" s="522"/>
      <c r="GYH182" s="522"/>
      <c r="GYI182" s="522"/>
      <c r="GYJ182" s="522"/>
      <c r="GYK182" s="522"/>
      <c r="GYL182" s="522"/>
      <c r="GYM182" s="522"/>
      <c r="GYN182" s="522"/>
      <c r="GYO182" s="522"/>
      <c r="GYP182" s="522"/>
      <c r="GYQ182" s="522"/>
      <c r="GYR182" s="522"/>
      <c r="GYS182" s="522"/>
      <c r="GYT182" s="522"/>
      <c r="GYU182" s="522"/>
      <c r="GYV182" s="522"/>
      <c r="GYW182" s="522"/>
      <c r="GYX182" s="522"/>
      <c r="GYY182" s="522"/>
      <c r="GYZ182" s="522"/>
      <c r="GZA182" s="522"/>
      <c r="GZB182" s="522"/>
      <c r="GZC182" s="522"/>
      <c r="GZD182" s="522"/>
      <c r="GZE182" s="522"/>
      <c r="GZF182" s="522"/>
      <c r="GZG182" s="522"/>
      <c r="GZH182" s="522"/>
      <c r="GZI182" s="522"/>
      <c r="GZJ182" s="522"/>
      <c r="GZK182" s="522"/>
      <c r="GZL182" s="522"/>
      <c r="GZM182" s="522"/>
      <c r="GZN182" s="522"/>
      <c r="GZO182" s="522"/>
      <c r="GZP182" s="522"/>
      <c r="GZQ182" s="522"/>
      <c r="GZR182" s="522"/>
      <c r="GZS182" s="522"/>
      <c r="GZT182" s="522"/>
      <c r="GZU182" s="522"/>
      <c r="GZV182" s="522"/>
      <c r="GZW182" s="522"/>
      <c r="GZX182" s="522"/>
      <c r="GZY182" s="522"/>
      <c r="GZZ182" s="522"/>
      <c r="HAA182" s="522"/>
      <c r="HAB182" s="522"/>
      <c r="HAC182" s="522"/>
      <c r="HAD182" s="522"/>
      <c r="HAE182" s="522"/>
      <c r="HAF182" s="522"/>
      <c r="HAG182" s="522"/>
      <c r="HAH182" s="522"/>
      <c r="HAI182" s="522"/>
      <c r="HAJ182" s="522"/>
      <c r="HAK182" s="522"/>
      <c r="HAL182" s="522"/>
      <c r="HAM182" s="522"/>
      <c r="HAN182" s="522"/>
      <c r="HAO182" s="522"/>
      <c r="HAP182" s="522"/>
      <c r="HAQ182" s="522"/>
      <c r="HAR182" s="522"/>
      <c r="HAS182" s="522"/>
      <c r="HAT182" s="522"/>
      <c r="HAU182" s="522"/>
      <c r="HAV182" s="522"/>
      <c r="HAW182" s="522"/>
      <c r="HAX182" s="522"/>
      <c r="HAY182" s="522"/>
      <c r="HAZ182" s="522"/>
      <c r="HBA182" s="522"/>
      <c r="HBB182" s="522"/>
      <c r="HBC182" s="522"/>
      <c r="HBD182" s="522"/>
      <c r="HBE182" s="522"/>
      <c r="HBF182" s="522"/>
      <c r="HBG182" s="522"/>
      <c r="HBH182" s="522"/>
      <c r="HBI182" s="522"/>
      <c r="HBJ182" s="522"/>
      <c r="HBK182" s="522"/>
      <c r="HBL182" s="522"/>
      <c r="HBM182" s="522"/>
      <c r="HBN182" s="522"/>
      <c r="HBO182" s="522"/>
      <c r="HBP182" s="522"/>
      <c r="HBQ182" s="522"/>
      <c r="HBR182" s="522"/>
      <c r="HBS182" s="522"/>
      <c r="HBT182" s="522"/>
      <c r="HBU182" s="522"/>
      <c r="HBV182" s="522"/>
      <c r="HBW182" s="522"/>
      <c r="HBX182" s="522"/>
      <c r="HBY182" s="522"/>
      <c r="HBZ182" s="522"/>
      <c r="HCA182" s="522"/>
      <c r="HCB182" s="522"/>
      <c r="HCC182" s="522"/>
      <c r="HCD182" s="522"/>
      <c r="HCE182" s="522"/>
      <c r="HCF182" s="522"/>
      <c r="HCG182" s="522"/>
      <c r="HCH182" s="522"/>
      <c r="HCI182" s="522"/>
      <c r="HCJ182" s="522"/>
      <c r="HCK182" s="522"/>
      <c r="HCL182" s="522"/>
      <c r="HCM182" s="522"/>
      <c r="HCN182" s="522"/>
      <c r="HCO182" s="522"/>
      <c r="HCP182" s="522"/>
      <c r="HCQ182" s="522"/>
      <c r="HCR182" s="522"/>
      <c r="HCS182" s="522"/>
      <c r="HCT182" s="522"/>
      <c r="HCU182" s="522"/>
      <c r="HCV182" s="522"/>
      <c r="HCW182" s="522"/>
      <c r="HCX182" s="522"/>
      <c r="HCY182" s="522"/>
      <c r="HCZ182" s="522"/>
      <c r="HDA182" s="522"/>
      <c r="HDB182" s="522"/>
      <c r="HDC182" s="522"/>
      <c r="HDD182" s="522"/>
      <c r="HDE182" s="522"/>
      <c r="HDF182" s="522"/>
      <c r="HDG182" s="522"/>
      <c r="HDH182" s="522"/>
      <c r="HDI182" s="522"/>
      <c r="HDJ182" s="522"/>
      <c r="HDK182" s="522"/>
      <c r="HDL182" s="522"/>
      <c r="HDM182" s="522"/>
      <c r="HDN182" s="522"/>
      <c r="HDO182" s="522"/>
      <c r="HDP182" s="522"/>
      <c r="HDQ182" s="522"/>
      <c r="HDR182" s="522"/>
      <c r="HDS182" s="522"/>
      <c r="HDT182" s="522"/>
      <c r="HDU182" s="522"/>
      <c r="HDV182" s="522"/>
      <c r="HDW182" s="522"/>
      <c r="HDX182" s="522"/>
      <c r="HDY182" s="522"/>
      <c r="HDZ182" s="522"/>
      <c r="HEA182" s="522"/>
      <c r="HEB182" s="522"/>
      <c r="HEC182" s="522"/>
      <c r="HED182" s="522"/>
      <c r="HEE182" s="522"/>
      <c r="HEF182" s="522"/>
      <c r="HEG182" s="522"/>
      <c r="HEH182" s="522"/>
      <c r="HEI182" s="522"/>
      <c r="HEJ182" s="522"/>
      <c r="HEK182" s="522"/>
      <c r="HEL182" s="522"/>
      <c r="HEM182" s="522"/>
      <c r="HEN182" s="522"/>
      <c r="HEO182" s="522"/>
      <c r="HEP182" s="522"/>
      <c r="HEQ182" s="522"/>
      <c r="HER182" s="522"/>
      <c r="HES182" s="522"/>
      <c r="HET182" s="522"/>
      <c r="HEU182" s="522"/>
      <c r="HEV182" s="522"/>
      <c r="HEW182" s="522"/>
      <c r="HEX182" s="522"/>
      <c r="HEY182" s="522"/>
      <c r="HEZ182" s="522"/>
      <c r="HFA182" s="522"/>
      <c r="HFB182" s="522"/>
      <c r="HFC182" s="522"/>
      <c r="HFD182" s="522"/>
      <c r="HFE182" s="522"/>
      <c r="HFF182" s="522"/>
      <c r="HFG182" s="522"/>
      <c r="HFH182" s="522"/>
      <c r="HFI182" s="522"/>
      <c r="HFJ182" s="522"/>
      <c r="HFK182" s="522"/>
      <c r="HFL182" s="522"/>
      <c r="HFM182" s="522"/>
      <c r="HFN182" s="522"/>
      <c r="HFO182" s="522"/>
      <c r="HFP182" s="522"/>
      <c r="HFQ182" s="522"/>
      <c r="HFR182" s="522"/>
      <c r="HFS182" s="522"/>
      <c r="HFT182" s="522"/>
      <c r="HFU182" s="522"/>
      <c r="HFV182" s="522"/>
      <c r="HFW182" s="522"/>
      <c r="HFX182" s="522"/>
      <c r="HFY182" s="522"/>
      <c r="HFZ182" s="522"/>
      <c r="HGA182" s="522"/>
      <c r="HGB182" s="522"/>
      <c r="HGC182" s="522"/>
      <c r="HGD182" s="522"/>
      <c r="HGE182" s="522"/>
      <c r="HGF182" s="522"/>
      <c r="HGG182" s="522"/>
      <c r="HGH182" s="522"/>
      <c r="HGI182" s="522"/>
      <c r="HGJ182" s="522"/>
      <c r="HGK182" s="522"/>
      <c r="HGL182" s="522"/>
      <c r="HGM182" s="522"/>
      <c r="HGN182" s="522"/>
      <c r="HGO182" s="522"/>
      <c r="HGP182" s="522"/>
      <c r="HGQ182" s="522"/>
      <c r="HGR182" s="522"/>
      <c r="HGS182" s="522"/>
      <c r="HGT182" s="522"/>
      <c r="HGU182" s="522"/>
      <c r="HGV182" s="522"/>
      <c r="HGW182" s="522"/>
      <c r="HGX182" s="522"/>
      <c r="HGY182" s="522"/>
      <c r="HGZ182" s="522"/>
      <c r="HHA182" s="522"/>
      <c r="HHB182" s="522"/>
      <c r="HHC182" s="522"/>
      <c r="HHD182" s="522"/>
      <c r="HHE182" s="522"/>
      <c r="HHF182" s="522"/>
      <c r="HHG182" s="522"/>
      <c r="HHH182" s="522"/>
      <c r="HHI182" s="522"/>
      <c r="HHJ182" s="522"/>
      <c r="HHK182" s="522"/>
      <c r="HHL182" s="522"/>
      <c r="HHM182" s="522"/>
      <c r="HHN182" s="522"/>
      <c r="HHO182" s="522"/>
      <c r="HHP182" s="522"/>
      <c r="HHQ182" s="522"/>
      <c r="HHR182" s="522"/>
      <c r="HHS182" s="522"/>
      <c r="HHT182" s="522"/>
      <c r="HHU182" s="522"/>
      <c r="HHV182" s="522"/>
      <c r="HHW182" s="522"/>
      <c r="HHX182" s="522"/>
      <c r="HHY182" s="522"/>
      <c r="HHZ182" s="522"/>
      <c r="HIA182" s="522"/>
      <c r="HIB182" s="522"/>
      <c r="HIC182" s="522"/>
      <c r="HID182" s="522"/>
      <c r="HIE182" s="522"/>
      <c r="HIF182" s="522"/>
      <c r="HIG182" s="522"/>
      <c r="HIH182" s="522"/>
      <c r="HII182" s="522"/>
      <c r="HIJ182" s="522"/>
      <c r="HIK182" s="522"/>
      <c r="HIL182" s="522"/>
      <c r="HIM182" s="522"/>
      <c r="HIN182" s="522"/>
      <c r="HIO182" s="522"/>
      <c r="HIP182" s="522"/>
      <c r="HIQ182" s="522"/>
      <c r="HIR182" s="522"/>
      <c r="HIS182" s="522"/>
      <c r="HIT182" s="522"/>
      <c r="HIU182" s="522"/>
      <c r="HIV182" s="522"/>
      <c r="HIW182" s="522"/>
      <c r="HIX182" s="522"/>
      <c r="HIY182" s="522"/>
      <c r="HIZ182" s="522"/>
      <c r="HJA182" s="522"/>
      <c r="HJB182" s="522"/>
      <c r="HJC182" s="522"/>
      <c r="HJD182" s="522"/>
      <c r="HJE182" s="522"/>
      <c r="HJF182" s="522"/>
      <c r="HJG182" s="522"/>
      <c r="HJH182" s="522"/>
      <c r="HJI182" s="522"/>
      <c r="HJJ182" s="522"/>
      <c r="HJK182" s="522"/>
      <c r="HJL182" s="522"/>
      <c r="HJM182" s="522"/>
      <c r="HJN182" s="522"/>
      <c r="HJO182" s="522"/>
      <c r="HJP182" s="522"/>
      <c r="HJQ182" s="522"/>
      <c r="HJR182" s="522"/>
      <c r="HJS182" s="522"/>
      <c r="HJT182" s="522"/>
      <c r="HJU182" s="522"/>
      <c r="HJV182" s="522"/>
      <c r="HJW182" s="522"/>
      <c r="HJX182" s="522"/>
      <c r="HJY182" s="522"/>
      <c r="HJZ182" s="522"/>
      <c r="HKA182" s="522"/>
      <c r="HKB182" s="522"/>
      <c r="HKC182" s="522"/>
      <c r="HKD182" s="522"/>
      <c r="HKE182" s="522"/>
      <c r="HKF182" s="522"/>
      <c r="HKG182" s="522"/>
      <c r="HKH182" s="522"/>
      <c r="HKI182" s="522"/>
      <c r="HKJ182" s="522"/>
      <c r="HKK182" s="522"/>
      <c r="HKL182" s="522"/>
      <c r="HKM182" s="522"/>
      <c r="HKN182" s="522"/>
      <c r="HKO182" s="522"/>
      <c r="HKP182" s="522"/>
      <c r="HKQ182" s="522"/>
      <c r="HKR182" s="522"/>
      <c r="HKS182" s="522"/>
      <c r="HKT182" s="522"/>
      <c r="HKU182" s="522"/>
      <c r="HKV182" s="522"/>
      <c r="HKW182" s="522"/>
      <c r="HKX182" s="522"/>
      <c r="HKY182" s="522"/>
      <c r="HKZ182" s="522"/>
      <c r="HLA182" s="522"/>
      <c r="HLB182" s="522"/>
      <c r="HLC182" s="522"/>
      <c r="HLD182" s="522"/>
      <c r="HLE182" s="522"/>
      <c r="HLF182" s="522"/>
      <c r="HLG182" s="522"/>
      <c r="HLH182" s="522"/>
      <c r="HLI182" s="522"/>
      <c r="HLJ182" s="522"/>
      <c r="HLK182" s="522"/>
      <c r="HLL182" s="522"/>
      <c r="HLM182" s="522"/>
      <c r="HLN182" s="522"/>
      <c r="HLO182" s="522"/>
      <c r="HLP182" s="522"/>
      <c r="HLQ182" s="522"/>
      <c r="HLR182" s="522"/>
      <c r="HLS182" s="522"/>
      <c r="HLT182" s="522"/>
      <c r="HLU182" s="522"/>
      <c r="HLV182" s="522"/>
      <c r="HLW182" s="522"/>
      <c r="HLX182" s="522"/>
      <c r="HLY182" s="522"/>
      <c r="HLZ182" s="522"/>
      <c r="HMA182" s="522"/>
      <c r="HMB182" s="522"/>
      <c r="HMC182" s="522"/>
      <c r="HMD182" s="522"/>
      <c r="HME182" s="522"/>
      <c r="HMF182" s="522"/>
      <c r="HMG182" s="522"/>
      <c r="HMH182" s="522"/>
      <c r="HMI182" s="522"/>
      <c r="HMJ182" s="522"/>
      <c r="HMK182" s="522"/>
      <c r="HML182" s="522"/>
      <c r="HMM182" s="522"/>
      <c r="HMN182" s="522"/>
      <c r="HMO182" s="522"/>
      <c r="HMP182" s="522"/>
      <c r="HMQ182" s="522"/>
      <c r="HMR182" s="522"/>
      <c r="HMS182" s="522"/>
      <c r="HMT182" s="522"/>
      <c r="HMU182" s="522"/>
      <c r="HMV182" s="522"/>
      <c r="HMW182" s="522"/>
      <c r="HMX182" s="522"/>
      <c r="HMY182" s="522"/>
      <c r="HMZ182" s="522"/>
      <c r="HNA182" s="522"/>
      <c r="HNB182" s="522"/>
      <c r="HNC182" s="522"/>
      <c r="HND182" s="522"/>
      <c r="HNE182" s="522"/>
      <c r="HNF182" s="522"/>
      <c r="HNG182" s="522"/>
      <c r="HNH182" s="522"/>
      <c r="HNI182" s="522"/>
      <c r="HNJ182" s="522"/>
      <c r="HNK182" s="522"/>
      <c r="HNL182" s="522"/>
      <c r="HNM182" s="522"/>
      <c r="HNN182" s="522"/>
      <c r="HNO182" s="522"/>
      <c r="HNP182" s="522"/>
      <c r="HNQ182" s="522"/>
      <c r="HNR182" s="522"/>
      <c r="HNS182" s="522"/>
      <c r="HNT182" s="522"/>
      <c r="HNU182" s="522"/>
      <c r="HNV182" s="522"/>
      <c r="HNW182" s="522"/>
      <c r="HNX182" s="522"/>
      <c r="HNY182" s="522"/>
      <c r="HNZ182" s="522"/>
      <c r="HOA182" s="522"/>
      <c r="HOB182" s="522"/>
      <c r="HOC182" s="522"/>
      <c r="HOD182" s="522"/>
      <c r="HOE182" s="522"/>
      <c r="HOF182" s="522"/>
      <c r="HOG182" s="522"/>
      <c r="HOH182" s="522"/>
      <c r="HOI182" s="522"/>
      <c r="HOJ182" s="522"/>
      <c r="HOK182" s="522"/>
      <c r="HOL182" s="522"/>
      <c r="HOM182" s="522"/>
      <c r="HON182" s="522"/>
      <c r="HOO182" s="522"/>
      <c r="HOP182" s="522"/>
      <c r="HOQ182" s="522"/>
      <c r="HOR182" s="522"/>
      <c r="HOS182" s="522"/>
      <c r="HOT182" s="522"/>
      <c r="HOU182" s="522"/>
      <c r="HOV182" s="522"/>
      <c r="HOW182" s="522"/>
      <c r="HOX182" s="522"/>
      <c r="HOY182" s="522"/>
      <c r="HOZ182" s="522"/>
      <c r="HPA182" s="522"/>
      <c r="HPB182" s="522"/>
      <c r="HPC182" s="522"/>
      <c r="HPD182" s="522"/>
      <c r="HPE182" s="522"/>
      <c r="HPF182" s="522"/>
      <c r="HPG182" s="522"/>
      <c r="HPH182" s="522"/>
      <c r="HPI182" s="522"/>
      <c r="HPJ182" s="522"/>
      <c r="HPK182" s="522"/>
      <c r="HPL182" s="522"/>
      <c r="HPM182" s="522"/>
      <c r="HPN182" s="522"/>
      <c r="HPO182" s="522"/>
      <c r="HPP182" s="522"/>
      <c r="HPQ182" s="522"/>
      <c r="HPR182" s="522"/>
      <c r="HPS182" s="522"/>
      <c r="HPT182" s="522"/>
      <c r="HPU182" s="522"/>
      <c r="HPV182" s="522"/>
      <c r="HPW182" s="522"/>
      <c r="HPX182" s="522"/>
      <c r="HPY182" s="522"/>
      <c r="HPZ182" s="522"/>
      <c r="HQA182" s="522"/>
      <c r="HQB182" s="522"/>
      <c r="HQC182" s="522"/>
      <c r="HQD182" s="522"/>
      <c r="HQE182" s="522"/>
      <c r="HQF182" s="522"/>
      <c r="HQG182" s="522"/>
      <c r="HQH182" s="522"/>
      <c r="HQI182" s="522"/>
      <c r="HQJ182" s="522"/>
      <c r="HQK182" s="522"/>
      <c r="HQL182" s="522"/>
      <c r="HQM182" s="522"/>
      <c r="HQN182" s="522"/>
      <c r="HQO182" s="522"/>
      <c r="HQP182" s="522"/>
      <c r="HQQ182" s="522"/>
      <c r="HQR182" s="522"/>
      <c r="HQS182" s="522"/>
      <c r="HQT182" s="522"/>
      <c r="HQU182" s="522"/>
      <c r="HQV182" s="522"/>
      <c r="HQW182" s="522"/>
      <c r="HQX182" s="522"/>
      <c r="HQY182" s="522"/>
      <c r="HQZ182" s="522"/>
      <c r="HRA182" s="522"/>
      <c r="HRB182" s="522"/>
      <c r="HRC182" s="522"/>
      <c r="HRD182" s="522"/>
      <c r="HRE182" s="522"/>
      <c r="HRF182" s="522"/>
      <c r="HRG182" s="522"/>
      <c r="HRH182" s="522"/>
      <c r="HRI182" s="522"/>
      <c r="HRJ182" s="522"/>
      <c r="HRK182" s="522"/>
      <c r="HRL182" s="522"/>
      <c r="HRM182" s="522"/>
      <c r="HRN182" s="522"/>
      <c r="HRO182" s="522"/>
      <c r="HRP182" s="522"/>
      <c r="HRQ182" s="522"/>
      <c r="HRR182" s="522"/>
      <c r="HRS182" s="522"/>
      <c r="HRT182" s="522"/>
      <c r="HRU182" s="522"/>
      <c r="HRV182" s="522"/>
      <c r="HRW182" s="522"/>
      <c r="HRX182" s="522"/>
      <c r="HRY182" s="522"/>
      <c r="HRZ182" s="522"/>
      <c r="HSA182" s="522"/>
      <c r="HSB182" s="522"/>
      <c r="HSC182" s="522"/>
      <c r="HSD182" s="522"/>
      <c r="HSE182" s="522"/>
      <c r="HSF182" s="522"/>
      <c r="HSG182" s="522"/>
      <c r="HSH182" s="522"/>
      <c r="HSI182" s="522"/>
      <c r="HSJ182" s="522"/>
      <c r="HSK182" s="522"/>
      <c r="HSL182" s="522"/>
      <c r="HSM182" s="522"/>
      <c r="HSN182" s="522"/>
      <c r="HSO182" s="522"/>
      <c r="HSP182" s="522"/>
      <c r="HSQ182" s="522"/>
      <c r="HSR182" s="522"/>
      <c r="HSS182" s="522"/>
      <c r="HST182" s="522"/>
      <c r="HSU182" s="522"/>
      <c r="HSV182" s="522"/>
      <c r="HSW182" s="522"/>
      <c r="HSX182" s="522"/>
      <c r="HSY182" s="522"/>
      <c r="HSZ182" s="522"/>
      <c r="HTA182" s="522"/>
      <c r="HTB182" s="522"/>
      <c r="HTC182" s="522"/>
      <c r="HTD182" s="522"/>
      <c r="HTE182" s="522"/>
      <c r="HTF182" s="522"/>
      <c r="HTG182" s="522"/>
      <c r="HTH182" s="522"/>
      <c r="HTI182" s="522"/>
      <c r="HTJ182" s="522"/>
      <c r="HTK182" s="522"/>
      <c r="HTL182" s="522"/>
      <c r="HTM182" s="522"/>
      <c r="HTN182" s="522"/>
      <c r="HTO182" s="522"/>
      <c r="HTP182" s="522"/>
      <c r="HTQ182" s="522"/>
      <c r="HTR182" s="522"/>
      <c r="HTS182" s="522"/>
      <c r="HTT182" s="522"/>
      <c r="HTU182" s="522"/>
      <c r="HTV182" s="522"/>
      <c r="HTW182" s="522"/>
      <c r="HTX182" s="522"/>
      <c r="HTY182" s="522"/>
      <c r="HTZ182" s="522"/>
      <c r="HUA182" s="522"/>
      <c r="HUB182" s="522"/>
      <c r="HUC182" s="522"/>
      <c r="HUD182" s="522"/>
      <c r="HUE182" s="522"/>
      <c r="HUF182" s="522"/>
      <c r="HUG182" s="522"/>
      <c r="HUH182" s="522"/>
      <c r="HUI182" s="522"/>
      <c r="HUJ182" s="522"/>
      <c r="HUK182" s="522"/>
      <c r="HUL182" s="522"/>
      <c r="HUM182" s="522"/>
      <c r="HUN182" s="522"/>
      <c r="HUO182" s="522"/>
      <c r="HUP182" s="522"/>
      <c r="HUQ182" s="522"/>
      <c r="HUR182" s="522"/>
      <c r="HUS182" s="522"/>
      <c r="HUT182" s="522"/>
      <c r="HUU182" s="522"/>
      <c r="HUV182" s="522"/>
      <c r="HUW182" s="522"/>
      <c r="HUX182" s="522"/>
      <c r="HUY182" s="522"/>
      <c r="HUZ182" s="522"/>
      <c r="HVA182" s="522"/>
      <c r="HVB182" s="522"/>
      <c r="HVC182" s="522"/>
      <c r="HVD182" s="522"/>
      <c r="HVE182" s="522"/>
      <c r="HVF182" s="522"/>
      <c r="HVG182" s="522"/>
      <c r="HVH182" s="522"/>
      <c r="HVI182" s="522"/>
      <c r="HVJ182" s="522"/>
      <c r="HVK182" s="522"/>
      <c r="HVL182" s="522"/>
      <c r="HVM182" s="522"/>
      <c r="HVN182" s="522"/>
      <c r="HVO182" s="522"/>
      <c r="HVP182" s="522"/>
      <c r="HVQ182" s="522"/>
      <c r="HVR182" s="522"/>
      <c r="HVS182" s="522"/>
      <c r="HVT182" s="522"/>
      <c r="HVU182" s="522"/>
      <c r="HVV182" s="522"/>
      <c r="HVW182" s="522"/>
      <c r="HVX182" s="522"/>
      <c r="HVY182" s="522"/>
      <c r="HVZ182" s="522"/>
      <c r="HWA182" s="522"/>
      <c r="HWB182" s="522"/>
      <c r="HWC182" s="522"/>
      <c r="HWD182" s="522"/>
      <c r="HWE182" s="522"/>
      <c r="HWF182" s="522"/>
      <c r="HWG182" s="522"/>
      <c r="HWH182" s="522"/>
      <c r="HWI182" s="522"/>
      <c r="HWJ182" s="522"/>
      <c r="HWK182" s="522"/>
      <c r="HWL182" s="522"/>
      <c r="HWM182" s="522"/>
      <c r="HWN182" s="522"/>
      <c r="HWO182" s="522"/>
      <c r="HWP182" s="522"/>
      <c r="HWQ182" s="522"/>
      <c r="HWR182" s="522"/>
      <c r="HWS182" s="522"/>
      <c r="HWT182" s="522"/>
      <c r="HWU182" s="522"/>
      <c r="HWV182" s="522"/>
      <c r="HWW182" s="522"/>
      <c r="HWX182" s="522"/>
      <c r="HWY182" s="522"/>
      <c r="HWZ182" s="522"/>
      <c r="HXA182" s="522"/>
      <c r="HXB182" s="522"/>
      <c r="HXC182" s="522"/>
      <c r="HXD182" s="522"/>
      <c r="HXE182" s="522"/>
      <c r="HXF182" s="522"/>
      <c r="HXG182" s="522"/>
      <c r="HXH182" s="522"/>
      <c r="HXI182" s="522"/>
      <c r="HXJ182" s="522"/>
      <c r="HXK182" s="522"/>
      <c r="HXL182" s="522"/>
      <c r="HXM182" s="522"/>
      <c r="HXN182" s="522"/>
      <c r="HXO182" s="522"/>
      <c r="HXP182" s="522"/>
      <c r="HXQ182" s="522"/>
      <c r="HXR182" s="522"/>
      <c r="HXS182" s="522"/>
      <c r="HXT182" s="522"/>
      <c r="HXU182" s="522"/>
      <c r="HXV182" s="522"/>
      <c r="HXW182" s="522"/>
      <c r="HXX182" s="522"/>
      <c r="HXY182" s="522"/>
      <c r="HXZ182" s="522"/>
      <c r="HYA182" s="522"/>
      <c r="HYB182" s="522"/>
      <c r="HYC182" s="522"/>
      <c r="HYD182" s="522"/>
      <c r="HYE182" s="522"/>
      <c r="HYF182" s="522"/>
      <c r="HYG182" s="522"/>
      <c r="HYH182" s="522"/>
      <c r="HYI182" s="522"/>
      <c r="HYJ182" s="522"/>
      <c r="HYK182" s="522"/>
      <c r="HYL182" s="522"/>
      <c r="HYM182" s="522"/>
      <c r="HYN182" s="522"/>
      <c r="HYO182" s="522"/>
      <c r="HYP182" s="522"/>
      <c r="HYQ182" s="522"/>
      <c r="HYR182" s="522"/>
      <c r="HYS182" s="522"/>
      <c r="HYT182" s="522"/>
      <c r="HYU182" s="522"/>
      <c r="HYV182" s="522"/>
      <c r="HYW182" s="522"/>
      <c r="HYX182" s="522"/>
      <c r="HYY182" s="522"/>
      <c r="HYZ182" s="522"/>
      <c r="HZA182" s="522"/>
      <c r="HZB182" s="522"/>
      <c r="HZC182" s="522"/>
      <c r="HZD182" s="522"/>
      <c r="HZE182" s="522"/>
      <c r="HZF182" s="522"/>
      <c r="HZG182" s="522"/>
      <c r="HZH182" s="522"/>
      <c r="HZI182" s="522"/>
      <c r="HZJ182" s="522"/>
      <c r="HZK182" s="522"/>
      <c r="HZL182" s="522"/>
      <c r="HZM182" s="522"/>
      <c r="HZN182" s="522"/>
      <c r="HZO182" s="522"/>
      <c r="HZP182" s="522"/>
      <c r="HZQ182" s="522"/>
      <c r="HZR182" s="522"/>
      <c r="HZS182" s="522"/>
      <c r="HZT182" s="522"/>
      <c r="HZU182" s="522"/>
      <c r="HZV182" s="522"/>
      <c r="HZW182" s="522"/>
      <c r="HZX182" s="522"/>
      <c r="HZY182" s="522"/>
      <c r="HZZ182" s="522"/>
      <c r="IAA182" s="522"/>
      <c r="IAB182" s="522"/>
      <c r="IAC182" s="522"/>
      <c r="IAD182" s="522"/>
      <c r="IAE182" s="522"/>
      <c r="IAF182" s="522"/>
      <c r="IAG182" s="522"/>
      <c r="IAH182" s="522"/>
      <c r="IAI182" s="522"/>
      <c r="IAJ182" s="522"/>
      <c r="IAK182" s="522"/>
      <c r="IAL182" s="522"/>
      <c r="IAM182" s="522"/>
      <c r="IAN182" s="522"/>
      <c r="IAO182" s="522"/>
      <c r="IAP182" s="522"/>
      <c r="IAQ182" s="522"/>
      <c r="IAR182" s="522"/>
      <c r="IAS182" s="522"/>
      <c r="IAT182" s="522"/>
      <c r="IAU182" s="522"/>
      <c r="IAV182" s="522"/>
      <c r="IAW182" s="522"/>
      <c r="IAX182" s="522"/>
      <c r="IAY182" s="522"/>
      <c r="IAZ182" s="522"/>
      <c r="IBA182" s="522"/>
      <c r="IBB182" s="522"/>
      <c r="IBC182" s="522"/>
      <c r="IBD182" s="522"/>
      <c r="IBE182" s="522"/>
      <c r="IBF182" s="522"/>
      <c r="IBG182" s="522"/>
      <c r="IBH182" s="522"/>
      <c r="IBI182" s="522"/>
      <c r="IBJ182" s="522"/>
      <c r="IBK182" s="522"/>
      <c r="IBL182" s="522"/>
      <c r="IBM182" s="522"/>
      <c r="IBN182" s="522"/>
      <c r="IBO182" s="522"/>
      <c r="IBP182" s="522"/>
      <c r="IBQ182" s="522"/>
      <c r="IBR182" s="522"/>
      <c r="IBS182" s="522"/>
      <c r="IBT182" s="522"/>
      <c r="IBU182" s="522"/>
      <c r="IBV182" s="522"/>
      <c r="IBW182" s="522"/>
      <c r="IBX182" s="522"/>
      <c r="IBY182" s="522"/>
      <c r="IBZ182" s="522"/>
      <c r="ICA182" s="522"/>
      <c r="ICB182" s="522"/>
      <c r="ICC182" s="522"/>
      <c r="ICD182" s="522"/>
      <c r="ICE182" s="522"/>
      <c r="ICF182" s="522"/>
      <c r="ICG182" s="522"/>
      <c r="ICH182" s="522"/>
      <c r="ICI182" s="522"/>
      <c r="ICJ182" s="522"/>
      <c r="ICK182" s="522"/>
      <c r="ICL182" s="522"/>
      <c r="ICM182" s="522"/>
      <c r="ICN182" s="522"/>
      <c r="ICO182" s="522"/>
      <c r="ICP182" s="522"/>
      <c r="ICQ182" s="522"/>
      <c r="ICR182" s="522"/>
      <c r="ICS182" s="522"/>
      <c r="ICT182" s="522"/>
      <c r="ICU182" s="522"/>
      <c r="ICV182" s="522"/>
      <c r="ICW182" s="522"/>
      <c r="ICX182" s="522"/>
      <c r="ICY182" s="522"/>
      <c r="ICZ182" s="522"/>
      <c r="IDA182" s="522"/>
      <c r="IDB182" s="522"/>
      <c r="IDC182" s="522"/>
      <c r="IDD182" s="522"/>
      <c r="IDE182" s="522"/>
      <c r="IDF182" s="522"/>
      <c r="IDG182" s="522"/>
      <c r="IDH182" s="522"/>
      <c r="IDI182" s="522"/>
      <c r="IDJ182" s="522"/>
      <c r="IDK182" s="522"/>
      <c r="IDL182" s="522"/>
      <c r="IDM182" s="522"/>
      <c r="IDN182" s="522"/>
      <c r="IDO182" s="522"/>
      <c r="IDP182" s="522"/>
      <c r="IDQ182" s="522"/>
      <c r="IDR182" s="522"/>
      <c r="IDS182" s="522"/>
      <c r="IDT182" s="522"/>
      <c r="IDU182" s="522"/>
      <c r="IDV182" s="522"/>
      <c r="IDW182" s="522"/>
      <c r="IDX182" s="522"/>
      <c r="IDY182" s="522"/>
      <c r="IDZ182" s="522"/>
      <c r="IEA182" s="522"/>
      <c r="IEB182" s="522"/>
      <c r="IEC182" s="522"/>
      <c r="IED182" s="522"/>
      <c r="IEE182" s="522"/>
      <c r="IEF182" s="522"/>
      <c r="IEG182" s="522"/>
      <c r="IEH182" s="522"/>
      <c r="IEI182" s="522"/>
      <c r="IEJ182" s="522"/>
      <c r="IEK182" s="522"/>
      <c r="IEL182" s="522"/>
      <c r="IEM182" s="522"/>
      <c r="IEN182" s="522"/>
      <c r="IEO182" s="522"/>
      <c r="IEP182" s="522"/>
      <c r="IEQ182" s="522"/>
      <c r="IER182" s="522"/>
      <c r="IES182" s="522"/>
      <c r="IET182" s="522"/>
      <c r="IEU182" s="522"/>
      <c r="IEV182" s="522"/>
      <c r="IEW182" s="522"/>
      <c r="IEX182" s="522"/>
      <c r="IEY182" s="522"/>
      <c r="IEZ182" s="522"/>
      <c r="IFA182" s="522"/>
      <c r="IFB182" s="522"/>
      <c r="IFC182" s="522"/>
      <c r="IFD182" s="522"/>
      <c r="IFE182" s="522"/>
      <c r="IFF182" s="522"/>
      <c r="IFG182" s="522"/>
      <c r="IFH182" s="522"/>
      <c r="IFI182" s="522"/>
      <c r="IFJ182" s="522"/>
      <c r="IFK182" s="522"/>
      <c r="IFL182" s="522"/>
      <c r="IFM182" s="522"/>
      <c r="IFN182" s="522"/>
      <c r="IFO182" s="522"/>
      <c r="IFP182" s="522"/>
      <c r="IFQ182" s="522"/>
      <c r="IFR182" s="522"/>
      <c r="IFS182" s="522"/>
      <c r="IFT182" s="522"/>
      <c r="IFU182" s="522"/>
      <c r="IFV182" s="522"/>
      <c r="IFW182" s="522"/>
      <c r="IFX182" s="522"/>
      <c r="IFY182" s="522"/>
      <c r="IFZ182" s="522"/>
      <c r="IGA182" s="522"/>
      <c r="IGB182" s="522"/>
      <c r="IGC182" s="522"/>
      <c r="IGD182" s="522"/>
      <c r="IGE182" s="522"/>
      <c r="IGF182" s="522"/>
      <c r="IGG182" s="522"/>
      <c r="IGH182" s="522"/>
      <c r="IGI182" s="522"/>
      <c r="IGJ182" s="522"/>
      <c r="IGK182" s="522"/>
      <c r="IGL182" s="522"/>
      <c r="IGM182" s="522"/>
      <c r="IGN182" s="522"/>
      <c r="IGO182" s="522"/>
      <c r="IGP182" s="522"/>
      <c r="IGQ182" s="522"/>
      <c r="IGR182" s="522"/>
      <c r="IGS182" s="522"/>
      <c r="IGT182" s="522"/>
      <c r="IGU182" s="522"/>
      <c r="IGV182" s="522"/>
      <c r="IGW182" s="522"/>
      <c r="IGX182" s="522"/>
      <c r="IGY182" s="522"/>
      <c r="IGZ182" s="522"/>
      <c r="IHA182" s="522"/>
      <c r="IHB182" s="522"/>
      <c r="IHC182" s="522"/>
      <c r="IHD182" s="522"/>
      <c r="IHE182" s="522"/>
      <c r="IHF182" s="522"/>
      <c r="IHG182" s="522"/>
      <c r="IHH182" s="522"/>
      <c r="IHI182" s="522"/>
      <c r="IHJ182" s="522"/>
      <c r="IHK182" s="522"/>
      <c r="IHL182" s="522"/>
      <c r="IHM182" s="522"/>
      <c r="IHN182" s="522"/>
      <c r="IHO182" s="522"/>
      <c r="IHP182" s="522"/>
      <c r="IHQ182" s="522"/>
      <c r="IHR182" s="522"/>
      <c r="IHS182" s="522"/>
      <c r="IHT182" s="522"/>
      <c r="IHU182" s="522"/>
      <c r="IHV182" s="522"/>
      <c r="IHW182" s="522"/>
      <c r="IHX182" s="522"/>
      <c r="IHY182" s="522"/>
      <c r="IHZ182" s="522"/>
      <c r="IIA182" s="522"/>
      <c r="IIB182" s="522"/>
      <c r="IIC182" s="522"/>
      <c r="IID182" s="522"/>
      <c r="IIE182" s="522"/>
      <c r="IIF182" s="522"/>
      <c r="IIG182" s="522"/>
      <c r="IIH182" s="522"/>
      <c r="III182" s="522"/>
      <c r="IIJ182" s="522"/>
      <c r="IIK182" s="522"/>
      <c r="IIL182" s="522"/>
      <c r="IIM182" s="522"/>
      <c r="IIN182" s="522"/>
      <c r="IIO182" s="522"/>
      <c r="IIP182" s="522"/>
      <c r="IIQ182" s="522"/>
      <c r="IIR182" s="522"/>
      <c r="IIS182" s="522"/>
      <c r="IIT182" s="522"/>
      <c r="IIU182" s="522"/>
      <c r="IIV182" s="522"/>
      <c r="IIW182" s="522"/>
      <c r="IIX182" s="522"/>
      <c r="IIY182" s="522"/>
      <c r="IIZ182" s="522"/>
      <c r="IJA182" s="522"/>
      <c r="IJB182" s="522"/>
      <c r="IJC182" s="522"/>
      <c r="IJD182" s="522"/>
      <c r="IJE182" s="522"/>
      <c r="IJF182" s="522"/>
      <c r="IJG182" s="522"/>
      <c r="IJH182" s="522"/>
      <c r="IJI182" s="522"/>
      <c r="IJJ182" s="522"/>
      <c r="IJK182" s="522"/>
      <c r="IJL182" s="522"/>
      <c r="IJM182" s="522"/>
      <c r="IJN182" s="522"/>
      <c r="IJO182" s="522"/>
      <c r="IJP182" s="522"/>
      <c r="IJQ182" s="522"/>
      <c r="IJR182" s="522"/>
      <c r="IJS182" s="522"/>
      <c r="IJT182" s="522"/>
      <c r="IJU182" s="522"/>
      <c r="IJV182" s="522"/>
      <c r="IJW182" s="522"/>
      <c r="IJX182" s="522"/>
      <c r="IJY182" s="522"/>
      <c r="IJZ182" s="522"/>
      <c r="IKA182" s="522"/>
      <c r="IKB182" s="522"/>
      <c r="IKC182" s="522"/>
      <c r="IKD182" s="522"/>
      <c r="IKE182" s="522"/>
      <c r="IKF182" s="522"/>
      <c r="IKG182" s="522"/>
      <c r="IKH182" s="522"/>
      <c r="IKI182" s="522"/>
      <c r="IKJ182" s="522"/>
      <c r="IKK182" s="522"/>
      <c r="IKL182" s="522"/>
      <c r="IKM182" s="522"/>
      <c r="IKN182" s="522"/>
      <c r="IKO182" s="522"/>
      <c r="IKP182" s="522"/>
      <c r="IKQ182" s="522"/>
      <c r="IKR182" s="522"/>
      <c r="IKS182" s="522"/>
      <c r="IKT182" s="522"/>
      <c r="IKU182" s="522"/>
      <c r="IKV182" s="522"/>
      <c r="IKW182" s="522"/>
      <c r="IKX182" s="522"/>
      <c r="IKY182" s="522"/>
      <c r="IKZ182" s="522"/>
      <c r="ILA182" s="522"/>
      <c r="ILB182" s="522"/>
      <c r="ILC182" s="522"/>
      <c r="ILD182" s="522"/>
      <c r="ILE182" s="522"/>
      <c r="ILF182" s="522"/>
      <c r="ILG182" s="522"/>
      <c r="ILH182" s="522"/>
      <c r="ILI182" s="522"/>
      <c r="ILJ182" s="522"/>
      <c r="ILK182" s="522"/>
      <c r="ILL182" s="522"/>
      <c r="ILM182" s="522"/>
      <c r="ILN182" s="522"/>
      <c r="ILO182" s="522"/>
      <c r="ILP182" s="522"/>
      <c r="ILQ182" s="522"/>
      <c r="ILR182" s="522"/>
      <c r="ILS182" s="522"/>
      <c r="ILT182" s="522"/>
      <c r="ILU182" s="522"/>
      <c r="ILV182" s="522"/>
      <c r="ILW182" s="522"/>
      <c r="ILX182" s="522"/>
      <c r="ILY182" s="522"/>
      <c r="ILZ182" s="522"/>
      <c r="IMA182" s="522"/>
      <c r="IMB182" s="522"/>
      <c r="IMC182" s="522"/>
      <c r="IMD182" s="522"/>
      <c r="IME182" s="522"/>
      <c r="IMF182" s="522"/>
      <c r="IMG182" s="522"/>
      <c r="IMH182" s="522"/>
      <c r="IMI182" s="522"/>
      <c r="IMJ182" s="522"/>
      <c r="IMK182" s="522"/>
      <c r="IML182" s="522"/>
      <c r="IMM182" s="522"/>
      <c r="IMN182" s="522"/>
      <c r="IMO182" s="522"/>
      <c r="IMP182" s="522"/>
      <c r="IMQ182" s="522"/>
      <c r="IMR182" s="522"/>
      <c r="IMS182" s="522"/>
      <c r="IMT182" s="522"/>
      <c r="IMU182" s="522"/>
      <c r="IMV182" s="522"/>
      <c r="IMW182" s="522"/>
      <c r="IMX182" s="522"/>
      <c r="IMY182" s="522"/>
      <c r="IMZ182" s="522"/>
      <c r="INA182" s="522"/>
      <c r="INB182" s="522"/>
      <c r="INC182" s="522"/>
      <c r="IND182" s="522"/>
      <c r="INE182" s="522"/>
      <c r="INF182" s="522"/>
      <c r="ING182" s="522"/>
      <c r="INH182" s="522"/>
      <c r="INI182" s="522"/>
      <c r="INJ182" s="522"/>
      <c r="INK182" s="522"/>
      <c r="INL182" s="522"/>
      <c r="INM182" s="522"/>
      <c r="INN182" s="522"/>
      <c r="INO182" s="522"/>
      <c r="INP182" s="522"/>
      <c r="INQ182" s="522"/>
      <c r="INR182" s="522"/>
      <c r="INS182" s="522"/>
      <c r="INT182" s="522"/>
      <c r="INU182" s="522"/>
      <c r="INV182" s="522"/>
      <c r="INW182" s="522"/>
      <c r="INX182" s="522"/>
      <c r="INY182" s="522"/>
      <c r="INZ182" s="522"/>
      <c r="IOA182" s="522"/>
      <c r="IOB182" s="522"/>
      <c r="IOC182" s="522"/>
      <c r="IOD182" s="522"/>
      <c r="IOE182" s="522"/>
      <c r="IOF182" s="522"/>
      <c r="IOG182" s="522"/>
      <c r="IOH182" s="522"/>
      <c r="IOI182" s="522"/>
      <c r="IOJ182" s="522"/>
      <c r="IOK182" s="522"/>
      <c r="IOL182" s="522"/>
      <c r="IOM182" s="522"/>
      <c r="ION182" s="522"/>
      <c r="IOO182" s="522"/>
      <c r="IOP182" s="522"/>
      <c r="IOQ182" s="522"/>
      <c r="IOR182" s="522"/>
      <c r="IOS182" s="522"/>
      <c r="IOT182" s="522"/>
      <c r="IOU182" s="522"/>
      <c r="IOV182" s="522"/>
      <c r="IOW182" s="522"/>
      <c r="IOX182" s="522"/>
      <c r="IOY182" s="522"/>
      <c r="IOZ182" s="522"/>
      <c r="IPA182" s="522"/>
      <c r="IPB182" s="522"/>
      <c r="IPC182" s="522"/>
      <c r="IPD182" s="522"/>
      <c r="IPE182" s="522"/>
      <c r="IPF182" s="522"/>
      <c r="IPG182" s="522"/>
      <c r="IPH182" s="522"/>
      <c r="IPI182" s="522"/>
      <c r="IPJ182" s="522"/>
      <c r="IPK182" s="522"/>
      <c r="IPL182" s="522"/>
      <c r="IPM182" s="522"/>
      <c r="IPN182" s="522"/>
      <c r="IPO182" s="522"/>
      <c r="IPP182" s="522"/>
      <c r="IPQ182" s="522"/>
      <c r="IPR182" s="522"/>
      <c r="IPS182" s="522"/>
      <c r="IPT182" s="522"/>
      <c r="IPU182" s="522"/>
      <c r="IPV182" s="522"/>
      <c r="IPW182" s="522"/>
      <c r="IPX182" s="522"/>
      <c r="IPY182" s="522"/>
      <c r="IPZ182" s="522"/>
      <c r="IQA182" s="522"/>
      <c r="IQB182" s="522"/>
      <c r="IQC182" s="522"/>
      <c r="IQD182" s="522"/>
      <c r="IQE182" s="522"/>
      <c r="IQF182" s="522"/>
      <c r="IQG182" s="522"/>
      <c r="IQH182" s="522"/>
      <c r="IQI182" s="522"/>
      <c r="IQJ182" s="522"/>
      <c r="IQK182" s="522"/>
      <c r="IQL182" s="522"/>
      <c r="IQM182" s="522"/>
      <c r="IQN182" s="522"/>
      <c r="IQO182" s="522"/>
      <c r="IQP182" s="522"/>
      <c r="IQQ182" s="522"/>
      <c r="IQR182" s="522"/>
      <c r="IQS182" s="522"/>
      <c r="IQT182" s="522"/>
      <c r="IQU182" s="522"/>
      <c r="IQV182" s="522"/>
      <c r="IQW182" s="522"/>
      <c r="IQX182" s="522"/>
      <c r="IQY182" s="522"/>
      <c r="IQZ182" s="522"/>
      <c r="IRA182" s="522"/>
      <c r="IRB182" s="522"/>
      <c r="IRC182" s="522"/>
      <c r="IRD182" s="522"/>
      <c r="IRE182" s="522"/>
      <c r="IRF182" s="522"/>
      <c r="IRG182" s="522"/>
      <c r="IRH182" s="522"/>
      <c r="IRI182" s="522"/>
      <c r="IRJ182" s="522"/>
      <c r="IRK182" s="522"/>
      <c r="IRL182" s="522"/>
      <c r="IRM182" s="522"/>
      <c r="IRN182" s="522"/>
      <c r="IRO182" s="522"/>
      <c r="IRP182" s="522"/>
      <c r="IRQ182" s="522"/>
      <c r="IRR182" s="522"/>
      <c r="IRS182" s="522"/>
      <c r="IRT182" s="522"/>
      <c r="IRU182" s="522"/>
      <c r="IRV182" s="522"/>
      <c r="IRW182" s="522"/>
      <c r="IRX182" s="522"/>
      <c r="IRY182" s="522"/>
      <c r="IRZ182" s="522"/>
      <c r="ISA182" s="522"/>
      <c r="ISB182" s="522"/>
      <c r="ISC182" s="522"/>
      <c r="ISD182" s="522"/>
      <c r="ISE182" s="522"/>
      <c r="ISF182" s="522"/>
      <c r="ISG182" s="522"/>
      <c r="ISH182" s="522"/>
      <c r="ISI182" s="522"/>
      <c r="ISJ182" s="522"/>
      <c r="ISK182" s="522"/>
      <c r="ISL182" s="522"/>
      <c r="ISM182" s="522"/>
      <c r="ISN182" s="522"/>
      <c r="ISO182" s="522"/>
      <c r="ISP182" s="522"/>
      <c r="ISQ182" s="522"/>
      <c r="ISR182" s="522"/>
      <c r="ISS182" s="522"/>
      <c r="IST182" s="522"/>
      <c r="ISU182" s="522"/>
      <c r="ISV182" s="522"/>
      <c r="ISW182" s="522"/>
      <c r="ISX182" s="522"/>
      <c r="ISY182" s="522"/>
      <c r="ISZ182" s="522"/>
      <c r="ITA182" s="522"/>
      <c r="ITB182" s="522"/>
      <c r="ITC182" s="522"/>
      <c r="ITD182" s="522"/>
      <c r="ITE182" s="522"/>
      <c r="ITF182" s="522"/>
      <c r="ITG182" s="522"/>
      <c r="ITH182" s="522"/>
      <c r="ITI182" s="522"/>
      <c r="ITJ182" s="522"/>
      <c r="ITK182" s="522"/>
      <c r="ITL182" s="522"/>
      <c r="ITM182" s="522"/>
      <c r="ITN182" s="522"/>
      <c r="ITO182" s="522"/>
      <c r="ITP182" s="522"/>
      <c r="ITQ182" s="522"/>
      <c r="ITR182" s="522"/>
      <c r="ITS182" s="522"/>
      <c r="ITT182" s="522"/>
      <c r="ITU182" s="522"/>
      <c r="ITV182" s="522"/>
      <c r="ITW182" s="522"/>
      <c r="ITX182" s="522"/>
      <c r="ITY182" s="522"/>
      <c r="ITZ182" s="522"/>
      <c r="IUA182" s="522"/>
      <c r="IUB182" s="522"/>
      <c r="IUC182" s="522"/>
      <c r="IUD182" s="522"/>
      <c r="IUE182" s="522"/>
      <c r="IUF182" s="522"/>
      <c r="IUG182" s="522"/>
      <c r="IUH182" s="522"/>
      <c r="IUI182" s="522"/>
      <c r="IUJ182" s="522"/>
      <c r="IUK182" s="522"/>
      <c r="IUL182" s="522"/>
      <c r="IUM182" s="522"/>
      <c r="IUN182" s="522"/>
      <c r="IUO182" s="522"/>
      <c r="IUP182" s="522"/>
      <c r="IUQ182" s="522"/>
      <c r="IUR182" s="522"/>
      <c r="IUS182" s="522"/>
      <c r="IUT182" s="522"/>
      <c r="IUU182" s="522"/>
      <c r="IUV182" s="522"/>
      <c r="IUW182" s="522"/>
      <c r="IUX182" s="522"/>
      <c r="IUY182" s="522"/>
      <c r="IUZ182" s="522"/>
      <c r="IVA182" s="522"/>
      <c r="IVB182" s="522"/>
      <c r="IVC182" s="522"/>
      <c r="IVD182" s="522"/>
      <c r="IVE182" s="522"/>
      <c r="IVF182" s="522"/>
      <c r="IVG182" s="522"/>
      <c r="IVH182" s="522"/>
      <c r="IVI182" s="522"/>
      <c r="IVJ182" s="522"/>
      <c r="IVK182" s="522"/>
      <c r="IVL182" s="522"/>
      <c r="IVM182" s="522"/>
      <c r="IVN182" s="522"/>
      <c r="IVO182" s="522"/>
      <c r="IVP182" s="522"/>
      <c r="IVQ182" s="522"/>
      <c r="IVR182" s="522"/>
      <c r="IVS182" s="522"/>
      <c r="IVT182" s="522"/>
      <c r="IVU182" s="522"/>
      <c r="IVV182" s="522"/>
      <c r="IVW182" s="522"/>
      <c r="IVX182" s="522"/>
      <c r="IVY182" s="522"/>
      <c r="IVZ182" s="522"/>
      <c r="IWA182" s="522"/>
      <c r="IWB182" s="522"/>
      <c r="IWC182" s="522"/>
      <c r="IWD182" s="522"/>
      <c r="IWE182" s="522"/>
      <c r="IWF182" s="522"/>
      <c r="IWG182" s="522"/>
      <c r="IWH182" s="522"/>
      <c r="IWI182" s="522"/>
      <c r="IWJ182" s="522"/>
      <c r="IWK182" s="522"/>
      <c r="IWL182" s="522"/>
      <c r="IWM182" s="522"/>
      <c r="IWN182" s="522"/>
      <c r="IWO182" s="522"/>
      <c r="IWP182" s="522"/>
      <c r="IWQ182" s="522"/>
      <c r="IWR182" s="522"/>
      <c r="IWS182" s="522"/>
      <c r="IWT182" s="522"/>
      <c r="IWU182" s="522"/>
      <c r="IWV182" s="522"/>
      <c r="IWW182" s="522"/>
      <c r="IWX182" s="522"/>
      <c r="IWY182" s="522"/>
      <c r="IWZ182" s="522"/>
      <c r="IXA182" s="522"/>
      <c r="IXB182" s="522"/>
      <c r="IXC182" s="522"/>
      <c r="IXD182" s="522"/>
      <c r="IXE182" s="522"/>
      <c r="IXF182" s="522"/>
      <c r="IXG182" s="522"/>
      <c r="IXH182" s="522"/>
      <c r="IXI182" s="522"/>
      <c r="IXJ182" s="522"/>
      <c r="IXK182" s="522"/>
      <c r="IXL182" s="522"/>
      <c r="IXM182" s="522"/>
      <c r="IXN182" s="522"/>
      <c r="IXO182" s="522"/>
      <c r="IXP182" s="522"/>
      <c r="IXQ182" s="522"/>
      <c r="IXR182" s="522"/>
      <c r="IXS182" s="522"/>
      <c r="IXT182" s="522"/>
      <c r="IXU182" s="522"/>
      <c r="IXV182" s="522"/>
      <c r="IXW182" s="522"/>
      <c r="IXX182" s="522"/>
      <c r="IXY182" s="522"/>
      <c r="IXZ182" s="522"/>
      <c r="IYA182" s="522"/>
      <c r="IYB182" s="522"/>
      <c r="IYC182" s="522"/>
      <c r="IYD182" s="522"/>
      <c r="IYE182" s="522"/>
      <c r="IYF182" s="522"/>
      <c r="IYG182" s="522"/>
      <c r="IYH182" s="522"/>
      <c r="IYI182" s="522"/>
      <c r="IYJ182" s="522"/>
      <c r="IYK182" s="522"/>
      <c r="IYL182" s="522"/>
      <c r="IYM182" s="522"/>
      <c r="IYN182" s="522"/>
      <c r="IYO182" s="522"/>
      <c r="IYP182" s="522"/>
      <c r="IYQ182" s="522"/>
      <c r="IYR182" s="522"/>
      <c r="IYS182" s="522"/>
      <c r="IYT182" s="522"/>
      <c r="IYU182" s="522"/>
      <c r="IYV182" s="522"/>
      <c r="IYW182" s="522"/>
      <c r="IYX182" s="522"/>
      <c r="IYY182" s="522"/>
      <c r="IYZ182" s="522"/>
      <c r="IZA182" s="522"/>
      <c r="IZB182" s="522"/>
      <c r="IZC182" s="522"/>
      <c r="IZD182" s="522"/>
      <c r="IZE182" s="522"/>
      <c r="IZF182" s="522"/>
      <c r="IZG182" s="522"/>
      <c r="IZH182" s="522"/>
      <c r="IZI182" s="522"/>
      <c r="IZJ182" s="522"/>
      <c r="IZK182" s="522"/>
      <c r="IZL182" s="522"/>
      <c r="IZM182" s="522"/>
      <c r="IZN182" s="522"/>
      <c r="IZO182" s="522"/>
      <c r="IZP182" s="522"/>
      <c r="IZQ182" s="522"/>
      <c r="IZR182" s="522"/>
      <c r="IZS182" s="522"/>
      <c r="IZT182" s="522"/>
      <c r="IZU182" s="522"/>
      <c r="IZV182" s="522"/>
      <c r="IZW182" s="522"/>
      <c r="IZX182" s="522"/>
      <c r="IZY182" s="522"/>
      <c r="IZZ182" s="522"/>
      <c r="JAA182" s="522"/>
      <c r="JAB182" s="522"/>
      <c r="JAC182" s="522"/>
      <c r="JAD182" s="522"/>
      <c r="JAE182" s="522"/>
      <c r="JAF182" s="522"/>
      <c r="JAG182" s="522"/>
      <c r="JAH182" s="522"/>
      <c r="JAI182" s="522"/>
      <c r="JAJ182" s="522"/>
      <c r="JAK182" s="522"/>
      <c r="JAL182" s="522"/>
      <c r="JAM182" s="522"/>
      <c r="JAN182" s="522"/>
      <c r="JAO182" s="522"/>
      <c r="JAP182" s="522"/>
      <c r="JAQ182" s="522"/>
      <c r="JAR182" s="522"/>
      <c r="JAS182" s="522"/>
      <c r="JAT182" s="522"/>
      <c r="JAU182" s="522"/>
      <c r="JAV182" s="522"/>
      <c r="JAW182" s="522"/>
      <c r="JAX182" s="522"/>
      <c r="JAY182" s="522"/>
      <c r="JAZ182" s="522"/>
      <c r="JBA182" s="522"/>
      <c r="JBB182" s="522"/>
      <c r="JBC182" s="522"/>
      <c r="JBD182" s="522"/>
      <c r="JBE182" s="522"/>
      <c r="JBF182" s="522"/>
      <c r="JBG182" s="522"/>
      <c r="JBH182" s="522"/>
      <c r="JBI182" s="522"/>
      <c r="JBJ182" s="522"/>
      <c r="JBK182" s="522"/>
      <c r="JBL182" s="522"/>
      <c r="JBM182" s="522"/>
      <c r="JBN182" s="522"/>
      <c r="JBO182" s="522"/>
      <c r="JBP182" s="522"/>
      <c r="JBQ182" s="522"/>
      <c r="JBR182" s="522"/>
      <c r="JBS182" s="522"/>
      <c r="JBT182" s="522"/>
      <c r="JBU182" s="522"/>
      <c r="JBV182" s="522"/>
      <c r="JBW182" s="522"/>
      <c r="JBX182" s="522"/>
      <c r="JBY182" s="522"/>
      <c r="JBZ182" s="522"/>
      <c r="JCA182" s="522"/>
      <c r="JCB182" s="522"/>
      <c r="JCC182" s="522"/>
      <c r="JCD182" s="522"/>
      <c r="JCE182" s="522"/>
      <c r="JCF182" s="522"/>
      <c r="JCG182" s="522"/>
      <c r="JCH182" s="522"/>
      <c r="JCI182" s="522"/>
      <c r="JCJ182" s="522"/>
      <c r="JCK182" s="522"/>
      <c r="JCL182" s="522"/>
      <c r="JCM182" s="522"/>
      <c r="JCN182" s="522"/>
      <c r="JCO182" s="522"/>
      <c r="JCP182" s="522"/>
      <c r="JCQ182" s="522"/>
      <c r="JCR182" s="522"/>
      <c r="JCS182" s="522"/>
      <c r="JCT182" s="522"/>
      <c r="JCU182" s="522"/>
      <c r="JCV182" s="522"/>
      <c r="JCW182" s="522"/>
      <c r="JCX182" s="522"/>
      <c r="JCY182" s="522"/>
      <c r="JCZ182" s="522"/>
      <c r="JDA182" s="522"/>
      <c r="JDB182" s="522"/>
      <c r="JDC182" s="522"/>
      <c r="JDD182" s="522"/>
      <c r="JDE182" s="522"/>
      <c r="JDF182" s="522"/>
      <c r="JDG182" s="522"/>
      <c r="JDH182" s="522"/>
      <c r="JDI182" s="522"/>
      <c r="JDJ182" s="522"/>
      <c r="JDK182" s="522"/>
      <c r="JDL182" s="522"/>
      <c r="JDM182" s="522"/>
      <c r="JDN182" s="522"/>
      <c r="JDO182" s="522"/>
      <c r="JDP182" s="522"/>
      <c r="JDQ182" s="522"/>
      <c r="JDR182" s="522"/>
      <c r="JDS182" s="522"/>
      <c r="JDT182" s="522"/>
      <c r="JDU182" s="522"/>
      <c r="JDV182" s="522"/>
      <c r="JDW182" s="522"/>
      <c r="JDX182" s="522"/>
      <c r="JDY182" s="522"/>
      <c r="JDZ182" s="522"/>
      <c r="JEA182" s="522"/>
      <c r="JEB182" s="522"/>
      <c r="JEC182" s="522"/>
      <c r="JED182" s="522"/>
      <c r="JEE182" s="522"/>
      <c r="JEF182" s="522"/>
      <c r="JEG182" s="522"/>
      <c r="JEH182" s="522"/>
      <c r="JEI182" s="522"/>
      <c r="JEJ182" s="522"/>
      <c r="JEK182" s="522"/>
      <c r="JEL182" s="522"/>
      <c r="JEM182" s="522"/>
      <c r="JEN182" s="522"/>
      <c r="JEO182" s="522"/>
      <c r="JEP182" s="522"/>
      <c r="JEQ182" s="522"/>
      <c r="JER182" s="522"/>
      <c r="JES182" s="522"/>
      <c r="JET182" s="522"/>
      <c r="JEU182" s="522"/>
      <c r="JEV182" s="522"/>
      <c r="JEW182" s="522"/>
      <c r="JEX182" s="522"/>
      <c r="JEY182" s="522"/>
      <c r="JEZ182" s="522"/>
      <c r="JFA182" s="522"/>
      <c r="JFB182" s="522"/>
      <c r="JFC182" s="522"/>
      <c r="JFD182" s="522"/>
      <c r="JFE182" s="522"/>
      <c r="JFF182" s="522"/>
      <c r="JFG182" s="522"/>
      <c r="JFH182" s="522"/>
      <c r="JFI182" s="522"/>
      <c r="JFJ182" s="522"/>
      <c r="JFK182" s="522"/>
      <c r="JFL182" s="522"/>
      <c r="JFM182" s="522"/>
      <c r="JFN182" s="522"/>
      <c r="JFO182" s="522"/>
      <c r="JFP182" s="522"/>
      <c r="JFQ182" s="522"/>
      <c r="JFR182" s="522"/>
      <c r="JFS182" s="522"/>
      <c r="JFT182" s="522"/>
      <c r="JFU182" s="522"/>
      <c r="JFV182" s="522"/>
      <c r="JFW182" s="522"/>
      <c r="JFX182" s="522"/>
      <c r="JFY182" s="522"/>
      <c r="JFZ182" s="522"/>
      <c r="JGA182" s="522"/>
      <c r="JGB182" s="522"/>
      <c r="JGC182" s="522"/>
      <c r="JGD182" s="522"/>
      <c r="JGE182" s="522"/>
      <c r="JGF182" s="522"/>
      <c r="JGG182" s="522"/>
      <c r="JGH182" s="522"/>
      <c r="JGI182" s="522"/>
      <c r="JGJ182" s="522"/>
      <c r="JGK182" s="522"/>
      <c r="JGL182" s="522"/>
      <c r="JGM182" s="522"/>
      <c r="JGN182" s="522"/>
      <c r="JGO182" s="522"/>
      <c r="JGP182" s="522"/>
      <c r="JGQ182" s="522"/>
      <c r="JGR182" s="522"/>
      <c r="JGS182" s="522"/>
      <c r="JGT182" s="522"/>
      <c r="JGU182" s="522"/>
      <c r="JGV182" s="522"/>
      <c r="JGW182" s="522"/>
      <c r="JGX182" s="522"/>
      <c r="JGY182" s="522"/>
      <c r="JGZ182" s="522"/>
      <c r="JHA182" s="522"/>
      <c r="JHB182" s="522"/>
      <c r="JHC182" s="522"/>
      <c r="JHD182" s="522"/>
      <c r="JHE182" s="522"/>
      <c r="JHF182" s="522"/>
      <c r="JHG182" s="522"/>
      <c r="JHH182" s="522"/>
      <c r="JHI182" s="522"/>
      <c r="JHJ182" s="522"/>
      <c r="JHK182" s="522"/>
      <c r="JHL182" s="522"/>
      <c r="JHM182" s="522"/>
      <c r="JHN182" s="522"/>
      <c r="JHO182" s="522"/>
      <c r="JHP182" s="522"/>
      <c r="JHQ182" s="522"/>
      <c r="JHR182" s="522"/>
      <c r="JHS182" s="522"/>
      <c r="JHT182" s="522"/>
      <c r="JHU182" s="522"/>
      <c r="JHV182" s="522"/>
      <c r="JHW182" s="522"/>
      <c r="JHX182" s="522"/>
      <c r="JHY182" s="522"/>
      <c r="JHZ182" s="522"/>
      <c r="JIA182" s="522"/>
      <c r="JIB182" s="522"/>
      <c r="JIC182" s="522"/>
      <c r="JID182" s="522"/>
      <c r="JIE182" s="522"/>
      <c r="JIF182" s="522"/>
      <c r="JIG182" s="522"/>
      <c r="JIH182" s="522"/>
      <c r="JII182" s="522"/>
      <c r="JIJ182" s="522"/>
      <c r="JIK182" s="522"/>
      <c r="JIL182" s="522"/>
      <c r="JIM182" s="522"/>
      <c r="JIN182" s="522"/>
      <c r="JIO182" s="522"/>
      <c r="JIP182" s="522"/>
      <c r="JIQ182" s="522"/>
      <c r="JIR182" s="522"/>
      <c r="JIS182" s="522"/>
      <c r="JIT182" s="522"/>
      <c r="JIU182" s="522"/>
      <c r="JIV182" s="522"/>
      <c r="JIW182" s="522"/>
      <c r="JIX182" s="522"/>
      <c r="JIY182" s="522"/>
      <c r="JIZ182" s="522"/>
      <c r="JJA182" s="522"/>
      <c r="JJB182" s="522"/>
      <c r="JJC182" s="522"/>
      <c r="JJD182" s="522"/>
      <c r="JJE182" s="522"/>
      <c r="JJF182" s="522"/>
      <c r="JJG182" s="522"/>
      <c r="JJH182" s="522"/>
      <c r="JJI182" s="522"/>
      <c r="JJJ182" s="522"/>
      <c r="JJK182" s="522"/>
      <c r="JJL182" s="522"/>
      <c r="JJM182" s="522"/>
      <c r="JJN182" s="522"/>
      <c r="JJO182" s="522"/>
      <c r="JJP182" s="522"/>
      <c r="JJQ182" s="522"/>
      <c r="JJR182" s="522"/>
      <c r="JJS182" s="522"/>
      <c r="JJT182" s="522"/>
      <c r="JJU182" s="522"/>
      <c r="JJV182" s="522"/>
      <c r="JJW182" s="522"/>
      <c r="JJX182" s="522"/>
      <c r="JJY182" s="522"/>
      <c r="JJZ182" s="522"/>
      <c r="JKA182" s="522"/>
      <c r="JKB182" s="522"/>
      <c r="JKC182" s="522"/>
      <c r="JKD182" s="522"/>
      <c r="JKE182" s="522"/>
      <c r="JKF182" s="522"/>
      <c r="JKG182" s="522"/>
      <c r="JKH182" s="522"/>
      <c r="JKI182" s="522"/>
      <c r="JKJ182" s="522"/>
      <c r="JKK182" s="522"/>
      <c r="JKL182" s="522"/>
      <c r="JKM182" s="522"/>
      <c r="JKN182" s="522"/>
      <c r="JKO182" s="522"/>
      <c r="JKP182" s="522"/>
      <c r="JKQ182" s="522"/>
      <c r="JKR182" s="522"/>
      <c r="JKS182" s="522"/>
      <c r="JKT182" s="522"/>
      <c r="JKU182" s="522"/>
      <c r="JKV182" s="522"/>
      <c r="JKW182" s="522"/>
      <c r="JKX182" s="522"/>
      <c r="JKY182" s="522"/>
      <c r="JKZ182" s="522"/>
      <c r="JLA182" s="522"/>
      <c r="JLB182" s="522"/>
      <c r="JLC182" s="522"/>
      <c r="JLD182" s="522"/>
      <c r="JLE182" s="522"/>
      <c r="JLF182" s="522"/>
      <c r="JLG182" s="522"/>
      <c r="JLH182" s="522"/>
      <c r="JLI182" s="522"/>
      <c r="JLJ182" s="522"/>
      <c r="JLK182" s="522"/>
      <c r="JLL182" s="522"/>
      <c r="JLM182" s="522"/>
      <c r="JLN182" s="522"/>
      <c r="JLO182" s="522"/>
      <c r="JLP182" s="522"/>
      <c r="JLQ182" s="522"/>
      <c r="JLR182" s="522"/>
      <c r="JLS182" s="522"/>
      <c r="JLT182" s="522"/>
      <c r="JLU182" s="522"/>
      <c r="JLV182" s="522"/>
      <c r="JLW182" s="522"/>
      <c r="JLX182" s="522"/>
      <c r="JLY182" s="522"/>
      <c r="JLZ182" s="522"/>
      <c r="JMA182" s="522"/>
      <c r="JMB182" s="522"/>
      <c r="JMC182" s="522"/>
      <c r="JMD182" s="522"/>
      <c r="JME182" s="522"/>
      <c r="JMF182" s="522"/>
      <c r="JMG182" s="522"/>
      <c r="JMH182" s="522"/>
      <c r="JMI182" s="522"/>
      <c r="JMJ182" s="522"/>
      <c r="JMK182" s="522"/>
      <c r="JML182" s="522"/>
      <c r="JMM182" s="522"/>
      <c r="JMN182" s="522"/>
      <c r="JMO182" s="522"/>
      <c r="JMP182" s="522"/>
      <c r="JMQ182" s="522"/>
      <c r="JMR182" s="522"/>
      <c r="JMS182" s="522"/>
      <c r="JMT182" s="522"/>
      <c r="JMU182" s="522"/>
      <c r="JMV182" s="522"/>
      <c r="JMW182" s="522"/>
      <c r="JMX182" s="522"/>
      <c r="JMY182" s="522"/>
      <c r="JMZ182" s="522"/>
      <c r="JNA182" s="522"/>
      <c r="JNB182" s="522"/>
      <c r="JNC182" s="522"/>
      <c r="JND182" s="522"/>
      <c r="JNE182" s="522"/>
      <c r="JNF182" s="522"/>
      <c r="JNG182" s="522"/>
      <c r="JNH182" s="522"/>
      <c r="JNI182" s="522"/>
      <c r="JNJ182" s="522"/>
      <c r="JNK182" s="522"/>
      <c r="JNL182" s="522"/>
      <c r="JNM182" s="522"/>
      <c r="JNN182" s="522"/>
      <c r="JNO182" s="522"/>
      <c r="JNP182" s="522"/>
      <c r="JNQ182" s="522"/>
      <c r="JNR182" s="522"/>
      <c r="JNS182" s="522"/>
      <c r="JNT182" s="522"/>
      <c r="JNU182" s="522"/>
      <c r="JNV182" s="522"/>
      <c r="JNW182" s="522"/>
      <c r="JNX182" s="522"/>
      <c r="JNY182" s="522"/>
      <c r="JNZ182" s="522"/>
      <c r="JOA182" s="522"/>
      <c r="JOB182" s="522"/>
      <c r="JOC182" s="522"/>
      <c r="JOD182" s="522"/>
      <c r="JOE182" s="522"/>
      <c r="JOF182" s="522"/>
      <c r="JOG182" s="522"/>
      <c r="JOH182" s="522"/>
      <c r="JOI182" s="522"/>
      <c r="JOJ182" s="522"/>
      <c r="JOK182" s="522"/>
      <c r="JOL182" s="522"/>
      <c r="JOM182" s="522"/>
      <c r="JON182" s="522"/>
      <c r="JOO182" s="522"/>
      <c r="JOP182" s="522"/>
      <c r="JOQ182" s="522"/>
      <c r="JOR182" s="522"/>
      <c r="JOS182" s="522"/>
      <c r="JOT182" s="522"/>
      <c r="JOU182" s="522"/>
      <c r="JOV182" s="522"/>
      <c r="JOW182" s="522"/>
      <c r="JOX182" s="522"/>
      <c r="JOY182" s="522"/>
      <c r="JOZ182" s="522"/>
      <c r="JPA182" s="522"/>
      <c r="JPB182" s="522"/>
      <c r="JPC182" s="522"/>
      <c r="JPD182" s="522"/>
      <c r="JPE182" s="522"/>
      <c r="JPF182" s="522"/>
      <c r="JPG182" s="522"/>
      <c r="JPH182" s="522"/>
      <c r="JPI182" s="522"/>
      <c r="JPJ182" s="522"/>
      <c r="JPK182" s="522"/>
      <c r="JPL182" s="522"/>
      <c r="JPM182" s="522"/>
      <c r="JPN182" s="522"/>
      <c r="JPO182" s="522"/>
      <c r="JPP182" s="522"/>
      <c r="JPQ182" s="522"/>
      <c r="JPR182" s="522"/>
      <c r="JPS182" s="522"/>
      <c r="JPT182" s="522"/>
      <c r="JPU182" s="522"/>
      <c r="JPV182" s="522"/>
      <c r="JPW182" s="522"/>
      <c r="JPX182" s="522"/>
      <c r="JPY182" s="522"/>
      <c r="JPZ182" s="522"/>
      <c r="JQA182" s="522"/>
      <c r="JQB182" s="522"/>
      <c r="JQC182" s="522"/>
      <c r="JQD182" s="522"/>
      <c r="JQE182" s="522"/>
      <c r="JQF182" s="522"/>
      <c r="JQG182" s="522"/>
      <c r="JQH182" s="522"/>
      <c r="JQI182" s="522"/>
      <c r="JQJ182" s="522"/>
      <c r="JQK182" s="522"/>
      <c r="JQL182" s="522"/>
      <c r="JQM182" s="522"/>
      <c r="JQN182" s="522"/>
      <c r="JQO182" s="522"/>
      <c r="JQP182" s="522"/>
      <c r="JQQ182" s="522"/>
      <c r="JQR182" s="522"/>
      <c r="JQS182" s="522"/>
      <c r="JQT182" s="522"/>
      <c r="JQU182" s="522"/>
      <c r="JQV182" s="522"/>
      <c r="JQW182" s="522"/>
      <c r="JQX182" s="522"/>
      <c r="JQY182" s="522"/>
      <c r="JQZ182" s="522"/>
      <c r="JRA182" s="522"/>
      <c r="JRB182" s="522"/>
      <c r="JRC182" s="522"/>
      <c r="JRD182" s="522"/>
      <c r="JRE182" s="522"/>
      <c r="JRF182" s="522"/>
      <c r="JRG182" s="522"/>
      <c r="JRH182" s="522"/>
      <c r="JRI182" s="522"/>
      <c r="JRJ182" s="522"/>
      <c r="JRK182" s="522"/>
      <c r="JRL182" s="522"/>
      <c r="JRM182" s="522"/>
      <c r="JRN182" s="522"/>
      <c r="JRO182" s="522"/>
      <c r="JRP182" s="522"/>
      <c r="JRQ182" s="522"/>
      <c r="JRR182" s="522"/>
      <c r="JRS182" s="522"/>
      <c r="JRT182" s="522"/>
      <c r="JRU182" s="522"/>
      <c r="JRV182" s="522"/>
      <c r="JRW182" s="522"/>
      <c r="JRX182" s="522"/>
      <c r="JRY182" s="522"/>
      <c r="JRZ182" s="522"/>
      <c r="JSA182" s="522"/>
      <c r="JSB182" s="522"/>
      <c r="JSC182" s="522"/>
      <c r="JSD182" s="522"/>
      <c r="JSE182" s="522"/>
      <c r="JSF182" s="522"/>
      <c r="JSG182" s="522"/>
      <c r="JSH182" s="522"/>
      <c r="JSI182" s="522"/>
      <c r="JSJ182" s="522"/>
      <c r="JSK182" s="522"/>
      <c r="JSL182" s="522"/>
      <c r="JSM182" s="522"/>
      <c r="JSN182" s="522"/>
      <c r="JSO182" s="522"/>
      <c r="JSP182" s="522"/>
      <c r="JSQ182" s="522"/>
      <c r="JSR182" s="522"/>
      <c r="JSS182" s="522"/>
      <c r="JST182" s="522"/>
      <c r="JSU182" s="522"/>
      <c r="JSV182" s="522"/>
      <c r="JSW182" s="522"/>
      <c r="JSX182" s="522"/>
      <c r="JSY182" s="522"/>
      <c r="JSZ182" s="522"/>
      <c r="JTA182" s="522"/>
      <c r="JTB182" s="522"/>
      <c r="JTC182" s="522"/>
      <c r="JTD182" s="522"/>
      <c r="JTE182" s="522"/>
      <c r="JTF182" s="522"/>
      <c r="JTG182" s="522"/>
      <c r="JTH182" s="522"/>
      <c r="JTI182" s="522"/>
      <c r="JTJ182" s="522"/>
      <c r="JTK182" s="522"/>
      <c r="JTL182" s="522"/>
      <c r="JTM182" s="522"/>
      <c r="JTN182" s="522"/>
      <c r="JTO182" s="522"/>
      <c r="JTP182" s="522"/>
      <c r="JTQ182" s="522"/>
      <c r="JTR182" s="522"/>
      <c r="JTS182" s="522"/>
      <c r="JTT182" s="522"/>
      <c r="JTU182" s="522"/>
      <c r="JTV182" s="522"/>
      <c r="JTW182" s="522"/>
      <c r="JTX182" s="522"/>
      <c r="JTY182" s="522"/>
      <c r="JTZ182" s="522"/>
      <c r="JUA182" s="522"/>
      <c r="JUB182" s="522"/>
      <c r="JUC182" s="522"/>
      <c r="JUD182" s="522"/>
      <c r="JUE182" s="522"/>
      <c r="JUF182" s="522"/>
      <c r="JUG182" s="522"/>
      <c r="JUH182" s="522"/>
      <c r="JUI182" s="522"/>
      <c r="JUJ182" s="522"/>
      <c r="JUK182" s="522"/>
      <c r="JUL182" s="522"/>
      <c r="JUM182" s="522"/>
      <c r="JUN182" s="522"/>
      <c r="JUO182" s="522"/>
      <c r="JUP182" s="522"/>
      <c r="JUQ182" s="522"/>
      <c r="JUR182" s="522"/>
      <c r="JUS182" s="522"/>
      <c r="JUT182" s="522"/>
      <c r="JUU182" s="522"/>
      <c r="JUV182" s="522"/>
      <c r="JUW182" s="522"/>
      <c r="JUX182" s="522"/>
      <c r="JUY182" s="522"/>
      <c r="JUZ182" s="522"/>
      <c r="JVA182" s="522"/>
      <c r="JVB182" s="522"/>
      <c r="JVC182" s="522"/>
      <c r="JVD182" s="522"/>
      <c r="JVE182" s="522"/>
      <c r="JVF182" s="522"/>
      <c r="JVG182" s="522"/>
      <c r="JVH182" s="522"/>
      <c r="JVI182" s="522"/>
      <c r="JVJ182" s="522"/>
      <c r="JVK182" s="522"/>
      <c r="JVL182" s="522"/>
      <c r="JVM182" s="522"/>
      <c r="JVN182" s="522"/>
      <c r="JVO182" s="522"/>
      <c r="JVP182" s="522"/>
      <c r="JVQ182" s="522"/>
      <c r="JVR182" s="522"/>
      <c r="JVS182" s="522"/>
      <c r="JVT182" s="522"/>
      <c r="JVU182" s="522"/>
      <c r="JVV182" s="522"/>
      <c r="JVW182" s="522"/>
      <c r="JVX182" s="522"/>
      <c r="JVY182" s="522"/>
      <c r="JVZ182" s="522"/>
      <c r="JWA182" s="522"/>
      <c r="JWB182" s="522"/>
      <c r="JWC182" s="522"/>
      <c r="JWD182" s="522"/>
      <c r="JWE182" s="522"/>
      <c r="JWF182" s="522"/>
      <c r="JWG182" s="522"/>
      <c r="JWH182" s="522"/>
      <c r="JWI182" s="522"/>
      <c r="JWJ182" s="522"/>
      <c r="JWK182" s="522"/>
      <c r="JWL182" s="522"/>
      <c r="JWM182" s="522"/>
      <c r="JWN182" s="522"/>
      <c r="JWO182" s="522"/>
      <c r="JWP182" s="522"/>
      <c r="JWQ182" s="522"/>
      <c r="JWR182" s="522"/>
      <c r="JWS182" s="522"/>
      <c r="JWT182" s="522"/>
      <c r="JWU182" s="522"/>
      <c r="JWV182" s="522"/>
      <c r="JWW182" s="522"/>
      <c r="JWX182" s="522"/>
      <c r="JWY182" s="522"/>
      <c r="JWZ182" s="522"/>
      <c r="JXA182" s="522"/>
      <c r="JXB182" s="522"/>
      <c r="JXC182" s="522"/>
      <c r="JXD182" s="522"/>
      <c r="JXE182" s="522"/>
      <c r="JXF182" s="522"/>
      <c r="JXG182" s="522"/>
      <c r="JXH182" s="522"/>
      <c r="JXI182" s="522"/>
      <c r="JXJ182" s="522"/>
      <c r="JXK182" s="522"/>
      <c r="JXL182" s="522"/>
      <c r="JXM182" s="522"/>
      <c r="JXN182" s="522"/>
      <c r="JXO182" s="522"/>
      <c r="JXP182" s="522"/>
      <c r="JXQ182" s="522"/>
      <c r="JXR182" s="522"/>
      <c r="JXS182" s="522"/>
      <c r="JXT182" s="522"/>
      <c r="JXU182" s="522"/>
      <c r="JXV182" s="522"/>
      <c r="JXW182" s="522"/>
      <c r="JXX182" s="522"/>
      <c r="JXY182" s="522"/>
      <c r="JXZ182" s="522"/>
      <c r="JYA182" s="522"/>
      <c r="JYB182" s="522"/>
      <c r="JYC182" s="522"/>
      <c r="JYD182" s="522"/>
      <c r="JYE182" s="522"/>
      <c r="JYF182" s="522"/>
      <c r="JYG182" s="522"/>
      <c r="JYH182" s="522"/>
      <c r="JYI182" s="522"/>
      <c r="JYJ182" s="522"/>
      <c r="JYK182" s="522"/>
      <c r="JYL182" s="522"/>
      <c r="JYM182" s="522"/>
      <c r="JYN182" s="522"/>
      <c r="JYO182" s="522"/>
      <c r="JYP182" s="522"/>
      <c r="JYQ182" s="522"/>
      <c r="JYR182" s="522"/>
      <c r="JYS182" s="522"/>
      <c r="JYT182" s="522"/>
      <c r="JYU182" s="522"/>
      <c r="JYV182" s="522"/>
      <c r="JYW182" s="522"/>
      <c r="JYX182" s="522"/>
      <c r="JYY182" s="522"/>
      <c r="JYZ182" s="522"/>
      <c r="JZA182" s="522"/>
      <c r="JZB182" s="522"/>
      <c r="JZC182" s="522"/>
      <c r="JZD182" s="522"/>
      <c r="JZE182" s="522"/>
      <c r="JZF182" s="522"/>
      <c r="JZG182" s="522"/>
      <c r="JZH182" s="522"/>
      <c r="JZI182" s="522"/>
      <c r="JZJ182" s="522"/>
      <c r="JZK182" s="522"/>
      <c r="JZL182" s="522"/>
      <c r="JZM182" s="522"/>
      <c r="JZN182" s="522"/>
      <c r="JZO182" s="522"/>
      <c r="JZP182" s="522"/>
      <c r="JZQ182" s="522"/>
      <c r="JZR182" s="522"/>
      <c r="JZS182" s="522"/>
      <c r="JZT182" s="522"/>
      <c r="JZU182" s="522"/>
      <c r="JZV182" s="522"/>
      <c r="JZW182" s="522"/>
      <c r="JZX182" s="522"/>
      <c r="JZY182" s="522"/>
      <c r="JZZ182" s="522"/>
      <c r="KAA182" s="522"/>
      <c r="KAB182" s="522"/>
      <c r="KAC182" s="522"/>
      <c r="KAD182" s="522"/>
      <c r="KAE182" s="522"/>
      <c r="KAF182" s="522"/>
      <c r="KAG182" s="522"/>
      <c r="KAH182" s="522"/>
      <c r="KAI182" s="522"/>
      <c r="KAJ182" s="522"/>
      <c r="KAK182" s="522"/>
      <c r="KAL182" s="522"/>
      <c r="KAM182" s="522"/>
      <c r="KAN182" s="522"/>
      <c r="KAO182" s="522"/>
      <c r="KAP182" s="522"/>
      <c r="KAQ182" s="522"/>
      <c r="KAR182" s="522"/>
      <c r="KAS182" s="522"/>
      <c r="KAT182" s="522"/>
      <c r="KAU182" s="522"/>
      <c r="KAV182" s="522"/>
      <c r="KAW182" s="522"/>
      <c r="KAX182" s="522"/>
      <c r="KAY182" s="522"/>
      <c r="KAZ182" s="522"/>
      <c r="KBA182" s="522"/>
      <c r="KBB182" s="522"/>
      <c r="KBC182" s="522"/>
      <c r="KBD182" s="522"/>
      <c r="KBE182" s="522"/>
      <c r="KBF182" s="522"/>
      <c r="KBG182" s="522"/>
      <c r="KBH182" s="522"/>
      <c r="KBI182" s="522"/>
      <c r="KBJ182" s="522"/>
      <c r="KBK182" s="522"/>
      <c r="KBL182" s="522"/>
      <c r="KBM182" s="522"/>
      <c r="KBN182" s="522"/>
      <c r="KBO182" s="522"/>
      <c r="KBP182" s="522"/>
      <c r="KBQ182" s="522"/>
      <c r="KBR182" s="522"/>
      <c r="KBS182" s="522"/>
      <c r="KBT182" s="522"/>
      <c r="KBU182" s="522"/>
      <c r="KBV182" s="522"/>
      <c r="KBW182" s="522"/>
      <c r="KBX182" s="522"/>
      <c r="KBY182" s="522"/>
      <c r="KBZ182" s="522"/>
      <c r="KCA182" s="522"/>
      <c r="KCB182" s="522"/>
      <c r="KCC182" s="522"/>
      <c r="KCD182" s="522"/>
      <c r="KCE182" s="522"/>
      <c r="KCF182" s="522"/>
      <c r="KCG182" s="522"/>
      <c r="KCH182" s="522"/>
      <c r="KCI182" s="522"/>
      <c r="KCJ182" s="522"/>
      <c r="KCK182" s="522"/>
      <c r="KCL182" s="522"/>
      <c r="KCM182" s="522"/>
      <c r="KCN182" s="522"/>
      <c r="KCO182" s="522"/>
      <c r="KCP182" s="522"/>
      <c r="KCQ182" s="522"/>
      <c r="KCR182" s="522"/>
      <c r="KCS182" s="522"/>
      <c r="KCT182" s="522"/>
      <c r="KCU182" s="522"/>
      <c r="KCV182" s="522"/>
      <c r="KCW182" s="522"/>
      <c r="KCX182" s="522"/>
      <c r="KCY182" s="522"/>
      <c r="KCZ182" s="522"/>
      <c r="KDA182" s="522"/>
      <c r="KDB182" s="522"/>
      <c r="KDC182" s="522"/>
      <c r="KDD182" s="522"/>
      <c r="KDE182" s="522"/>
      <c r="KDF182" s="522"/>
      <c r="KDG182" s="522"/>
      <c r="KDH182" s="522"/>
      <c r="KDI182" s="522"/>
      <c r="KDJ182" s="522"/>
      <c r="KDK182" s="522"/>
      <c r="KDL182" s="522"/>
      <c r="KDM182" s="522"/>
      <c r="KDN182" s="522"/>
      <c r="KDO182" s="522"/>
      <c r="KDP182" s="522"/>
      <c r="KDQ182" s="522"/>
      <c r="KDR182" s="522"/>
      <c r="KDS182" s="522"/>
      <c r="KDT182" s="522"/>
      <c r="KDU182" s="522"/>
      <c r="KDV182" s="522"/>
      <c r="KDW182" s="522"/>
      <c r="KDX182" s="522"/>
      <c r="KDY182" s="522"/>
      <c r="KDZ182" s="522"/>
      <c r="KEA182" s="522"/>
      <c r="KEB182" s="522"/>
      <c r="KEC182" s="522"/>
      <c r="KED182" s="522"/>
      <c r="KEE182" s="522"/>
      <c r="KEF182" s="522"/>
      <c r="KEG182" s="522"/>
      <c r="KEH182" s="522"/>
      <c r="KEI182" s="522"/>
      <c r="KEJ182" s="522"/>
      <c r="KEK182" s="522"/>
      <c r="KEL182" s="522"/>
      <c r="KEM182" s="522"/>
      <c r="KEN182" s="522"/>
      <c r="KEO182" s="522"/>
      <c r="KEP182" s="522"/>
      <c r="KEQ182" s="522"/>
      <c r="KER182" s="522"/>
      <c r="KES182" s="522"/>
      <c r="KET182" s="522"/>
      <c r="KEU182" s="522"/>
      <c r="KEV182" s="522"/>
      <c r="KEW182" s="522"/>
      <c r="KEX182" s="522"/>
      <c r="KEY182" s="522"/>
      <c r="KEZ182" s="522"/>
      <c r="KFA182" s="522"/>
      <c r="KFB182" s="522"/>
      <c r="KFC182" s="522"/>
      <c r="KFD182" s="522"/>
      <c r="KFE182" s="522"/>
      <c r="KFF182" s="522"/>
      <c r="KFG182" s="522"/>
      <c r="KFH182" s="522"/>
      <c r="KFI182" s="522"/>
      <c r="KFJ182" s="522"/>
      <c r="KFK182" s="522"/>
      <c r="KFL182" s="522"/>
      <c r="KFM182" s="522"/>
      <c r="KFN182" s="522"/>
      <c r="KFO182" s="522"/>
      <c r="KFP182" s="522"/>
      <c r="KFQ182" s="522"/>
      <c r="KFR182" s="522"/>
      <c r="KFS182" s="522"/>
      <c r="KFT182" s="522"/>
      <c r="KFU182" s="522"/>
      <c r="KFV182" s="522"/>
      <c r="KFW182" s="522"/>
      <c r="KFX182" s="522"/>
      <c r="KFY182" s="522"/>
      <c r="KFZ182" s="522"/>
      <c r="KGA182" s="522"/>
      <c r="KGB182" s="522"/>
      <c r="KGC182" s="522"/>
      <c r="KGD182" s="522"/>
      <c r="KGE182" s="522"/>
      <c r="KGF182" s="522"/>
      <c r="KGG182" s="522"/>
      <c r="KGH182" s="522"/>
      <c r="KGI182" s="522"/>
      <c r="KGJ182" s="522"/>
      <c r="KGK182" s="522"/>
      <c r="KGL182" s="522"/>
      <c r="KGM182" s="522"/>
      <c r="KGN182" s="522"/>
      <c r="KGO182" s="522"/>
      <c r="KGP182" s="522"/>
      <c r="KGQ182" s="522"/>
      <c r="KGR182" s="522"/>
      <c r="KGS182" s="522"/>
      <c r="KGT182" s="522"/>
      <c r="KGU182" s="522"/>
      <c r="KGV182" s="522"/>
      <c r="KGW182" s="522"/>
      <c r="KGX182" s="522"/>
      <c r="KGY182" s="522"/>
      <c r="KGZ182" s="522"/>
      <c r="KHA182" s="522"/>
      <c r="KHB182" s="522"/>
      <c r="KHC182" s="522"/>
      <c r="KHD182" s="522"/>
      <c r="KHE182" s="522"/>
      <c r="KHF182" s="522"/>
      <c r="KHG182" s="522"/>
      <c r="KHH182" s="522"/>
      <c r="KHI182" s="522"/>
      <c r="KHJ182" s="522"/>
      <c r="KHK182" s="522"/>
      <c r="KHL182" s="522"/>
      <c r="KHM182" s="522"/>
      <c r="KHN182" s="522"/>
      <c r="KHO182" s="522"/>
      <c r="KHP182" s="522"/>
      <c r="KHQ182" s="522"/>
      <c r="KHR182" s="522"/>
      <c r="KHS182" s="522"/>
      <c r="KHT182" s="522"/>
      <c r="KHU182" s="522"/>
      <c r="KHV182" s="522"/>
      <c r="KHW182" s="522"/>
      <c r="KHX182" s="522"/>
      <c r="KHY182" s="522"/>
      <c r="KHZ182" s="522"/>
      <c r="KIA182" s="522"/>
      <c r="KIB182" s="522"/>
      <c r="KIC182" s="522"/>
      <c r="KID182" s="522"/>
      <c r="KIE182" s="522"/>
      <c r="KIF182" s="522"/>
      <c r="KIG182" s="522"/>
      <c r="KIH182" s="522"/>
      <c r="KII182" s="522"/>
      <c r="KIJ182" s="522"/>
      <c r="KIK182" s="522"/>
      <c r="KIL182" s="522"/>
      <c r="KIM182" s="522"/>
      <c r="KIN182" s="522"/>
      <c r="KIO182" s="522"/>
      <c r="KIP182" s="522"/>
      <c r="KIQ182" s="522"/>
      <c r="KIR182" s="522"/>
      <c r="KIS182" s="522"/>
      <c r="KIT182" s="522"/>
      <c r="KIU182" s="522"/>
      <c r="KIV182" s="522"/>
      <c r="KIW182" s="522"/>
      <c r="KIX182" s="522"/>
      <c r="KIY182" s="522"/>
      <c r="KIZ182" s="522"/>
      <c r="KJA182" s="522"/>
      <c r="KJB182" s="522"/>
      <c r="KJC182" s="522"/>
      <c r="KJD182" s="522"/>
      <c r="KJE182" s="522"/>
      <c r="KJF182" s="522"/>
      <c r="KJG182" s="522"/>
      <c r="KJH182" s="522"/>
      <c r="KJI182" s="522"/>
      <c r="KJJ182" s="522"/>
      <c r="KJK182" s="522"/>
      <c r="KJL182" s="522"/>
      <c r="KJM182" s="522"/>
      <c r="KJN182" s="522"/>
      <c r="KJO182" s="522"/>
      <c r="KJP182" s="522"/>
      <c r="KJQ182" s="522"/>
      <c r="KJR182" s="522"/>
      <c r="KJS182" s="522"/>
      <c r="KJT182" s="522"/>
      <c r="KJU182" s="522"/>
      <c r="KJV182" s="522"/>
      <c r="KJW182" s="522"/>
      <c r="KJX182" s="522"/>
      <c r="KJY182" s="522"/>
      <c r="KJZ182" s="522"/>
      <c r="KKA182" s="522"/>
      <c r="KKB182" s="522"/>
      <c r="KKC182" s="522"/>
      <c r="KKD182" s="522"/>
      <c r="KKE182" s="522"/>
      <c r="KKF182" s="522"/>
      <c r="KKG182" s="522"/>
      <c r="KKH182" s="522"/>
      <c r="KKI182" s="522"/>
      <c r="KKJ182" s="522"/>
      <c r="KKK182" s="522"/>
      <c r="KKL182" s="522"/>
      <c r="KKM182" s="522"/>
      <c r="KKN182" s="522"/>
      <c r="KKO182" s="522"/>
      <c r="KKP182" s="522"/>
      <c r="KKQ182" s="522"/>
      <c r="KKR182" s="522"/>
      <c r="KKS182" s="522"/>
      <c r="KKT182" s="522"/>
      <c r="KKU182" s="522"/>
      <c r="KKV182" s="522"/>
      <c r="KKW182" s="522"/>
      <c r="KKX182" s="522"/>
      <c r="KKY182" s="522"/>
      <c r="KKZ182" s="522"/>
      <c r="KLA182" s="522"/>
      <c r="KLB182" s="522"/>
      <c r="KLC182" s="522"/>
      <c r="KLD182" s="522"/>
      <c r="KLE182" s="522"/>
      <c r="KLF182" s="522"/>
      <c r="KLG182" s="522"/>
      <c r="KLH182" s="522"/>
      <c r="KLI182" s="522"/>
      <c r="KLJ182" s="522"/>
      <c r="KLK182" s="522"/>
      <c r="KLL182" s="522"/>
      <c r="KLM182" s="522"/>
      <c r="KLN182" s="522"/>
      <c r="KLO182" s="522"/>
      <c r="KLP182" s="522"/>
      <c r="KLQ182" s="522"/>
      <c r="KLR182" s="522"/>
      <c r="KLS182" s="522"/>
      <c r="KLT182" s="522"/>
      <c r="KLU182" s="522"/>
      <c r="KLV182" s="522"/>
      <c r="KLW182" s="522"/>
      <c r="KLX182" s="522"/>
      <c r="KLY182" s="522"/>
      <c r="KLZ182" s="522"/>
      <c r="KMA182" s="522"/>
      <c r="KMB182" s="522"/>
      <c r="KMC182" s="522"/>
      <c r="KMD182" s="522"/>
      <c r="KME182" s="522"/>
      <c r="KMF182" s="522"/>
      <c r="KMG182" s="522"/>
      <c r="KMH182" s="522"/>
      <c r="KMI182" s="522"/>
      <c r="KMJ182" s="522"/>
      <c r="KMK182" s="522"/>
      <c r="KML182" s="522"/>
      <c r="KMM182" s="522"/>
      <c r="KMN182" s="522"/>
      <c r="KMO182" s="522"/>
      <c r="KMP182" s="522"/>
      <c r="KMQ182" s="522"/>
      <c r="KMR182" s="522"/>
      <c r="KMS182" s="522"/>
      <c r="KMT182" s="522"/>
      <c r="KMU182" s="522"/>
      <c r="KMV182" s="522"/>
      <c r="KMW182" s="522"/>
      <c r="KMX182" s="522"/>
      <c r="KMY182" s="522"/>
      <c r="KMZ182" s="522"/>
      <c r="KNA182" s="522"/>
      <c r="KNB182" s="522"/>
      <c r="KNC182" s="522"/>
      <c r="KND182" s="522"/>
      <c r="KNE182" s="522"/>
      <c r="KNF182" s="522"/>
      <c r="KNG182" s="522"/>
      <c r="KNH182" s="522"/>
      <c r="KNI182" s="522"/>
      <c r="KNJ182" s="522"/>
      <c r="KNK182" s="522"/>
      <c r="KNL182" s="522"/>
      <c r="KNM182" s="522"/>
      <c r="KNN182" s="522"/>
      <c r="KNO182" s="522"/>
      <c r="KNP182" s="522"/>
      <c r="KNQ182" s="522"/>
      <c r="KNR182" s="522"/>
      <c r="KNS182" s="522"/>
      <c r="KNT182" s="522"/>
      <c r="KNU182" s="522"/>
      <c r="KNV182" s="522"/>
      <c r="KNW182" s="522"/>
      <c r="KNX182" s="522"/>
      <c r="KNY182" s="522"/>
      <c r="KNZ182" s="522"/>
      <c r="KOA182" s="522"/>
      <c r="KOB182" s="522"/>
      <c r="KOC182" s="522"/>
      <c r="KOD182" s="522"/>
      <c r="KOE182" s="522"/>
      <c r="KOF182" s="522"/>
      <c r="KOG182" s="522"/>
      <c r="KOH182" s="522"/>
      <c r="KOI182" s="522"/>
      <c r="KOJ182" s="522"/>
      <c r="KOK182" s="522"/>
      <c r="KOL182" s="522"/>
      <c r="KOM182" s="522"/>
      <c r="KON182" s="522"/>
      <c r="KOO182" s="522"/>
      <c r="KOP182" s="522"/>
      <c r="KOQ182" s="522"/>
      <c r="KOR182" s="522"/>
      <c r="KOS182" s="522"/>
      <c r="KOT182" s="522"/>
      <c r="KOU182" s="522"/>
      <c r="KOV182" s="522"/>
      <c r="KOW182" s="522"/>
      <c r="KOX182" s="522"/>
      <c r="KOY182" s="522"/>
      <c r="KOZ182" s="522"/>
      <c r="KPA182" s="522"/>
      <c r="KPB182" s="522"/>
      <c r="KPC182" s="522"/>
      <c r="KPD182" s="522"/>
      <c r="KPE182" s="522"/>
      <c r="KPF182" s="522"/>
      <c r="KPG182" s="522"/>
      <c r="KPH182" s="522"/>
      <c r="KPI182" s="522"/>
      <c r="KPJ182" s="522"/>
      <c r="KPK182" s="522"/>
      <c r="KPL182" s="522"/>
      <c r="KPM182" s="522"/>
      <c r="KPN182" s="522"/>
      <c r="KPO182" s="522"/>
      <c r="KPP182" s="522"/>
      <c r="KPQ182" s="522"/>
      <c r="KPR182" s="522"/>
      <c r="KPS182" s="522"/>
      <c r="KPT182" s="522"/>
      <c r="KPU182" s="522"/>
      <c r="KPV182" s="522"/>
      <c r="KPW182" s="522"/>
      <c r="KPX182" s="522"/>
      <c r="KPY182" s="522"/>
      <c r="KPZ182" s="522"/>
      <c r="KQA182" s="522"/>
      <c r="KQB182" s="522"/>
      <c r="KQC182" s="522"/>
      <c r="KQD182" s="522"/>
      <c r="KQE182" s="522"/>
      <c r="KQF182" s="522"/>
      <c r="KQG182" s="522"/>
      <c r="KQH182" s="522"/>
      <c r="KQI182" s="522"/>
      <c r="KQJ182" s="522"/>
      <c r="KQK182" s="522"/>
      <c r="KQL182" s="522"/>
      <c r="KQM182" s="522"/>
      <c r="KQN182" s="522"/>
      <c r="KQO182" s="522"/>
      <c r="KQP182" s="522"/>
      <c r="KQQ182" s="522"/>
      <c r="KQR182" s="522"/>
      <c r="KQS182" s="522"/>
      <c r="KQT182" s="522"/>
      <c r="KQU182" s="522"/>
      <c r="KQV182" s="522"/>
      <c r="KQW182" s="522"/>
      <c r="KQX182" s="522"/>
      <c r="KQY182" s="522"/>
      <c r="KQZ182" s="522"/>
      <c r="KRA182" s="522"/>
      <c r="KRB182" s="522"/>
      <c r="KRC182" s="522"/>
      <c r="KRD182" s="522"/>
      <c r="KRE182" s="522"/>
      <c r="KRF182" s="522"/>
      <c r="KRG182" s="522"/>
      <c r="KRH182" s="522"/>
      <c r="KRI182" s="522"/>
      <c r="KRJ182" s="522"/>
      <c r="KRK182" s="522"/>
      <c r="KRL182" s="522"/>
      <c r="KRM182" s="522"/>
      <c r="KRN182" s="522"/>
      <c r="KRO182" s="522"/>
      <c r="KRP182" s="522"/>
      <c r="KRQ182" s="522"/>
      <c r="KRR182" s="522"/>
      <c r="KRS182" s="522"/>
      <c r="KRT182" s="522"/>
      <c r="KRU182" s="522"/>
      <c r="KRV182" s="522"/>
      <c r="KRW182" s="522"/>
      <c r="KRX182" s="522"/>
      <c r="KRY182" s="522"/>
      <c r="KRZ182" s="522"/>
      <c r="KSA182" s="522"/>
      <c r="KSB182" s="522"/>
      <c r="KSC182" s="522"/>
      <c r="KSD182" s="522"/>
      <c r="KSE182" s="522"/>
      <c r="KSF182" s="522"/>
      <c r="KSG182" s="522"/>
      <c r="KSH182" s="522"/>
      <c r="KSI182" s="522"/>
      <c r="KSJ182" s="522"/>
      <c r="KSK182" s="522"/>
      <c r="KSL182" s="522"/>
      <c r="KSM182" s="522"/>
      <c r="KSN182" s="522"/>
      <c r="KSO182" s="522"/>
      <c r="KSP182" s="522"/>
      <c r="KSQ182" s="522"/>
      <c r="KSR182" s="522"/>
      <c r="KSS182" s="522"/>
      <c r="KST182" s="522"/>
      <c r="KSU182" s="522"/>
      <c r="KSV182" s="522"/>
      <c r="KSW182" s="522"/>
      <c r="KSX182" s="522"/>
      <c r="KSY182" s="522"/>
      <c r="KSZ182" s="522"/>
      <c r="KTA182" s="522"/>
      <c r="KTB182" s="522"/>
      <c r="KTC182" s="522"/>
      <c r="KTD182" s="522"/>
      <c r="KTE182" s="522"/>
      <c r="KTF182" s="522"/>
      <c r="KTG182" s="522"/>
      <c r="KTH182" s="522"/>
      <c r="KTI182" s="522"/>
      <c r="KTJ182" s="522"/>
      <c r="KTK182" s="522"/>
      <c r="KTL182" s="522"/>
      <c r="KTM182" s="522"/>
      <c r="KTN182" s="522"/>
      <c r="KTO182" s="522"/>
      <c r="KTP182" s="522"/>
      <c r="KTQ182" s="522"/>
      <c r="KTR182" s="522"/>
      <c r="KTS182" s="522"/>
      <c r="KTT182" s="522"/>
      <c r="KTU182" s="522"/>
      <c r="KTV182" s="522"/>
      <c r="KTW182" s="522"/>
      <c r="KTX182" s="522"/>
      <c r="KTY182" s="522"/>
      <c r="KTZ182" s="522"/>
      <c r="KUA182" s="522"/>
      <c r="KUB182" s="522"/>
      <c r="KUC182" s="522"/>
      <c r="KUD182" s="522"/>
      <c r="KUE182" s="522"/>
      <c r="KUF182" s="522"/>
      <c r="KUG182" s="522"/>
      <c r="KUH182" s="522"/>
      <c r="KUI182" s="522"/>
      <c r="KUJ182" s="522"/>
      <c r="KUK182" s="522"/>
      <c r="KUL182" s="522"/>
      <c r="KUM182" s="522"/>
      <c r="KUN182" s="522"/>
      <c r="KUO182" s="522"/>
      <c r="KUP182" s="522"/>
      <c r="KUQ182" s="522"/>
      <c r="KUR182" s="522"/>
      <c r="KUS182" s="522"/>
      <c r="KUT182" s="522"/>
      <c r="KUU182" s="522"/>
      <c r="KUV182" s="522"/>
      <c r="KUW182" s="522"/>
      <c r="KUX182" s="522"/>
      <c r="KUY182" s="522"/>
      <c r="KUZ182" s="522"/>
      <c r="KVA182" s="522"/>
      <c r="KVB182" s="522"/>
      <c r="KVC182" s="522"/>
      <c r="KVD182" s="522"/>
      <c r="KVE182" s="522"/>
      <c r="KVF182" s="522"/>
      <c r="KVG182" s="522"/>
      <c r="KVH182" s="522"/>
      <c r="KVI182" s="522"/>
      <c r="KVJ182" s="522"/>
      <c r="KVK182" s="522"/>
      <c r="KVL182" s="522"/>
      <c r="KVM182" s="522"/>
      <c r="KVN182" s="522"/>
      <c r="KVO182" s="522"/>
      <c r="KVP182" s="522"/>
      <c r="KVQ182" s="522"/>
      <c r="KVR182" s="522"/>
      <c r="KVS182" s="522"/>
      <c r="KVT182" s="522"/>
      <c r="KVU182" s="522"/>
      <c r="KVV182" s="522"/>
      <c r="KVW182" s="522"/>
      <c r="KVX182" s="522"/>
      <c r="KVY182" s="522"/>
      <c r="KVZ182" s="522"/>
      <c r="KWA182" s="522"/>
      <c r="KWB182" s="522"/>
      <c r="KWC182" s="522"/>
      <c r="KWD182" s="522"/>
      <c r="KWE182" s="522"/>
      <c r="KWF182" s="522"/>
      <c r="KWG182" s="522"/>
      <c r="KWH182" s="522"/>
      <c r="KWI182" s="522"/>
      <c r="KWJ182" s="522"/>
      <c r="KWK182" s="522"/>
      <c r="KWL182" s="522"/>
      <c r="KWM182" s="522"/>
      <c r="KWN182" s="522"/>
      <c r="KWO182" s="522"/>
      <c r="KWP182" s="522"/>
      <c r="KWQ182" s="522"/>
      <c r="KWR182" s="522"/>
      <c r="KWS182" s="522"/>
      <c r="KWT182" s="522"/>
      <c r="KWU182" s="522"/>
      <c r="KWV182" s="522"/>
      <c r="KWW182" s="522"/>
      <c r="KWX182" s="522"/>
      <c r="KWY182" s="522"/>
      <c r="KWZ182" s="522"/>
      <c r="KXA182" s="522"/>
      <c r="KXB182" s="522"/>
      <c r="KXC182" s="522"/>
      <c r="KXD182" s="522"/>
      <c r="KXE182" s="522"/>
      <c r="KXF182" s="522"/>
      <c r="KXG182" s="522"/>
      <c r="KXH182" s="522"/>
      <c r="KXI182" s="522"/>
      <c r="KXJ182" s="522"/>
      <c r="KXK182" s="522"/>
      <c r="KXL182" s="522"/>
      <c r="KXM182" s="522"/>
      <c r="KXN182" s="522"/>
      <c r="KXO182" s="522"/>
      <c r="KXP182" s="522"/>
      <c r="KXQ182" s="522"/>
      <c r="KXR182" s="522"/>
      <c r="KXS182" s="522"/>
      <c r="KXT182" s="522"/>
      <c r="KXU182" s="522"/>
      <c r="KXV182" s="522"/>
      <c r="KXW182" s="522"/>
      <c r="KXX182" s="522"/>
      <c r="KXY182" s="522"/>
      <c r="KXZ182" s="522"/>
      <c r="KYA182" s="522"/>
      <c r="KYB182" s="522"/>
      <c r="KYC182" s="522"/>
      <c r="KYD182" s="522"/>
      <c r="KYE182" s="522"/>
      <c r="KYF182" s="522"/>
      <c r="KYG182" s="522"/>
      <c r="KYH182" s="522"/>
      <c r="KYI182" s="522"/>
      <c r="KYJ182" s="522"/>
      <c r="KYK182" s="522"/>
      <c r="KYL182" s="522"/>
      <c r="KYM182" s="522"/>
      <c r="KYN182" s="522"/>
      <c r="KYO182" s="522"/>
      <c r="KYP182" s="522"/>
      <c r="KYQ182" s="522"/>
      <c r="KYR182" s="522"/>
      <c r="KYS182" s="522"/>
      <c r="KYT182" s="522"/>
      <c r="KYU182" s="522"/>
      <c r="KYV182" s="522"/>
      <c r="KYW182" s="522"/>
      <c r="KYX182" s="522"/>
      <c r="KYY182" s="522"/>
      <c r="KYZ182" s="522"/>
      <c r="KZA182" s="522"/>
      <c r="KZB182" s="522"/>
      <c r="KZC182" s="522"/>
      <c r="KZD182" s="522"/>
      <c r="KZE182" s="522"/>
      <c r="KZF182" s="522"/>
      <c r="KZG182" s="522"/>
      <c r="KZH182" s="522"/>
      <c r="KZI182" s="522"/>
      <c r="KZJ182" s="522"/>
      <c r="KZK182" s="522"/>
      <c r="KZL182" s="522"/>
      <c r="KZM182" s="522"/>
      <c r="KZN182" s="522"/>
      <c r="KZO182" s="522"/>
      <c r="KZP182" s="522"/>
      <c r="KZQ182" s="522"/>
      <c r="KZR182" s="522"/>
      <c r="KZS182" s="522"/>
      <c r="KZT182" s="522"/>
      <c r="KZU182" s="522"/>
      <c r="KZV182" s="522"/>
      <c r="KZW182" s="522"/>
      <c r="KZX182" s="522"/>
      <c r="KZY182" s="522"/>
      <c r="KZZ182" s="522"/>
      <c r="LAA182" s="522"/>
      <c r="LAB182" s="522"/>
      <c r="LAC182" s="522"/>
      <c r="LAD182" s="522"/>
      <c r="LAE182" s="522"/>
      <c r="LAF182" s="522"/>
      <c r="LAG182" s="522"/>
      <c r="LAH182" s="522"/>
      <c r="LAI182" s="522"/>
      <c r="LAJ182" s="522"/>
      <c r="LAK182" s="522"/>
      <c r="LAL182" s="522"/>
      <c r="LAM182" s="522"/>
      <c r="LAN182" s="522"/>
      <c r="LAO182" s="522"/>
      <c r="LAP182" s="522"/>
      <c r="LAQ182" s="522"/>
      <c r="LAR182" s="522"/>
      <c r="LAS182" s="522"/>
      <c r="LAT182" s="522"/>
      <c r="LAU182" s="522"/>
      <c r="LAV182" s="522"/>
      <c r="LAW182" s="522"/>
      <c r="LAX182" s="522"/>
      <c r="LAY182" s="522"/>
      <c r="LAZ182" s="522"/>
      <c r="LBA182" s="522"/>
      <c r="LBB182" s="522"/>
      <c r="LBC182" s="522"/>
      <c r="LBD182" s="522"/>
      <c r="LBE182" s="522"/>
      <c r="LBF182" s="522"/>
      <c r="LBG182" s="522"/>
      <c r="LBH182" s="522"/>
      <c r="LBI182" s="522"/>
      <c r="LBJ182" s="522"/>
      <c r="LBK182" s="522"/>
      <c r="LBL182" s="522"/>
      <c r="LBM182" s="522"/>
      <c r="LBN182" s="522"/>
      <c r="LBO182" s="522"/>
      <c r="LBP182" s="522"/>
      <c r="LBQ182" s="522"/>
      <c r="LBR182" s="522"/>
      <c r="LBS182" s="522"/>
      <c r="LBT182" s="522"/>
      <c r="LBU182" s="522"/>
      <c r="LBV182" s="522"/>
      <c r="LBW182" s="522"/>
      <c r="LBX182" s="522"/>
      <c r="LBY182" s="522"/>
      <c r="LBZ182" s="522"/>
      <c r="LCA182" s="522"/>
      <c r="LCB182" s="522"/>
      <c r="LCC182" s="522"/>
      <c r="LCD182" s="522"/>
      <c r="LCE182" s="522"/>
      <c r="LCF182" s="522"/>
      <c r="LCG182" s="522"/>
      <c r="LCH182" s="522"/>
      <c r="LCI182" s="522"/>
      <c r="LCJ182" s="522"/>
      <c r="LCK182" s="522"/>
      <c r="LCL182" s="522"/>
      <c r="LCM182" s="522"/>
      <c r="LCN182" s="522"/>
      <c r="LCO182" s="522"/>
      <c r="LCP182" s="522"/>
      <c r="LCQ182" s="522"/>
      <c r="LCR182" s="522"/>
      <c r="LCS182" s="522"/>
      <c r="LCT182" s="522"/>
      <c r="LCU182" s="522"/>
      <c r="LCV182" s="522"/>
      <c r="LCW182" s="522"/>
      <c r="LCX182" s="522"/>
      <c r="LCY182" s="522"/>
      <c r="LCZ182" s="522"/>
      <c r="LDA182" s="522"/>
      <c r="LDB182" s="522"/>
      <c r="LDC182" s="522"/>
      <c r="LDD182" s="522"/>
      <c r="LDE182" s="522"/>
      <c r="LDF182" s="522"/>
      <c r="LDG182" s="522"/>
      <c r="LDH182" s="522"/>
      <c r="LDI182" s="522"/>
      <c r="LDJ182" s="522"/>
      <c r="LDK182" s="522"/>
      <c r="LDL182" s="522"/>
      <c r="LDM182" s="522"/>
      <c r="LDN182" s="522"/>
      <c r="LDO182" s="522"/>
      <c r="LDP182" s="522"/>
      <c r="LDQ182" s="522"/>
      <c r="LDR182" s="522"/>
      <c r="LDS182" s="522"/>
      <c r="LDT182" s="522"/>
      <c r="LDU182" s="522"/>
      <c r="LDV182" s="522"/>
      <c r="LDW182" s="522"/>
      <c r="LDX182" s="522"/>
      <c r="LDY182" s="522"/>
      <c r="LDZ182" s="522"/>
      <c r="LEA182" s="522"/>
      <c r="LEB182" s="522"/>
      <c r="LEC182" s="522"/>
      <c r="LED182" s="522"/>
      <c r="LEE182" s="522"/>
      <c r="LEF182" s="522"/>
      <c r="LEG182" s="522"/>
      <c r="LEH182" s="522"/>
      <c r="LEI182" s="522"/>
      <c r="LEJ182" s="522"/>
      <c r="LEK182" s="522"/>
      <c r="LEL182" s="522"/>
      <c r="LEM182" s="522"/>
      <c r="LEN182" s="522"/>
      <c r="LEO182" s="522"/>
      <c r="LEP182" s="522"/>
      <c r="LEQ182" s="522"/>
      <c r="LER182" s="522"/>
      <c r="LES182" s="522"/>
      <c r="LET182" s="522"/>
      <c r="LEU182" s="522"/>
      <c r="LEV182" s="522"/>
      <c r="LEW182" s="522"/>
      <c r="LEX182" s="522"/>
      <c r="LEY182" s="522"/>
      <c r="LEZ182" s="522"/>
      <c r="LFA182" s="522"/>
      <c r="LFB182" s="522"/>
      <c r="LFC182" s="522"/>
      <c r="LFD182" s="522"/>
      <c r="LFE182" s="522"/>
      <c r="LFF182" s="522"/>
      <c r="LFG182" s="522"/>
      <c r="LFH182" s="522"/>
      <c r="LFI182" s="522"/>
      <c r="LFJ182" s="522"/>
      <c r="LFK182" s="522"/>
      <c r="LFL182" s="522"/>
      <c r="LFM182" s="522"/>
      <c r="LFN182" s="522"/>
      <c r="LFO182" s="522"/>
      <c r="LFP182" s="522"/>
      <c r="LFQ182" s="522"/>
      <c r="LFR182" s="522"/>
      <c r="LFS182" s="522"/>
      <c r="LFT182" s="522"/>
      <c r="LFU182" s="522"/>
      <c r="LFV182" s="522"/>
      <c r="LFW182" s="522"/>
      <c r="LFX182" s="522"/>
      <c r="LFY182" s="522"/>
      <c r="LFZ182" s="522"/>
      <c r="LGA182" s="522"/>
      <c r="LGB182" s="522"/>
      <c r="LGC182" s="522"/>
      <c r="LGD182" s="522"/>
      <c r="LGE182" s="522"/>
      <c r="LGF182" s="522"/>
      <c r="LGG182" s="522"/>
      <c r="LGH182" s="522"/>
      <c r="LGI182" s="522"/>
      <c r="LGJ182" s="522"/>
      <c r="LGK182" s="522"/>
      <c r="LGL182" s="522"/>
      <c r="LGM182" s="522"/>
      <c r="LGN182" s="522"/>
      <c r="LGO182" s="522"/>
      <c r="LGP182" s="522"/>
      <c r="LGQ182" s="522"/>
      <c r="LGR182" s="522"/>
      <c r="LGS182" s="522"/>
      <c r="LGT182" s="522"/>
      <c r="LGU182" s="522"/>
      <c r="LGV182" s="522"/>
      <c r="LGW182" s="522"/>
      <c r="LGX182" s="522"/>
      <c r="LGY182" s="522"/>
      <c r="LGZ182" s="522"/>
      <c r="LHA182" s="522"/>
      <c r="LHB182" s="522"/>
      <c r="LHC182" s="522"/>
      <c r="LHD182" s="522"/>
      <c r="LHE182" s="522"/>
      <c r="LHF182" s="522"/>
      <c r="LHG182" s="522"/>
      <c r="LHH182" s="522"/>
      <c r="LHI182" s="522"/>
      <c r="LHJ182" s="522"/>
      <c r="LHK182" s="522"/>
      <c r="LHL182" s="522"/>
      <c r="LHM182" s="522"/>
      <c r="LHN182" s="522"/>
      <c r="LHO182" s="522"/>
      <c r="LHP182" s="522"/>
      <c r="LHQ182" s="522"/>
      <c r="LHR182" s="522"/>
      <c r="LHS182" s="522"/>
      <c r="LHT182" s="522"/>
      <c r="LHU182" s="522"/>
      <c r="LHV182" s="522"/>
      <c r="LHW182" s="522"/>
      <c r="LHX182" s="522"/>
      <c r="LHY182" s="522"/>
      <c r="LHZ182" s="522"/>
      <c r="LIA182" s="522"/>
      <c r="LIB182" s="522"/>
      <c r="LIC182" s="522"/>
      <c r="LID182" s="522"/>
      <c r="LIE182" s="522"/>
      <c r="LIF182" s="522"/>
      <c r="LIG182" s="522"/>
      <c r="LIH182" s="522"/>
      <c r="LII182" s="522"/>
      <c r="LIJ182" s="522"/>
      <c r="LIK182" s="522"/>
      <c r="LIL182" s="522"/>
      <c r="LIM182" s="522"/>
      <c r="LIN182" s="522"/>
      <c r="LIO182" s="522"/>
      <c r="LIP182" s="522"/>
      <c r="LIQ182" s="522"/>
      <c r="LIR182" s="522"/>
      <c r="LIS182" s="522"/>
      <c r="LIT182" s="522"/>
      <c r="LIU182" s="522"/>
      <c r="LIV182" s="522"/>
      <c r="LIW182" s="522"/>
      <c r="LIX182" s="522"/>
      <c r="LIY182" s="522"/>
      <c r="LIZ182" s="522"/>
      <c r="LJA182" s="522"/>
      <c r="LJB182" s="522"/>
      <c r="LJC182" s="522"/>
      <c r="LJD182" s="522"/>
      <c r="LJE182" s="522"/>
      <c r="LJF182" s="522"/>
      <c r="LJG182" s="522"/>
      <c r="LJH182" s="522"/>
      <c r="LJI182" s="522"/>
      <c r="LJJ182" s="522"/>
      <c r="LJK182" s="522"/>
      <c r="LJL182" s="522"/>
      <c r="LJM182" s="522"/>
      <c r="LJN182" s="522"/>
      <c r="LJO182" s="522"/>
      <c r="LJP182" s="522"/>
      <c r="LJQ182" s="522"/>
      <c r="LJR182" s="522"/>
      <c r="LJS182" s="522"/>
      <c r="LJT182" s="522"/>
      <c r="LJU182" s="522"/>
      <c r="LJV182" s="522"/>
      <c r="LJW182" s="522"/>
      <c r="LJX182" s="522"/>
      <c r="LJY182" s="522"/>
      <c r="LJZ182" s="522"/>
      <c r="LKA182" s="522"/>
      <c r="LKB182" s="522"/>
      <c r="LKC182" s="522"/>
      <c r="LKD182" s="522"/>
      <c r="LKE182" s="522"/>
      <c r="LKF182" s="522"/>
      <c r="LKG182" s="522"/>
      <c r="LKH182" s="522"/>
      <c r="LKI182" s="522"/>
      <c r="LKJ182" s="522"/>
      <c r="LKK182" s="522"/>
      <c r="LKL182" s="522"/>
      <c r="LKM182" s="522"/>
      <c r="LKN182" s="522"/>
      <c r="LKO182" s="522"/>
      <c r="LKP182" s="522"/>
      <c r="LKQ182" s="522"/>
      <c r="LKR182" s="522"/>
      <c r="LKS182" s="522"/>
      <c r="LKT182" s="522"/>
      <c r="LKU182" s="522"/>
      <c r="LKV182" s="522"/>
      <c r="LKW182" s="522"/>
      <c r="LKX182" s="522"/>
      <c r="LKY182" s="522"/>
      <c r="LKZ182" s="522"/>
      <c r="LLA182" s="522"/>
      <c r="LLB182" s="522"/>
      <c r="LLC182" s="522"/>
      <c r="LLD182" s="522"/>
      <c r="LLE182" s="522"/>
      <c r="LLF182" s="522"/>
      <c r="LLG182" s="522"/>
      <c r="LLH182" s="522"/>
      <c r="LLI182" s="522"/>
      <c r="LLJ182" s="522"/>
      <c r="LLK182" s="522"/>
      <c r="LLL182" s="522"/>
      <c r="LLM182" s="522"/>
      <c r="LLN182" s="522"/>
      <c r="LLO182" s="522"/>
      <c r="LLP182" s="522"/>
      <c r="LLQ182" s="522"/>
      <c r="LLR182" s="522"/>
      <c r="LLS182" s="522"/>
      <c r="LLT182" s="522"/>
      <c r="LLU182" s="522"/>
      <c r="LLV182" s="522"/>
      <c r="LLW182" s="522"/>
      <c r="LLX182" s="522"/>
      <c r="LLY182" s="522"/>
      <c r="LLZ182" s="522"/>
      <c r="LMA182" s="522"/>
      <c r="LMB182" s="522"/>
      <c r="LMC182" s="522"/>
      <c r="LMD182" s="522"/>
      <c r="LME182" s="522"/>
      <c r="LMF182" s="522"/>
      <c r="LMG182" s="522"/>
      <c r="LMH182" s="522"/>
      <c r="LMI182" s="522"/>
      <c r="LMJ182" s="522"/>
      <c r="LMK182" s="522"/>
      <c r="LML182" s="522"/>
      <c r="LMM182" s="522"/>
      <c r="LMN182" s="522"/>
      <c r="LMO182" s="522"/>
      <c r="LMP182" s="522"/>
      <c r="LMQ182" s="522"/>
      <c r="LMR182" s="522"/>
      <c r="LMS182" s="522"/>
      <c r="LMT182" s="522"/>
      <c r="LMU182" s="522"/>
      <c r="LMV182" s="522"/>
      <c r="LMW182" s="522"/>
      <c r="LMX182" s="522"/>
      <c r="LMY182" s="522"/>
      <c r="LMZ182" s="522"/>
      <c r="LNA182" s="522"/>
      <c r="LNB182" s="522"/>
      <c r="LNC182" s="522"/>
      <c r="LND182" s="522"/>
      <c r="LNE182" s="522"/>
      <c r="LNF182" s="522"/>
      <c r="LNG182" s="522"/>
      <c r="LNH182" s="522"/>
      <c r="LNI182" s="522"/>
      <c r="LNJ182" s="522"/>
      <c r="LNK182" s="522"/>
      <c r="LNL182" s="522"/>
      <c r="LNM182" s="522"/>
      <c r="LNN182" s="522"/>
      <c r="LNO182" s="522"/>
      <c r="LNP182" s="522"/>
      <c r="LNQ182" s="522"/>
      <c r="LNR182" s="522"/>
      <c r="LNS182" s="522"/>
      <c r="LNT182" s="522"/>
      <c r="LNU182" s="522"/>
      <c r="LNV182" s="522"/>
      <c r="LNW182" s="522"/>
      <c r="LNX182" s="522"/>
      <c r="LNY182" s="522"/>
      <c r="LNZ182" s="522"/>
      <c r="LOA182" s="522"/>
      <c r="LOB182" s="522"/>
      <c r="LOC182" s="522"/>
      <c r="LOD182" s="522"/>
      <c r="LOE182" s="522"/>
      <c r="LOF182" s="522"/>
      <c r="LOG182" s="522"/>
      <c r="LOH182" s="522"/>
      <c r="LOI182" s="522"/>
      <c r="LOJ182" s="522"/>
      <c r="LOK182" s="522"/>
      <c r="LOL182" s="522"/>
      <c r="LOM182" s="522"/>
      <c r="LON182" s="522"/>
      <c r="LOO182" s="522"/>
      <c r="LOP182" s="522"/>
      <c r="LOQ182" s="522"/>
      <c r="LOR182" s="522"/>
      <c r="LOS182" s="522"/>
      <c r="LOT182" s="522"/>
      <c r="LOU182" s="522"/>
      <c r="LOV182" s="522"/>
      <c r="LOW182" s="522"/>
      <c r="LOX182" s="522"/>
      <c r="LOY182" s="522"/>
      <c r="LOZ182" s="522"/>
      <c r="LPA182" s="522"/>
      <c r="LPB182" s="522"/>
      <c r="LPC182" s="522"/>
      <c r="LPD182" s="522"/>
      <c r="LPE182" s="522"/>
      <c r="LPF182" s="522"/>
      <c r="LPG182" s="522"/>
      <c r="LPH182" s="522"/>
      <c r="LPI182" s="522"/>
      <c r="LPJ182" s="522"/>
      <c r="LPK182" s="522"/>
      <c r="LPL182" s="522"/>
      <c r="LPM182" s="522"/>
      <c r="LPN182" s="522"/>
      <c r="LPO182" s="522"/>
      <c r="LPP182" s="522"/>
      <c r="LPQ182" s="522"/>
      <c r="LPR182" s="522"/>
      <c r="LPS182" s="522"/>
      <c r="LPT182" s="522"/>
      <c r="LPU182" s="522"/>
      <c r="LPV182" s="522"/>
      <c r="LPW182" s="522"/>
      <c r="LPX182" s="522"/>
      <c r="LPY182" s="522"/>
      <c r="LPZ182" s="522"/>
      <c r="LQA182" s="522"/>
      <c r="LQB182" s="522"/>
      <c r="LQC182" s="522"/>
      <c r="LQD182" s="522"/>
      <c r="LQE182" s="522"/>
      <c r="LQF182" s="522"/>
      <c r="LQG182" s="522"/>
      <c r="LQH182" s="522"/>
      <c r="LQI182" s="522"/>
      <c r="LQJ182" s="522"/>
      <c r="LQK182" s="522"/>
      <c r="LQL182" s="522"/>
      <c r="LQM182" s="522"/>
      <c r="LQN182" s="522"/>
      <c r="LQO182" s="522"/>
      <c r="LQP182" s="522"/>
      <c r="LQQ182" s="522"/>
      <c r="LQR182" s="522"/>
      <c r="LQS182" s="522"/>
      <c r="LQT182" s="522"/>
      <c r="LQU182" s="522"/>
      <c r="LQV182" s="522"/>
      <c r="LQW182" s="522"/>
      <c r="LQX182" s="522"/>
      <c r="LQY182" s="522"/>
      <c r="LQZ182" s="522"/>
      <c r="LRA182" s="522"/>
      <c r="LRB182" s="522"/>
      <c r="LRC182" s="522"/>
      <c r="LRD182" s="522"/>
      <c r="LRE182" s="522"/>
      <c r="LRF182" s="522"/>
      <c r="LRG182" s="522"/>
      <c r="LRH182" s="522"/>
      <c r="LRI182" s="522"/>
      <c r="LRJ182" s="522"/>
      <c r="LRK182" s="522"/>
      <c r="LRL182" s="522"/>
      <c r="LRM182" s="522"/>
      <c r="LRN182" s="522"/>
      <c r="LRO182" s="522"/>
      <c r="LRP182" s="522"/>
      <c r="LRQ182" s="522"/>
      <c r="LRR182" s="522"/>
      <c r="LRS182" s="522"/>
      <c r="LRT182" s="522"/>
      <c r="LRU182" s="522"/>
      <c r="LRV182" s="522"/>
      <c r="LRW182" s="522"/>
      <c r="LRX182" s="522"/>
      <c r="LRY182" s="522"/>
      <c r="LRZ182" s="522"/>
      <c r="LSA182" s="522"/>
      <c r="LSB182" s="522"/>
      <c r="LSC182" s="522"/>
      <c r="LSD182" s="522"/>
      <c r="LSE182" s="522"/>
      <c r="LSF182" s="522"/>
      <c r="LSG182" s="522"/>
      <c r="LSH182" s="522"/>
      <c r="LSI182" s="522"/>
      <c r="LSJ182" s="522"/>
      <c r="LSK182" s="522"/>
      <c r="LSL182" s="522"/>
      <c r="LSM182" s="522"/>
      <c r="LSN182" s="522"/>
      <c r="LSO182" s="522"/>
      <c r="LSP182" s="522"/>
      <c r="LSQ182" s="522"/>
      <c r="LSR182" s="522"/>
      <c r="LSS182" s="522"/>
      <c r="LST182" s="522"/>
      <c r="LSU182" s="522"/>
      <c r="LSV182" s="522"/>
      <c r="LSW182" s="522"/>
      <c r="LSX182" s="522"/>
      <c r="LSY182" s="522"/>
      <c r="LSZ182" s="522"/>
      <c r="LTA182" s="522"/>
      <c r="LTB182" s="522"/>
      <c r="LTC182" s="522"/>
      <c r="LTD182" s="522"/>
      <c r="LTE182" s="522"/>
      <c r="LTF182" s="522"/>
      <c r="LTG182" s="522"/>
      <c r="LTH182" s="522"/>
      <c r="LTI182" s="522"/>
      <c r="LTJ182" s="522"/>
      <c r="LTK182" s="522"/>
      <c r="LTL182" s="522"/>
      <c r="LTM182" s="522"/>
      <c r="LTN182" s="522"/>
      <c r="LTO182" s="522"/>
      <c r="LTP182" s="522"/>
      <c r="LTQ182" s="522"/>
      <c r="LTR182" s="522"/>
      <c r="LTS182" s="522"/>
      <c r="LTT182" s="522"/>
      <c r="LTU182" s="522"/>
      <c r="LTV182" s="522"/>
      <c r="LTW182" s="522"/>
      <c r="LTX182" s="522"/>
      <c r="LTY182" s="522"/>
      <c r="LTZ182" s="522"/>
      <c r="LUA182" s="522"/>
      <c r="LUB182" s="522"/>
      <c r="LUC182" s="522"/>
      <c r="LUD182" s="522"/>
      <c r="LUE182" s="522"/>
      <c r="LUF182" s="522"/>
      <c r="LUG182" s="522"/>
      <c r="LUH182" s="522"/>
      <c r="LUI182" s="522"/>
      <c r="LUJ182" s="522"/>
      <c r="LUK182" s="522"/>
      <c r="LUL182" s="522"/>
      <c r="LUM182" s="522"/>
      <c r="LUN182" s="522"/>
      <c r="LUO182" s="522"/>
      <c r="LUP182" s="522"/>
      <c r="LUQ182" s="522"/>
      <c r="LUR182" s="522"/>
      <c r="LUS182" s="522"/>
      <c r="LUT182" s="522"/>
      <c r="LUU182" s="522"/>
      <c r="LUV182" s="522"/>
      <c r="LUW182" s="522"/>
      <c r="LUX182" s="522"/>
      <c r="LUY182" s="522"/>
      <c r="LUZ182" s="522"/>
      <c r="LVA182" s="522"/>
      <c r="LVB182" s="522"/>
      <c r="LVC182" s="522"/>
      <c r="LVD182" s="522"/>
      <c r="LVE182" s="522"/>
      <c r="LVF182" s="522"/>
      <c r="LVG182" s="522"/>
      <c r="LVH182" s="522"/>
      <c r="LVI182" s="522"/>
      <c r="LVJ182" s="522"/>
      <c r="LVK182" s="522"/>
      <c r="LVL182" s="522"/>
      <c r="LVM182" s="522"/>
      <c r="LVN182" s="522"/>
      <c r="LVO182" s="522"/>
      <c r="LVP182" s="522"/>
      <c r="LVQ182" s="522"/>
      <c r="LVR182" s="522"/>
      <c r="LVS182" s="522"/>
      <c r="LVT182" s="522"/>
      <c r="LVU182" s="522"/>
      <c r="LVV182" s="522"/>
      <c r="LVW182" s="522"/>
      <c r="LVX182" s="522"/>
      <c r="LVY182" s="522"/>
      <c r="LVZ182" s="522"/>
      <c r="LWA182" s="522"/>
      <c r="LWB182" s="522"/>
      <c r="LWC182" s="522"/>
      <c r="LWD182" s="522"/>
      <c r="LWE182" s="522"/>
      <c r="LWF182" s="522"/>
      <c r="LWG182" s="522"/>
      <c r="LWH182" s="522"/>
      <c r="LWI182" s="522"/>
      <c r="LWJ182" s="522"/>
      <c r="LWK182" s="522"/>
      <c r="LWL182" s="522"/>
      <c r="LWM182" s="522"/>
      <c r="LWN182" s="522"/>
      <c r="LWO182" s="522"/>
      <c r="LWP182" s="522"/>
      <c r="LWQ182" s="522"/>
      <c r="LWR182" s="522"/>
      <c r="LWS182" s="522"/>
      <c r="LWT182" s="522"/>
      <c r="LWU182" s="522"/>
      <c r="LWV182" s="522"/>
      <c r="LWW182" s="522"/>
      <c r="LWX182" s="522"/>
      <c r="LWY182" s="522"/>
      <c r="LWZ182" s="522"/>
      <c r="LXA182" s="522"/>
      <c r="LXB182" s="522"/>
      <c r="LXC182" s="522"/>
      <c r="LXD182" s="522"/>
      <c r="LXE182" s="522"/>
      <c r="LXF182" s="522"/>
      <c r="LXG182" s="522"/>
      <c r="LXH182" s="522"/>
      <c r="LXI182" s="522"/>
      <c r="LXJ182" s="522"/>
      <c r="LXK182" s="522"/>
      <c r="LXL182" s="522"/>
      <c r="LXM182" s="522"/>
      <c r="LXN182" s="522"/>
      <c r="LXO182" s="522"/>
      <c r="LXP182" s="522"/>
      <c r="LXQ182" s="522"/>
      <c r="LXR182" s="522"/>
      <c r="LXS182" s="522"/>
      <c r="LXT182" s="522"/>
      <c r="LXU182" s="522"/>
      <c r="LXV182" s="522"/>
      <c r="LXW182" s="522"/>
      <c r="LXX182" s="522"/>
      <c r="LXY182" s="522"/>
      <c r="LXZ182" s="522"/>
      <c r="LYA182" s="522"/>
      <c r="LYB182" s="522"/>
      <c r="LYC182" s="522"/>
      <c r="LYD182" s="522"/>
      <c r="LYE182" s="522"/>
      <c r="LYF182" s="522"/>
      <c r="LYG182" s="522"/>
      <c r="LYH182" s="522"/>
      <c r="LYI182" s="522"/>
      <c r="LYJ182" s="522"/>
      <c r="LYK182" s="522"/>
      <c r="LYL182" s="522"/>
      <c r="LYM182" s="522"/>
      <c r="LYN182" s="522"/>
      <c r="LYO182" s="522"/>
      <c r="LYP182" s="522"/>
      <c r="LYQ182" s="522"/>
      <c r="LYR182" s="522"/>
      <c r="LYS182" s="522"/>
      <c r="LYT182" s="522"/>
      <c r="LYU182" s="522"/>
      <c r="LYV182" s="522"/>
      <c r="LYW182" s="522"/>
      <c r="LYX182" s="522"/>
      <c r="LYY182" s="522"/>
      <c r="LYZ182" s="522"/>
      <c r="LZA182" s="522"/>
      <c r="LZB182" s="522"/>
      <c r="LZC182" s="522"/>
      <c r="LZD182" s="522"/>
      <c r="LZE182" s="522"/>
      <c r="LZF182" s="522"/>
      <c r="LZG182" s="522"/>
      <c r="LZH182" s="522"/>
      <c r="LZI182" s="522"/>
      <c r="LZJ182" s="522"/>
      <c r="LZK182" s="522"/>
      <c r="LZL182" s="522"/>
      <c r="LZM182" s="522"/>
      <c r="LZN182" s="522"/>
      <c r="LZO182" s="522"/>
      <c r="LZP182" s="522"/>
      <c r="LZQ182" s="522"/>
      <c r="LZR182" s="522"/>
      <c r="LZS182" s="522"/>
      <c r="LZT182" s="522"/>
      <c r="LZU182" s="522"/>
      <c r="LZV182" s="522"/>
      <c r="LZW182" s="522"/>
      <c r="LZX182" s="522"/>
      <c r="LZY182" s="522"/>
      <c r="LZZ182" s="522"/>
      <c r="MAA182" s="522"/>
      <c r="MAB182" s="522"/>
      <c r="MAC182" s="522"/>
      <c r="MAD182" s="522"/>
      <c r="MAE182" s="522"/>
      <c r="MAF182" s="522"/>
      <c r="MAG182" s="522"/>
      <c r="MAH182" s="522"/>
      <c r="MAI182" s="522"/>
      <c r="MAJ182" s="522"/>
      <c r="MAK182" s="522"/>
      <c r="MAL182" s="522"/>
      <c r="MAM182" s="522"/>
      <c r="MAN182" s="522"/>
      <c r="MAO182" s="522"/>
      <c r="MAP182" s="522"/>
      <c r="MAQ182" s="522"/>
      <c r="MAR182" s="522"/>
      <c r="MAS182" s="522"/>
      <c r="MAT182" s="522"/>
      <c r="MAU182" s="522"/>
      <c r="MAV182" s="522"/>
      <c r="MAW182" s="522"/>
      <c r="MAX182" s="522"/>
      <c r="MAY182" s="522"/>
      <c r="MAZ182" s="522"/>
      <c r="MBA182" s="522"/>
      <c r="MBB182" s="522"/>
      <c r="MBC182" s="522"/>
      <c r="MBD182" s="522"/>
      <c r="MBE182" s="522"/>
      <c r="MBF182" s="522"/>
      <c r="MBG182" s="522"/>
      <c r="MBH182" s="522"/>
      <c r="MBI182" s="522"/>
      <c r="MBJ182" s="522"/>
      <c r="MBK182" s="522"/>
      <c r="MBL182" s="522"/>
      <c r="MBM182" s="522"/>
      <c r="MBN182" s="522"/>
      <c r="MBO182" s="522"/>
      <c r="MBP182" s="522"/>
      <c r="MBQ182" s="522"/>
      <c r="MBR182" s="522"/>
      <c r="MBS182" s="522"/>
      <c r="MBT182" s="522"/>
      <c r="MBU182" s="522"/>
      <c r="MBV182" s="522"/>
      <c r="MBW182" s="522"/>
      <c r="MBX182" s="522"/>
      <c r="MBY182" s="522"/>
      <c r="MBZ182" s="522"/>
      <c r="MCA182" s="522"/>
      <c r="MCB182" s="522"/>
      <c r="MCC182" s="522"/>
      <c r="MCD182" s="522"/>
      <c r="MCE182" s="522"/>
      <c r="MCF182" s="522"/>
      <c r="MCG182" s="522"/>
      <c r="MCH182" s="522"/>
      <c r="MCI182" s="522"/>
      <c r="MCJ182" s="522"/>
      <c r="MCK182" s="522"/>
      <c r="MCL182" s="522"/>
      <c r="MCM182" s="522"/>
      <c r="MCN182" s="522"/>
      <c r="MCO182" s="522"/>
      <c r="MCP182" s="522"/>
      <c r="MCQ182" s="522"/>
      <c r="MCR182" s="522"/>
      <c r="MCS182" s="522"/>
      <c r="MCT182" s="522"/>
      <c r="MCU182" s="522"/>
      <c r="MCV182" s="522"/>
      <c r="MCW182" s="522"/>
      <c r="MCX182" s="522"/>
      <c r="MCY182" s="522"/>
      <c r="MCZ182" s="522"/>
      <c r="MDA182" s="522"/>
      <c r="MDB182" s="522"/>
      <c r="MDC182" s="522"/>
      <c r="MDD182" s="522"/>
      <c r="MDE182" s="522"/>
      <c r="MDF182" s="522"/>
      <c r="MDG182" s="522"/>
      <c r="MDH182" s="522"/>
      <c r="MDI182" s="522"/>
      <c r="MDJ182" s="522"/>
      <c r="MDK182" s="522"/>
      <c r="MDL182" s="522"/>
      <c r="MDM182" s="522"/>
      <c r="MDN182" s="522"/>
      <c r="MDO182" s="522"/>
      <c r="MDP182" s="522"/>
      <c r="MDQ182" s="522"/>
      <c r="MDR182" s="522"/>
      <c r="MDS182" s="522"/>
      <c r="MDT182" s="522"/>
      <c r="MDU182" s="522"/>
      <c r="MDV182" s="522"/>
      <c r="MDW182" s="522"/>
      <c r="MDX182" s="522"/>
      <c r="MDY182" s="522"/>
      <c r="MDZ182" s="522"/>
      <c r="MEA182" s="522"/>
      <c r="MEB182" s="522"/>
      <c r="MEC182" s="522"/>
      <c r="MED182" s="522"/>
      <c r="MEE182" s="522"/>
      <c r="MEF182" s="522"/>
      <c r="MEG182" s="522"/>
      <c r="MEH182" s="522"/>
      <c r="MEI182" s="522"/>
      <c r="MEJ182" s="522"/>
      <c r="MEK182" s="522"/>
      <c r="MEL182" s="522"/>
      <c r="MEM182" s="522"/>
      <c r="MEN182" s="522"/>
      <c r="MEO182" s="522"/>
      <c r="MEP182" s="522"/>
      <c r="MEQ182" s="522"/>
      <c r="MER182" s="522"/>
      <c r="MES182" s="522"/>
      <c r="MET182" s="522"/>
      <c r="MEU182" s="522"/>
      <c r="MEV182" s="522"/>
      <c r="MEW182" s="522"/>
      <c r="MEX182" s="522"/>
      <c r="MEY182" s="522"/>
      <c r="MEZ182" s="522"/>
      <c r="MFA182" s="522"/>
      <c r="MFB182" s="522"/>
      <c r="MFC182" s="522"/>
      <c r="MFD182" s="522"/>
      <c r="MFE182" s="522"/>
      <c r="MFF182" s="522"/>
      <c r="MFG182" s="522"/>
      <c r="MFH182" s="522"/>
      <c r="MFI182" s="522"/>
      <c r="MFJ182" s="522"/>
      <c r="MFK182" s="522"/>
      <c r="MFL182" s="522"/>
      <c r="MFM182" s="522"/>
      <c r="MFN182" s="522"/>
      <c r="MFO182" s="522"/>
      <c r="MFP182" s="522"/>
      <c r="MFQ182" s="522"/>
      <c r="MFR182" s="522"/>
      <c r="MFS182" s="522"/>
      <c r="MFT182" s="522"/>
      <c r="MFU182" s="522"/>
      <c r="MFV182" s="522"/>
      <c r="MFW182" s="522"/>
      <c r="MFX182" s="522"/>
      <c r="MFY182" s="522"/>
      <c r="MFZ182" s="522"/>
      <c r="MGA182" s="522"/>
      <c r="MGB182" s="522"/>
      <c r="MGC182" s="522"/>
      <c r="MGD182" s="522"/>
      <c r="MGE182" s="522"/>
      <c r="MGF182" s="522"/>
      <c r="MGG182" s="522"/>
      <c r="MGH182" s="522"/>
      <c r="MGI182" s="522"/>
      <c r="MGJ182" s="522"/>
      <c r="MGK182" s="522"/>
      <c r="MGL182" s="522"/>
      <c r="MGM182" s="522"/>
      <c r="MGN182" s="522"/>
      <c r="MGO182" s="522"/>
      <c r="MGP182" s="522"/>
      <c r="MGQ182" s="522"/>
      <c r="MGR182" s="522"/>
      <c r="MGS182" s="522"/>
      <c r="MGT182" s="522"/>
      <c r="MGU182" s="522"/>
      <c r="MGV182" s="522"/>
      <c r="MGW182" s="522"/>
      <c r="MGX182" s="522"/>
      <c r="MGY182" s="522"/>
      <c r="MGZ182" s="522"/>
      <c r="MHA182" s="522"/>
      <c r="MHB182" s="522"/>
      <c r="MHC182" s="522"/>
      <c r="MHD182" s="522"/>
      <c r="MHE182" s="522"/>
      <c r="MHF182" s="522"/>
      <c r="MHG182" s="522"/>
      <c r="MHH182" s="522"/>
      <c r="MHI182" s="522"/>
      <c r="MHJ182" s="522"/>
      <c r="MHK182" s="522"/>
      <c r="MHL182" s="522"/>
      <c r="MHM182" s="522"/>
      <c r="MHN182" s="522"/>
      <c r="MHO182" s="522"/>
      <c r="MHP182" s="522"/>
      <c r="MHQ182" s="522"/>
      <c r="MHR182" s="522"/>
      <c r="MHS182" s="522"/>
      <c r="MHT182" s="522"/>
      <c r="MHU182" s="522"/>
      <c r="MHV182" s="522"/>
      <c r="MHW182" s="522"/>
      <c r="MHX182" s="522"/>
      <c r="MHY182" s="522"/>
      <c r="MHZ182" s="522"/>
      <c r="MIA182" s="522"/>
      <c r="MIB182" s="522"/>
      <c r="MIC182" s="522"/>
      <c r="MID182" s="522"/>
      <c r="MIE182" s="522"/>
      <c r="MIF182" s="522"/>
      <c r="MIG182" s="522"/>
      <c r="MIH182" s="522"/>
      <c r="MII182" s="522"/>
      <c r="MIJ182" s="522"/>
      <c r="MIK182" s="522"/>
      <c r="MIL182" s="522"/>
      <c r="MIM182" s="522"/>
      <c r="MIN182" s="522"/>
      <c r="MIO182" s="522"/>
      <c r="MIP182" s="522"/>
      <c r="MIQ182" s="522"/>
      <c r="MIR182" s="522"/>
      <c r="MIS182" s="522"/>
      <c r="MIT182" s="522"/>
      <c r="MIU182" s="522"/>
      <c r="MIV182" s="522"/>
      <c r="MIW182" s="522"/>
      <c r="MIX182" s="522"/>
      <c r="MIY182" s="522"/>
      <c r="MIZ182" s="522"/>
      <c r="MJA182" s="522"/>
      <c r="MJB182" s="522"/>
      <c r="MJC182" s="522"/>
      <c r="MJD182" s="522"/>
      <c r="MJE182" s="522"/>
      <c r="MJF182" s="522"/>
      <c r="MJG182" s="522"/>
      <c r="MJH182" s="522"/>
      <c r="MJI182" s="522"/>
      <c r="MJJ182" s="522"/>
      <c r="MJK182" s="522"/>
      <c r="MJL182" s="522"/>
      <c r="MJM182" s="522"/>
      <c r="MJN182" s="522"/>
      <c r="MJO182" s="522"/>
      <c r="MJP182" s="522"/>
      <c r="MJQ182" s="522"/>
      <c r="MJR182" s="522"/>
      <c r="MJS182" s="522"/>
      <c r="MJT182" s="522"/>
      <c r="MJU182" s="522"/>
      <c r="MJV182" s="522"/>
      <c r="MJW182" s="522"/>
      <c r="MJX182" s="522"/>
      <c r="MJY182" s="522"/>
      <c r="MJZ182" s="522"/>
      <c r="MKA182" s="522"/>
      <c r="MKB182" s="522"/>
      <c r="MKC182" s="522"/>
      <c r="MKD182" s="522"/>
      <c r="MKE182" s="522"/>
      <c r="MKF182" s="522"/>
      <c r="MKG182" s="522"/>
      <c r="MKH182" s="522"/>
      <c r="MKI182" s="522"/>
      <c r="MKJ182" s="522"/>
      <c r="MKK182" s="522"/>
      <c r="MKL182" s="522"/>
      <c r="MKM182" s="522"/>
      <c r="MKN182" s="522"/>
      <c r="MKO182" s="522"/>
      <c r="MKP182" s="522"/>
      <c r="MKQ182" s="522"/>
      <c r="MKR182" s="522"/>
      <c r="MKS182" s="522"/>
      <c r="MKT182" s="522"/>
      <c r="MKU182" s="522"/>
      <c r="MKV182" s="522"/>
      <c r="MKW182" s="522"/>
      <c r="MKX182" s="522"/>
      <c r="MKY182" s="522"/>
      <c r="MKZ182" s="522"/>
      <c r="MLA182" s="522"/>
      <c r="MLB182" s="522"/>
      <c r="MLC182" s="522"/>
      <c r="MLD182" s="522"/>
      <c r="MLE182" s="522"/>
      <c r="MLF182" s="522"/>
      <c r="MLG182" s="522"/>
      <c r="MLH182" s="522"/>
      <c r="MLI182" s="522"/>
      <c r="MLJ182" s="522"/>
      <c r="MLK182" s="522"/>
      <c r="MLL182" s="522"/>
      <c r="MLM182" s="522"/>
      <c r="MLN182" s="522"/>
      <c r="MLO182" s="522"/>
      <c r="MLP182" s="522"/>
      <c r="MLQ182" s="522"/>
      <c r="MLR182" s="522"/>
      <c r="MLS182" s="522"/>
      <c r="MLT182" s="522"/>
      <c r="MLU182" s="522"/>
      <c r="MLV182" s="522"/>
      <c r="MLW182" s="522"/>
      <c r="MLX182" s="522"/>
      <c r="MLY182" s="522"/>
      <c r="MLZ182" s="522"/>
      <c r="MMA182" s="522"/>
      <c r="MMB182" s="522"/>
      <c r="MMC182" s="522"/>
      <c r="MMD182" s="522"/>
      <c r="MME182" s="522"/>
      <c r="MMF182" s="522"/>
      <c r="MMG182" s="522"/>
      <c r="MMH182" s="522"/>
      <c r="MMI182" s="522"/>
      <c r="MMJ182" s="522"/>
      <c r="MMK182" s="522"/>
      <c r="MML182" s="522"/>
      <c r="MMM182" s="522"/>
      <c r="MMN182" s="522"/>
      <c r="MMO182" s="522"/>
      <c r="MMP182" s="522"/>
      <c r="MMQ182" s="522"/>
      <c r="MMR182" s="522"/>
      <c r="MMS182" s="522"/>
      <c r="MMT182" s="522"/>
      <c r="MMU182" s="522"/>
      <c r="MMV182" s="522"/>
      <c r="MMW182" s="522"/>
      <c r="MMX182" s="522"/>
      <c r="MMY182" s="522"/>
      <c r="MMZ182" s="522"/>
      <c r="MNA182" s="522"/>
      <c r="MNB182" s="522"/>
      <c r="MNC182" s="522"/>
      <c r="MND182" s="522"/>
      <c r="MNE182" s="522"/>
      <c r="MNF182" s="522"/>
      <c r="MNG182" s="522"/>
      <c r="MNH182" s="522"/>
      <c r="MNI182" s="522"/>
      <c r="MNJ182" s="522"/>
      <c r="MNK182" s="522"/>
      <c r="MNL182" s="522"/>
      <c r="MNM182" s="522"/>
      <c r="MNN182" s="522"/>
      <c r="MNO182" s="522"/>
      <c r="MNP182" s="522"/>
      <c r="MNQ182" s="522"/>
      <c r="MNR182" s="522"/>
      <c r="MNS182" s="522"/>
      <c r="MNT182" s="522"/>
      <c r="MNU182" s="522"/>
      <c r="MNV182" s="522"/>
      <c r="MNW182" s="522"/>
      <c r="MNX182" s="522"/>
      <c r="MNY182" s="522"/>
      <c r="MNZ182" s="522"/>
      <c r="MOA182" s="522"/>
      <c r="MOB182" s="522"/>
      <c r="MOC182" s="522"/>
      <c r="MOD182" s="522"/>
      <c r="MOE182" s="522"/>
      <c r="MOF182" s="522"/>
      <c r="MOG182" s="522"/>
      <c r="MOH182" s="522"/>
      <c r="MOI182" s="522"/>
      <c r="MOJ182" s="522"/>
      <c r="MOK182" s="522"/>
      <c r="MOL182" s="522"/>
      <c r="MOM182" s="522"/>
      <c r="MON182" s="522"/>
      <c r="MOO182" s="522"/>
      <c r="MOP182" s="522"/>
      <c r="MOQ182" s="522"/>
      <c r="MOR182" s="522"/>
      <c r="MOS182" s="522"/>
      <c r="MOT182" s="522"/>
      <c r="MOU182" s="522"/>
      <c r="MOV182" s="522"/>
      <c r="MOW182" s="522"/>
      <c r="MOX182" s="522"/>
      <c r="MOY182" s="522"/>
      <c r="MOZ182" s="522"/>
      <c r="MPA182" s="522"/>
      <c r="MPB182" s="522"/>
      <c r="MPC182" s="522"/>
      <c r="MPD182" s="522"/>
      <c r="MPE182" s="522"/>
      <c r="MPF182" s="522"/>
      <c r="MPG182" s="522"/>
      <c r="MPH182" s="522"/>
      <c r="MPI182" s="522"/>
      <c r="MPJ182" s="522"/>
      <c r="MPK182" s="522"/>
      <c r="MPL182" s="522"/>
      <c r="MPM182" s="522"/>
      <c r="MPN182" s="522"/>
      <c r="MPO182" s="522"/>
      <c r="MPP182" s="522"/>
      <c r="MPQ182" s="522"/>
      <c r="MPR182" s="522"/>
      <c r="MPS182" s="522"/>
      <c r="MPT182" s="522"/>
      <c r="MPU182" s="522"/>
      <c r="MPV182" s="522"/>
      <c r="MPW182" s="522"/>
      <c r="MPX182" s="522"/>
      <c r="MPY182" s="522"/>
      <c r="MPZ182" s="522"/>
      <c r="MQA182" s="522"/>
      <c r="MQB182" s="522"/>
      <c r="MQC182" s="522"/>
      <c r="MQD182" s="522"/>
      <c r="MQE182" s="522"/>
      <c r="MQF182" s="522"/>
      <c r="MQG182" s="522"/>
      <c r="MQH182" s="522"/>
      <c r="MQI182" s="522"/>
      <c r="MQJ182" s="522"/>
      <c r="MQK182" s="522"/>
      <c r="MQL182" s="522"/>
      <c r="MQM182" s="522"/>
      <c r="MQN182" s="522"/>
      <c r="MQO182" s="522"/>
      <c r="MQP182" s="522"/>
      <c r="MQQ182" s="522"/>
      <c r="MQR182" s="522"/>
      <c r="MQS182" s="522"/>
      <c r="MQT182" s="522"/>
      <c r="MQU182" s="522"/>
      <c r="MQV182" s="522"/>
      <c r="MQW182" s="522"/>
      <c r="MQX182" s="522"/>
      <c r="MQY182" s="522"/>
      <c r="MQZ182" s="522"/>
      <c r="MRA182" s="522"/>
      <c r="MRB182" s="522"/>
      <c r="MRC182" s="522"/>
      <c r="MRD182" s="522"/>
      <c r="MRE182" s="522"/>
      <c r="MRF182" s="522"/>
      <c r="MRG182" s="522"/>
      <c r="MRH182" s="522"/>
      <c r="MRI182" s="522"/>
      <c r="MRJ182" s="522"/>
      <c r="MRK182" s="522"/>
      <c r="MRL182" s="522"/>
      <c r="MRM182" s="522"/>
      <c r="MRN182" s="522"/>
      <c r="MRO182" s="522"/>
      <c r="MRP182" s="522"/>
      <c r="MRQ182" s="522"/>
      <c r="MRR182" s="522"/>
      <c r="MRS182" s="522"/>
      <c r="MRT182" s="522"/>
      <c r="MRU182" s="522"/>
      <c r="MRV182" s="522"/>
      <c r="MRW182" s="522"/>
      <c r="MRX182" s="522"/>
      <c r="MRY182" s="522"/>
      <c r="MRZ182" s="522"/>
      <c r="MSA182" s="522"/>
      <c r="MSB182" s="522"/>
      <c r="MSC182" s="522"/>
      <c r="MSD182" s="522"/>
      <c r="MSE182" s="522"/>
      <c r="MSF182" s="522"/>
      <c r="MSG182" s="522"/>
      <c r="MSH182" s="522"/>
      <c r="MSI182" s="522"/>
      <c r="MSJ182" s="522"/>
      <c r="MSK182" s="522"/>
      <c r="MSL182" s="522"/>
      <c r="MSM182" s="522"/>
      <c r="MSN182" s="522"/>
      <c r="MSO182" s="522"/>
      <c r="MSP182" s="522"/>
      <c r="MSQ182" s="522"/>
      <c r="MSR182" s="522"/>
      <c r="MSS182" s="522"/>
      <c r="MST182" s="522"/>
      <c r="MSU182" s="522"/>
      <c r="MSV182" s="522"/>
      <c r="MSW182" s="522"/>
      <c r="MSX182" s="522"/>
      <c r="MSY182" s="522"/>
      <c r="MSZ182" s="522"/>
      <c r="MTA182" s="522"/>
      <c r="MTB182" s="522"/>
      <c r="MTC182" s="522"/>
      <c r="MTD182" s="522"/>
      <c r="MTE182" s="522"/>
      <c r="MTF182" s="522"/>
      <c r="MTG182" s="522"/>
      <c r="MTH182" s="522"/>
      <c r="MTI182" s="522"/>
      <c r="MTJ182" s="522"/>
      <c r="MTK182" s="522"/>
      <c r="MTL182" s="522"/>
      <c r="MTM182" s="522"/>
      <c r="MTN182" s="522"/>
      <c r="MTO182" s="522"/>
      <c r="MTP182" s="522"/>
      <c r="MTQ182" s="522"/>
      <c r="MTR182" s="522"/>
      <c r="MTS182" s="522"/>
      <c r="MTT182" s="522"/>
      <c r="MTU182" s="522"/>
      <c r="MTV182" s="522"/>
      <c r="MTW182" s="522"/>
      <c r="MTX182" s="522"/>
      <c r="MTY182" s="522"/>
      <c r="MTZ182" s="522"/>
      <c r="MUA182" s="522"/>
      <c r="MUB182" s="522"/>
      <c r="MUC182" s="522"/>
      <c r="MUD182" s="522"/>
      <c r="MUE182" s="522"/>
      <c r="MUF182" s="522"/>
      <c r="MUG182" s="522"/>
      <c r="MUH182" s="522"/>
      <c r="MUI182" s="522"/>
      <c r="MUJ182" s="522"/>
      <c r="MUK182" s="522"/>
      <c r="MUL182" s="522"/>
      <c r="MUM182" s="522"/>
      <c r="MUN182" s="522"/>
      <c r="MUO182" s="522"/>
      <c r="MUP182" s="522"/>
      <c r="MUQ182" s="522"/>
      <c r="MUR182" s="522"/>
      <c r="MUS182" s="522"/>
      <c r="MUT182" s="522"/>
      <c r="MUU182" s="522"/>
      <c r="MUV182" s="522"/>
      <c r="MUW182" s="522"/>
      <c r="MUX182" s="522"/>
      <c r="MUY182" s="522"/>
      <c r="MUZ182" s="522"/>
      <c r="MVA182" s="522"/>
      <c r="MVB182" s="522"/>
      <c r="MVC182" s="522"/>
      <c r="MVD182" s="522"/>
      <c r="MVE182" s="522"/>
      <c r="MVF182" s="522"/>
      <c r="MVG182" s="522"/>
      <c r="MVH182" s="522"/>
      <c r="MVI182" s="522"/>
      <c r="MVJ182" s="522"/>
      <c r="MVK182" s="522"/>
      <c r="MVL182" s="522"/>
      <c r="MVM182" s="522"/>
      <c r="MVN182" s="522"/>
      <c r="MVO182" s="522"/>
      <c r="MVP182" s="522"/>
      <c r="MVQ182" s="522"/>
      <c r="MVR182" s="522"/>
      <c r="MVS182" s="522"/>
      <c r="MVT182" s="522"/>
      <c r="MVU182" s="522"/>
      <c r="MVV182" s="522"/>
      <c r="MVW182" s="522"/>
      <c r="MVX182" s="522"/>
      <c r="MVY182" s="522"/>
      <c r="MVZ182" s="522"/>
      <c r="MWA182" s="522"/>
      <c r="MWB182" s="522"/>
      <c r="MWC182" s="522"/>
      <c r="MWD182" s="522"/>
      <c r="MWE182" s="522"/>
      <c r="MWF182" s="522"/>
      <c r="MWG182" s="522"/>
      <c r="MWH182" s="522"/>
      <c r="MWI182" s="522"/>
      <c r="MWJ182" s="522"/>
      <c r="MWK182" s="522"/>
      <c r="MWL182" s="522"/>
      <c r="MWM182" s="522"/>
      <c r="MWN182" s="522"/>
      <c r="MWO182" s="522"/>
      <c r="MWP182" s="522"/>
      <c r="MWQ182" s="522"/>
      <c r="MWR182" s="522"/>
      <c r="MWS182" s="522"/>
      <c r="MWT182" s="522"/>
      <c r="MWU182" s="522"/>
      <c r="MWV182" s="522"/>
      <c r="MWW182" s="522"/>
      <c r="MWX182" s="522"/>
      <c r="MWY182" s="522"/>
      <c r="MWZ182" s="522"/>
      <c r="MXA182" s="522"/>
      <c r="MXB182" s="522"/>
      <c r="MXC182" s="522"/>
      <c r="MXD182" s="522"/>
      <c r="MXE182" s="522"/>
      <c r="MXF182" s="522"/>
      <c r="MXG182" s="522"/>
      <c r="MXH182" s="522"/>
      <c r="MXI182" s="522"/>
      <c r="MXJ182" s="522"/>
      <c r="MXK182" s="522"/>
      <c r="MXL182" s="522"/>
      <c r="MXM182" s="522"/>
      <c r="MXN182" s="522"/>
      <c r="MXO182" s="522"/>
      <c r="MXP182" s="522"/>
      <c r="MXQ182" s="522"/>
      <c r="MXR182" s="522"/>
      <c r="MXS182" s="522"/>
      <c r="MXT182" s="522"/>
      <c r="MXU182" s="522"/>
      <c r="MXV182" s="522"/>
      <c r="MXW182" s="522"/>
      <c r="MXX182" s="522"/>
      <c r="MXY182" s="522"/>
      <c r="MXZ182" s="522"/>
      <c r="MYA182" s="522"/>
      <c r="MYB182" s="522"/>
      <c r="MYC182" s="522"/>
      <c r="MYD182" s="522"/>
      <c r="MYE182" s="522"/>
      <c r="MYF182" s="522"/>
      <c r="MYG182" s="522"/>
      <c r="MYH182" s="522"/>
      <c r="MYI182" s="522"/>
      <c r="MYJ182" s="522"/>
      <c r="MYK182" s="522"/>
      <c r="MYL182" s="522"/>
      <c r="MYM182" s="522"/>
      <c r="MYN182" s="522"/>
      <c r="MYO182" s="522"/>
      <c r="MYP182" s="522"/>
      <c r="MYQ182" s="522"/>
      <c r="MYR182" s="522"/>
      <c r="MYS182" s="522"/>
      <c r="MYT182" s="522"/>
      <c r="MYU182" s="522"/>
      <c r="MYV182" s="522"/>
      <c r="MYW182" s="522"/>
      <c r="MYX182" s="522"/>
      <c r="MYY182" s="522"/>
      <c r="MYZ182" s="522"/>
      <c r="MZA182" s="522"/>
      <c r="MZB182" s="522"/>
      <c r="MZC182" s="522"/>
      <c r="MZD182" s="522"/>
      <c r="MZE182" s="522"/>
      <c r="MZF182" s="522"/>
      <c r="MZG182" s="522"/>
      <c r="MZH182" s="522"/>
      <c r="MZI182" s="522"/>
      <c r="MZJ182" s="522"/>
      <c r="MZK182" s="522"/>
      <c r="MZL182" s="522"/>
      <c r="MZM182" s="522"/>
      <c r="MZN182" s="522"/>
      <c r="MZO182" s="522"/>
      <c r="MZP182" s="522"/>
      <c r="MZQ182" s="522"/>
      <c r="MZR182" s="522"/>
      <c r="MZS182" s="522"/>
      <c r="MZT182" s="522"/>
      <c r="MZU182" s="522"/>
      <c r="MZV182" s="522"/>
      <c r="MZW182" s="522"/>
      <c r="MZX182" s="522"/>
      <c r="MZY182" s="522"/>
      <c r="MZZ182" s="522"/>
      <c r="NAA182" s="522"/>
      <c r="NAB182" s="522"/>
      <c r="NAC182" s="522"/>
      <c r="NAD182" s="522"/>
      <c r="NAE182" s="522"/>
      <c r="NAF182" s="522"/>
      <c r="NAG182" s="522"/>
      <c r="NAH182" s="522"/>
      <c r="NAI182" s="522"/>
      <c r="NAJ182" s="522"/>
      <c r="NAK182" s="522"/>
      <c r="NAL182" s="522"/>
      <c r="NAM182" s="522"/>
      <c r="NAN182" s="522"/>
      <c r="NAO182" s="522"/>
      <c r="NAP182" s="522"/>
      <c r="NAQ182" s="522"/>
      <c r="NAR182" s="522"/>
      <c r="NAS182" s="522"/>
      <c r="NAT182" s="522"/>
      <c r="NAU182" s="522"/>
      <c r="NAV182" s="522"/>
      <c r="NAW182" s="522"/>
      <c r="NAX182" s="522"/>
      <c r="NAY182" s="522"/>
      <c r="NAZ182" s="522"/>
      <c r="NBA182" s="522"/>
      <c r="NBB182" s="522"/>
      <c r="NBC182" s="522"/>
      <c r="NBD182" s="522"/>
      <c r="NBE182" s="522"/>
      <c r="NBF182" s="522"/>
      <c r="NBG182" s="522"/>
      <c r="NBH182" s="522"/>
      <c r="NBI182" s="522"/>
      <c r="NBJ182" s="522"/>
      <c r="NBK182" s="522"/>
      <c r="NBL182" s="522"/>
      <c r="NBM182" s="522"/>
      <c r="NBN182" s="522"/>
      <c r="NBO182" s="522"/>
      <c r="NBP182" s="522"/>
      <c r="NBQ182" s="522"/>
      <c r="NBR182" s="522"/>
      <c r="NBS182" s="522"/>
      <c r="NBT182" s="522"/>
      <c r="NBU182" s="522"/>
      <c r="NBV182" s="522"/>
      <c r="NBW182" s="522"/>
      <c r="NBX182" s="522"/>
      <c r="NBY182" s="522"/>
      <c r="NBZ182" s="522"/>
      <c r="NCA182" s="522"/>
      <c r="NCB182" s="522"/>
      <c r="NCC182" s="522"/>
      <c r="NCD182" s="522"/>
      <c r="NCE182" s="522"/>
      <c r="NCF182" s="522"/>
      <c r="NCG182" s="522"/>
      <c r="NCH182" s="522"/>
      <c r="NCI182" s="522"/>
      <c r="NCJ182" s="522"/>
      <c r="NCK182" s="522"/>
      <c r="NCL182" s="522"/>
      <c r="NCM182" s="522"/>
      <c r="NCN182" s="522"/>
      <c r="NCO182" s="522"/>
      <c r="NCP182" s="522"/>
      <c r="NCQ182" s="522"/>
      <c r="NCR182" s="522"/>
      <c r="NCS182" s="522"/>
      <c r="NCT182" s="522"/>
      <c r="NCU182" s="522"/>
      <c r="NCV182" s="522"/>
      <c r="NCW182" s="522"/>
      <c r="NCX182" s="522"/>
      <c r="NCY182" s="522"/>
      <c r="NCZ182" s="522"/>
      <c r="NDA182" s="522"/>
      <c r="NDB182" s="522"/>
      <c r="NDC182" s="522"/>
      <c r="NDD182" s="522"/>
      <c r="NDE182" s="522"/>
      <c r="NDF182" s="522"/>
      <c r="NDG182" s="522"/>
      <c r="NDH182" s="522"/>
      <c r="NDI182" s="522"/>
      <c r="NDJ182" s="522"/>
      <c r="NDK182" s="522"/>
      <c r="NDL182" s="522"/>
      <c r="NDM182" s="522"/>
      <c r="NDN182" s="522"/>
      <c r="NDO182" s="522"/>
      <c r="NDP182" s="522"/>
      <c r="NDQ182" s="522"/>
      <c r="NDR182" s="522"/>
      <c r="NDS182" s="522"/>
      <c r="NDT182" s="522"/>
      <c r="NDU182" s="522"/>
      <c r="NDV182" s="522"/>
      <c r="NDW182" s="522"/>
      <c r="NDX182" s="522"/>
      <c r="NDY182" s="522"/>
      <c r="NDZ182" s="522"/>
      <c r="NEA182" s="522"/>
      <c r="NEB182" s="522"/>
      <c r="NEC182" s="522"/>
      <c r="NED182" s="522"/>
      <c r="NEE182" s="522"/>
      <c r="NEF182" s="522"/>
      <c r="NEG182" s="522"/>
      <c r="NEH182" s="522"/>
      <c r="NEI182" s="522"/>
      <c r="NEJ182" s="522"/>
      <c r="NEK182" s="522"/>
      <c r="NEL182" s="522"/>
      <c r="NEM182" s="522"/>
      <c r="NEN182" s="522"/>
      <c r="NEO182" s="522"/>
      <c r="NEP182" s="522"/>
      <c r="NEQ182" s="522"/>
      <c r="NER182" s="522"/>
      <c r="NES182" s="522"/>
      <c r="NET182" s="522"/>
      <c r="NEU182" s="522"/>
      <c r="NEV182" s="522"/>
      <c r="NEW182" s="522"/>
      <c r="NEX182" s="522"/>
      <c r="NEY182" s="522"/>
      <c r="NEZ182" s="522"/>
      <c r="NFA182" s="522"/>
      <c r="NFB182" s="522"/>
      <c r="NFC182" s="522"/>
      <c r="NFD182" s="522"/>
      <c r="NFE182" s="522"/>
      <c r="NFF182" s="522"/>
      <c r="NFG182" s="522"/>
      <c r="NFH182" s="522"/>
      <c r="NFI182" s="522"/>
      <c r="NFJ182" s="522"/>
      <c r="NFK182" s="522"/>
      <c r="NFL182" s="522"/>
      <c r="NFM182" s="522"/>
      <c r="NFN182" s="522"/>
      <c r="NFO182" s="522"/>
      <c r="NFP182" s="522"/>
      <c r="NFQ182" s="522"/>
      <c r="NFR182" s="522"/>
      <c r="NFS182" s="522"/>
      <c r="NFT182" s="522"/>
      <c r="NFU182" s="522"/>
      <c r="NFV182" s="522"/>
      <c r="NFW182" s="522"/>
      <c r="NFX182" s="522"/>
      <c r="NFY182" s="522"/>
      <c r="NFZ182" s="522"/>
      <c r="NGA182" s="522"/>
      <c r="NGB182" s="522"/>
      <c r="NGC182" s="522"/>
      <c r="NGD182" s="522"/>
      <c r="NGE182" s="522"/>
      <c r="NGF182" s="522"/>
      <c r="NGG182" s="522"/>
      <c r="NGH182" s="522"/>
      <c r="NGI182" s="522"/>
      <c r="NGJ182" s="522"/>
      <c r="NGK182" s="522"/>
      <c r="NGL182" s="522"/>
      <c r="NGM182" s="522"/>
      <c r="NGN182" s="522"/>
      <c r="NGO182" s="522"/>
      <c r="NGP182" s="522"/>
      <c r="NGQ182" s="522"/>
      <c r="NGR182" s="522"/>
      <c r="NGS182" s="522"/>
      <c r="NGT182" s="522"/>
      <c r="NGU182" s="522"/>
      <c r="NGV182" s="522"/>
      <c r="NGW182" s="522"/>
      <c r="NGX182" s="522"/>
      <c r="NGY182" s="522"/>
      <c r="NGZ182" s="522"/>
      <c r="NHA182" s="522"/>
      <c r="NHB182" s="522"/>
      <c r="NHC182" s="522"/>
      <c r="NHD182" s="522"/>
      <c r="NHE182" s="522"/>
      <c r="NHF182" s="522"/>
      <c r="NHG182" s="522"/>
      <c r="NHH182" s="522"/>
      <c r="NHI182" s="522"/>
      <c r="NHJ182" s="522"/>
      <c r="NHK182" s="522"/>
      <c r="NHL182" s="522"/>
      <c r="NHM182" s="522"/>
      <c r="NHN182" s="522"/>
      <c r="NHO182" s="522"/>
      <c r="NHP182" s="522"/>
      <c r="NHQ182" s="522"/>
      <c r="NHR182" s="522"/>
      <c r="NHS182" s="522"/>
      <c r="NHT182" s="522"/>
      <c r="NHU182" s="522"/>
      <c r="NHV182" s="522"/>
      <c r="NHW182" s="522"/>
      <c r="NHX182" s="522"/>
      <c r="NHY182" s="522"/>
      <c r="NHZ182" s="522"/>
      <c r="NIA182" s="522"/>
      <c r="NIB182" s="522"/>
      <c r="NIC182" s="522"/>
      <c r="NID182" s="522"/>
      <c r="NIE182" s="522"/>
      <c r="NIF182" s="522"/>
      <c r="NIG182" s="522"/>
      <c r="NIH182" s="522"/>
      <c r="NII182" s="522"/>
      <c r="NIJ182" s="522"/>
      <c r="NIK182" s="522"/>
      <c r="NIL182" s="522"/>
      <c r="NIM182" s="522"/>
      <c r="NIN182" s="522"/>
      <c r="NIO182" s="522"/>
      <c r="NIP182" s="522"/>
      <c r="NIQ182" s="522"/>
      <c r="NIR182" s="522"/>
      <c r="NIS182" s="522"/>
      <c r="NIT182" s="522"/>
      <c r="NIU182" s="522"/>
      <c r="NIV182" s="522"/>
      <c r="NIW182" s="522"/>
      <c r="NIX182" s="522"/>
      <c r="NIY182" s="522"/>
      <c r="NIZ182" s="522"/>
      <c r="NJA182" s="522"/>
      <c r="NJB182" s="522"/>
      <c r="NJC182" s="522"/>
      <c r="NJD182" s="522"/>
      <c r="NJE182" s="522"/>
      <c r="NJF182" s="522"/>
      <c r="NJG182" s="522"/>
      <c r="NJH182" s="522"/>
      <c r="NJI182" s="522"/>
      <c r="NJJ182" s="522"/>
      <c r="NJK182" s="522"/>
      <c r="NJL182" s="522"/>
      <c r="NJM182" s="522"/>
      <c r="NJN182" s="522"/>
      <c r="NJO182" s="522"/>
      <c r="NJP182" s="522"/>
      <c r="NJQ182" s="522"/>
      <c r="NJR182" s="522"/>
      <c r="NJS182" s="522"/>
      <c r="NJT182" s="522"/>
      <c r="NJU182" s="522"/>
      <c r="NJV182" s="522"/>
      <c r="NJW182" s="522"/>
      <c r="NJX182" s="522"/>
      <c r="NJY182" s="522"/>
      <c r="NJZ182" s="522"/>
      <c r="NKA182" s="522"/>
      <c r="NKB182" s="522"/>
      <c r="NKC182" s="522"/>
      <c r="NKD182" s="522"/>
      <c r="NKE182" s="522"/>
      <c r="NKF182" s="522"/>
      <c r="NKG182" s="522"/>
      <c r="NKH182" s="522"/>
      <c r="NKI182" s="522"/>
      <c r="NKJ182" s="522"/>
      <c r="NKK182" s="522"/>
      <c r="NKL182" s="522"/>
      <c r="NKM182" s="522"/>
      <c r="NKN182" s="522"/>
      <c r="NKO182" s="522"/>
      <c r="NKP182" s="522"/>
      <c r="NKQ182" s="522"/>
      <c r="NKR182" s="522"/>
      <c r="NKS182" s="522"/>
      <c r="NKT182" s="522"/>
      <c r="NKU182" s="522"/>
      <c r="NKV182" s="522"/>
      <c r="NKW182" s="522"/>
      <c r="NKX182" s="522"/>
      <c r="NKY182" s="522"/>
      <c r="NKZ182" s="522"/>
      <c r="NLA182" s="522"/>
      <c r="NLB182" s="522"/>
      <c r="NLC182" s="522"/>
      <c r="NLD182" s="522"/>
      <c r="NLE182" s="522"/>
      <c r="NLF182" s="522"/>
      <c r="NLG182" s="522"/>
      <c r="NLH182" s="522"/>
      <c r="NLI182" s="522"/>
      <c r="NLJ182" s="522"/>
      <c r="NLK182" s="522"/>
      <c r="NLL182" s="522"/>
      <c r="NLM182" s="522"/>
      <c r="NLN182" s="522"/>
      <c r="NLO182" s="522"/>
      <c r="NLP182" s="522"/>
      <c r="NLQ182" s="522"/>
      <c r="NLR182" s="522"/>
      <c r="NLS182" s="522"/>
      <c r="NLT182" s="522"/>
      <c r="NLU182" s="522"/>
      <c r="NLV182" s="522"/>
      <c r="NLW182" s="522"/>
      <c r="NLX182" s="522"/>
      <c r="NLY182" s="522"/>
      <c r="NLZ182" s="522"/>
      <c r="NMA182" s="522"/>
      <c r="NMB182" s="522"/>
      <c r="NMC182" s="522"/>
      <c r="NMD182" s="522"/>
      <c r="NME182" s="522"/>
      <c r="NMF182" s="522"/>
      <c r="NMG182" s="522"/>
      <c r="NMH182" s="522"/>
      <c r="NMI182" s="522"/>
      <c r="NMJ182" s="522"/>
      <c r="NMK182" s="522"/>
      <c r="NML182" s="522"/>
      <c r="NMM182" s="522"/>
      <c r="NMN182" s="522"/>
      <c r="NMO182" s="522"/>
      <c r="NMP182" s="522"/>
      <c r="NMQ182" s="522"/>
      <c r="NMR182" s="522"/>
      <c r="NMS182" s="522"/>
      <c r="NMT182" s="522"/>
      <c r="NMU182" s="522"/>
      <c r="NMV182" s="522"/>
      <c r="NMW182" s="522"/>
      <c r="NMX182" s="522"/>
      <c r="NMY182" s="522"/>
      <c r="NMZ182" s="522"/>
      <c r="NNA182" s="522"/>
      <c r="NNB182" s="522"/>
      <c r="NNC182" s="522"/>
      <c r="NND182" s="522"/>
      <c r="NNE182" s="522"/>
      <c r="NNF182" s="522"/>
      <c r="NNG182" s="522"/>
      <c r="NNH182" s="522"/>
      <c r="NNI182" s="522"/>
      <c r="NNJ182" s="522"/>
      <c r="NNK182" s="522"/>
      <c r="NNL182" s="522"/>
      <c r="NNM182" s="522"/>
      <c r="NNN182" s="522"/>
      <c r="NNO182" s="522"/>
      <c r="NNP182" s="522"/>
      <c r="NNQ182" s="522"/>
      <c r="NNR182" s="522"/>
      <c r="NNS182" s="522"/>
      <c r="NNT182" s="522"/>
      <c r="NNU182" s="522"/>
      <c r="NNV182" s="522"/>
      <c r="NNW182" s="522"/>
      <c r="NNX182" s="522"/>
      <c r="NNY182" s="522"/>
      <c r="NNZ182" s="522"/>
      <c r="NOA182" s="522"/>
      <c r="NOB182" s="522"/>
      <c r="NOC182" s="522"/>
      <c r="NOD182" s="522"/>
      <c r="NOE182" s="522"/>
      <c r="NOF182" s="522"/>
      <c r="NOG182" s="522"/>
      <c r="NOH182" s="522"/>
      <c r="NOI182" s="522"/>
      <c r="NOJ182" s="522"/>
      <c r="NOK182" s="522"/>
      <c r="NOL182" s="522"/>
      <c r="NOM182" s="522"/>
      <c r="NON182" s="522"/>
      <c r="NOO182" s="522"/>
      <c r="NOP182" s="522"/>
      <c r="NOQ182" s="522"/>
      <c r="NOR182" s="522"/>
      <c r="NOS182" s="522"/>
      <c r="NOT182" s="522"/>
      <c r="NOU182" s="522"/>
      <c r="NOV182" s="522"/>
      <c r="NOW182" s="522"/>
      <c r="NOX182" s="522"/>
      <c r="NOY182" s="522"/>
      <c r="NOZ182" s="522"/>
      <c r="NPA182" s="522"/>
      <c r="NPB182" s="522"/>
      <c r="NPC182" s="522"/>
      <c r="NPD182" s="522"/>
      <c r="NPE182" s="522"/>
      <c r="NPF182" s="522"/>
      <c r="NPG182" s="522"/>
      <c r="NPH182" s="522"/>
      <c r="NPI182" s="522"/>
      <c r="NPJ182" s="522"/>
      <c r="NPK182" s="522"/>
      <c r="NPL182" s="522"/>
      <c r="NPM182" s="522"/>
      <c r="NPN182" s="522"/>
      <c r="NPO182" s="522"/>
      <c r="NPP182" s="522"/>
      <c r="NPQ182" s="522"/>
      <c r="NPR182" s="522"/>
      <c r="NPS182" s="522"/>
      <c r="NPT182" s="522"/>
      <c r="NPU182" s="522"/>
      <c r="NPV182" s="522"/>
      <c r="NPW182" s="522"/>
      <c r="NPX182" s="522"/>
      <c r="NPY182" s="522"/>
      <c r="NPZ182" s="522"/>
      <c r="NQA182" s="522"/>
      <c r="NQB182" s="522"/>
      <c r="NQC182" s="522"/>
      <c r="NQD182" s="522"/>
      <c r="NQE182" s="522"/>
      <c r="NQF182" s="522"/>
      <c r="NQG182" s="522"/>
      <c r="NQH182" s="522"/>
      <c r="NQI182" s="522"/>
      <c r="NQJ182" s="522"/>
      <c r="NQK182" s="522"/>
      <c r="NQL182" s="522"/>
      <c r="NQM182" s="522"/>
      <c r="NQN182" s="522"/>
      <c r="NQO182" s="522"/>
      <c r="NQP182" s="522"/>
      <c r="NQQ182" s="522"/>
      <c r="NQR182" s="522"/>
      <c r="NQS182" s="522"/>
      <c r="NQT182" s="522"/>
      <c r="NQU182" s="522"/>
      <c r="NQV182" s="522"/>
      <c r="NQW182" s="522"/>
      <c r="NQX182" s="522"/>
      <c r="NQY182" s="522"/>
      <c r="NQZ182" s="522"/>
      <c r="NRA182" s="522"/>
      <c r="NRB182" s="522"/>
      <c r="NRC182" s="522"/>
      <c r="NRD182" s="522"/>
      <c r="NRE182" s="522"/>
      <c r="NRF182" s="522"/>
      <c r="NRG182" s="522"/>
      <c r="NRH182" s="522"/>
      <c r="NRI182" s="522"/>
      <c r="NRJ182" s="522"/>
      <c r="NRK182" s="522"/>
      <c r="NRL182" s="522"/>
      <c r="NRM182" s="522"/>
      <c r="NRN182" s="522"/>
      <c r="NRO182" s="522"/>
      <c r="NRP182" s="522"/>
      <c r="NRQ182" s="522"/>
      <c r="NRR182" s="522"/>
      <c r="NRS182" s="522"/>
      <c r="NRT182" s="522"/>
      <c r="NRU182" s="522"/>
      <c r="NRV182" s="522"/>
      <c r="NRW182" s="522"/>
      <c r="NRX182" s="522"/>
      <c r="NRY182" s="522"/>
      <c r="NRZ182" s="522"/>
      <c r="NSA182" s="522"/>
      <c r="NSB182" s="522"/>
      <c r="NSC182" s="522"/>
      <c r="NSD182" s="522"/>
      <c r="NSE182" s="522"/>
      <c r="NSF182" s="522"/>
      <c r="NSG182" s="522"/>
      <c r="NSH182" s="522"/>
      <c r="NSI182" s="522"/>
      <c r="NSJ182" s="522"/>
      <c r="NSK182" s="522"/>
      <c r="NSL182" s="522"/>
      <c r="NSM182" s="522"/>
      <c r="NSN182" s="522"/>
      <c r="NSO182" s="522"/>
      <c r="NSP182" s="522"/>
      <c r="NSQ182" s="522"/>
      <c r="NSR182" s="522"/>
      <c r="NSS182" s="522"/>
      <c r="NST182" s="522"/>
      <c r="NSU182" s="522"/>
      <c r="NSV182" s="522"/>
      <c r="NSW182" s="522"/>
      <c r="NSX182" s="522"/>
      <c r="NSY182" s="522"/>
      <c r="NSZ182" s="522"/>
      <c r="NTA182" s="522"/>
      <c r="NTB182" s="522"/>
      <c r="NTC182" s="522"/>
      <c r="NTD182" s="522"/>
      <c r="NTE182" s="522"/>
      <c r="NTF182" s="522"/>
      <c r="NTG182" s="522"/>
      <c r="NTH182" s="522"/>
      <c r="NTI182" s="522"/>
      <c r="NTJ182" s="522"/>
      <c r="NTK182" s="522"/>
      <c r="NTL182" s="522"/>
      <c r="NTM182" s="522"/>
      <c r="NTN182" s="522"/>
      <c r="NTO182" s="522"/>
      <c r="NTP182" s="522"/>
      <c r="NTQ182" s="522"/>
      <c r="NTR182" s="522"/>
      <c r="NTS182" s="522"/>
      <c r="NTT182" s="522"/>
      <c r="NTU182" s="522"/>
      <c r="NTV182" s="522"/>
      <c r="NTW182" s="522"/>
      <c r="NTX182" s="522"/>
      <c r="NTY182" s="522"/>
      <c r="NTZ182" s="522"/>
      <c r="NUA182" s="522"/>
      <c r="NUB182" s="522"/>
      <c r="NUC182" s="522"/>
      <c r="NUD182" s="522"/>
      <c r="NUE182" s="522"/>
      <c r="NUF182" s="522"/>
      <c r="NUG182" s="522"/>
      <c r="NUH182" s="522"/>
      <c r="NUI182" s="522"/>
      <c r="NUJ182" s="522"/>
      <c r="NUK182" s="522"/>
      <c r="NUL182" s="522"/>
      <c r="NUM182" s="522"/>
      <c r="NUN182" s="522"/>
      <c r="NUO182" s="522"/>
      <c r="NUP182" s="522"/>
      <c r="NUQ182" s="522"/>
      <c r="NUR182" s="522"/>
      <c r="NUS182" s="522"/>
      <c r="NUT182" s="522"/>
      <c r="NUU182" s="522"/>
      <c r="NUV182" s="522"/>
      <c r="NUW182" s="522"/>
      <c r="NUX182" s="522"/>
      <c r="NUY182" s="522"/>
      <c r="NUZ182" s="522"/>
      <c r="NVA182" s="522"/>
      <c r="NVB182" s="522"/>
      <c r="NVC182" s="522"/>
      <c r="NVD182" s="522"/>
      <c r="NVE182" s="522"/>
      <c r="NVF182" s="522"/>
      <c r="NVG182" s="522"/>
      <c r="NVH182" s="522"/>
      <c r="NVI182" s="522"/>
      <c r="NVJ182" s="522"/>
      <c r="NVK182" s="522"/>
      <c r="NVL182" s="522"/>
      <c r="NVM182" s="522"/>
      <c r="NVN182" s="522"/>
      <c r="NVO182" s="522"/>
      <c r="NVP182" s="522"/>
      <c r="NVQ182" s="522"/>
      <c r="NVR182" s="522"/>
      <c r="NVS182" s="522"/>
      <c r="NVT182" s="522"/>
      <c r="NVU182" s="522"/>
      <c r="NVV182" s="522"/>
      <c r="NVW182" s="522"/>
      <c r="NVX182" s="522"/>
      <c r="NVY182" s="522"/>
      <c r="NVZ182" s="522"/>
      <c r="NWA182" s="522"/>
      <c r="NWB182" s="522"/>
      <c r="NWC182" s="522"/>
      <c r="NWD182" s="522"/>
      <c r="NWE182" s="522"/>
      <c r="NWF182" s="522"/>
      <c r="NWG182" s="522"/>
      <c r="NWH182" s="522"/>
      <c r="NWI182" s="522"/>
      <c r="NWJ182" s="522"/>
      <c r="NWK182" s="522"/>
      <c r="NWL182" s="522"/>
      <c r="NWM182" s="522"/>
      <c r="NWN182" s="522"/>
      <c r="NWO182" s="522"/>
      <c r="NWP182" s="522"/>
      <c r="NWQ182" s="522"/>
      <c r="NWR182" s="522"/>
      <c r="NWS182" s="522"/>
      <c r="NWT182" s="522"/>
      <c r="NWU182" s="522"/>
      <c r="NWV182" s="522"/>
      <c r="NWW182" s="522"/>
      <c r="NWX182" s="522"/>
      <c r="NWY182" s="522"/>
      <c r="NWZ182" s="522"/>
      <c r="NXA182" s="522"/>
      <c r="NXB182" s="522"/>
      <c r="NXC182" s="522"/>
      <c r="NXD182" s="522"/>
      <c r="NXE182" s="522"/>
      <c r="NXF182" s="522"/>
      <c r="NXG182" s="522"/>
      <c r="NXH182" s="522"/>
      <c r="NXI182" s="522"/>
      <c r="NXJ182" s="522"/>
      <c r="NXK182" s="522"/>
      <c r="NXL182" s="522"/>
      <c r="NXM182" s="522"/>
      <c r="NXN182" s="522"/>
      <c r="NXO182" s="522"/>
      <c r="NXP182" s="522"/>
      <c r="NXQ182" s="522"/>
      <c r="NXR182" s="522"/>
      <c r="NXS182" s="522"/>
      <c r="NXT182" s="522"/>
      <c r="NXU182" s="522"/>
      <c r="NXV182" s="522"/>
      <c r="NXW182" s="522"/>
      <c r="NXX182" s="522"/>
      <c r="NXY182" s="522"/>
      <c r="NXZ182" s="522"/>
      <c r="NYA182" s="522"/>
      <c r="NYB182" s="522"/>
      <c r="NYC182" s="522"/>
      <c r="NYD182" s="522"/>
      <c r="NYE182" s="522"/>
      <c r="NYF182" s="522"/>
      <c r="NYG182" s="522"/>
      <c r="NYH182" s="522"/>
      <c r="NYI182" s="522"/>
      <c r="NYJ182" s="522"/>
      <c r="NYK182" s="522"/>
      <c r="NYL182" s="522"/>
      <c r="NYM182" s="522"/>
      <c r="NYN182" s="522"/>
      <c r="NYO182" s="522"/>
      <c r="NYP182" s="522"/>
      <c r="NYQ182" s="522"/>
      <c r="NYR182" s="522"/>
      <c r="NYS182" s="522"/>
      <c r="NYT182" s="522"/>
      <c r="NYU182" s="522"/>
      <c r="NYV182" s="522"/>
      <c r="NYW182" s="522"/>
      <c r="NYX182" s="522"/>
      <c r="NYY182" s="522"/>
      <c r="NYZ182" s="522"/>
      <c r="NZA182" s="522"/>
      <c r="NZB182" s="522"/>
      <c r="NZC182" s="522"/>
      <c r="NZD182" s="522"/>
      <c r="NZE182" s="522"/>
      <c r="NZF182" s="522"/>
      <c r="NZG182" s="522"/>
      <c r="NZH182" s="522"/>
      <c r="NZI182" s="522"/>
      <c r="NZJ182" s="522"/>
      <c r="NZK182" s="522"/>
      <c r="NZL182" s="522"/>
      <c r="NZM182" s="522"/>
      <c r="NZN182" s="522"/>
      <c r="NZO182" s="522"/>
      <c r="NZP182" s="522"/>
      <c r="NZQ182" s="522"/>
      <c r="NZR182" s="522"/>
      <c r="NZS182" s="522"/>
      <c r="NZT182" s="522"/>
      <c r="NZU182" s="522"/>
      <c r="NZV182" s="522"/>
      <c r="NZW182" s="522"/>
      <c r="NZX182" s="522"/>
      <c r="NZY182" s="522"/>
      <c r="NZZ182" s="522"/>
      <c r="OAA182" s="522"/>
      <c r="OAB182" s="522"/>
      <c r="OAC182" s="522"/>
      <c r="OAD182" s="522"/>
      <c r="OAE182" s="522"/>
      <c r="OAF182" s="522"/>
      <c r="OAG182" s="522"/>
      <c r="OAH182" s="522"/>
      <c r="OAI182" s="522"/>
      <c r="OAJ182" s="522"/>
      <c r="OAK182" s="522"/>
      <c r="OAL182" s="522"/>
      <c r="OAM182" s="522"/>
      <c r="OAN182" s="522"/>
      <c r="OAO182" s="522"/>
      <c r="OAP182" s="522"/>
      <c r="OAQ182" s="522"/>
      <c r="OAR182" s="522"/>
      <c r="OAS182" s="522"/>
      <c r="OAT182" s="522"/>
      <c r="OAU182" s="522"/>
      <c r="OAV182" s="522"/>
      <c r="OAW182" s="522"/>
      <c r="OAX182" s="522"/>
      <c r="OAY182" s="522"/>
      <c r="OAZ182" s="522"/>
      <c r="OBA182" s="522"/>
      <c r="OBB182" s="522"/>
      <c r="OBC182" s="522"/>
      <c r="OBD182" s="522"/>
      <c r="OBE182" s="522"/>
      <c r="OBF182" s="522"/>
      <c r="OBG182" s="522"/>
      <c r="OBH182" s="522"/>
      <c r="OBI182" s="522"/>
      <c r="OBJ182" s="522"/>
      <c r="OBK182" s="522"/>
      <c r="OBL182" s="522"/>
      <c r="OBM182" s="522"/>
      <c r="OBN182" s="522"/>
      <c r="OBO182" s="522"/>
      <c r="OBP182" s="522"/>
      <c r="OBQ182" s="522"/>
      <c r="OBR182" s="522"/>
      <c r="OBS182" s="522"/>
      <c r="OBT182" s="522"/>
      <c r="OBU182" s="522"/>
      <c r="OBV182" s="522"/>
      <c r="OBW182" s="522"/>
      <c r="OBX182" s="522"/>
      <c r="OBY182" s="522"/>
      <c r="OBZ182" s="522"/>
      <c r="OCA182" s="522"/>
      <c r="OCB182" s="522"/>
      <c r="OCC182" s="522"/>
      <c r="OCD182" s="522"/>
      <c r="OCE182" s="522"/>
      <c r="OCF182" s="522"/>
      <c r="OCG182" s="522"/>
      <c r="OCH182" s="522"/>
      <c r="OCI182" s="522"/>
      <c r="OCJ182" s="522"/>
      <c r="OCK182" s="522"/>
      <c r="OCL182" s="522"/>
      <c r="OCM182" s="522"/>
      <c r="OCN182" s="522"/>
      <c r="OCO182" s="522"/>
      <c r="OCP182" s="522"/>
      <c r="OCQ182" s="522"/>
      <c r="OCR182" s="522"/>
      <c r="OCS182" s="522"/>
      <c r="OCT182" s="522"/>
      <c r="OCU182" s="522"/>
      <c r="OCV182" s="522"/>
      <c r="OCW182" s="522"/>
      <c r="OCX182" s="522"/>
      <c r="OCY182" s="522"/>
      <c r="OCZ182" s="522"/>
      <c r="ODA182" s="522"/>
      <c r="ODB182" s="522"/>
      <c r="ODC182" s="522"/>
      <c r="ODD182" s="522"/>
      <c r="ODE182" s="522"/>
      <c r="ODF182" s="522"/>
      <c r="ODG182" s="522"/>
      <c r="ODH182" s="522"/>
      <c r="ODI182" s="522"/>
      <c r="ODJ182" s="522"/>
      <c r="ODK182" s="522"/>
      <c r="ODL182" s="522"/>
      <c r="ODM182" s="522"/>
      <c r="ODN182" s="522"/>
      <c r="ODO182" s="522"/>
      <c r="ODP182" s="522"/>
      <c r="ODQ182" s="522"/>
      <c r="ODR182" s="522"/>
      <c r="ODS182" s="522"/>
      <c r="ODT182" s="522"/>
      <c r="ODU182" s="522"/>
      <c r="ODV182" s="522"/>
      <c r="ODW182" s="522"/>
      <c r="ODX182" s="522"/>
      <c r="ODY182" s="522"/>
      <c r="ODZ182" s="522"/>
      <c r="OEA182" s="522"/>
      <c r="OEB182" s="522"/>
      <c r="OEC182" s="522"/>
      <c r="OED182" s="522"/>
      <c r="OEE182" s="522"/>
      <c r="OEF182" s="522"/>
      <c r="OEG182" s="522"/>
      <c r="OEH182" s="522"/>
      <c r="OEI182" s="522"/>
      <c r="OEJ182" s="522"/>
      <c r="OEK182" s="522"/>
      <c r="OEL182" s="522"/>
      <c r="OEM182" s="522"/>
      <c r="OEN182" s="522"/>
      <c r="OEO182" s="522"/>
      <c r="OEP182" s="522"/>
      <c r="OEQ182" s="522"/>
      <c r="OER182" s="522"/>
      <c r="OES182" s="522"/>
      <c r="OET182" s="522"/>
      <c r="OEU182" s="522"/>
      <c r="OEV182" s="522"/>
      <c r="OEW182" s="522"/>
      <c r="OEX182" s="522"/>
      <c r="OEY182" s="522"/>
      <c r="OEZ182" s="522"/>
      <c r="OFA182" s="522"/>
      <c r="OFB182" s="522"/>
      <c r="OFC182" s="522"/>
      <c r="OFD182" s="522"/>
      <c r="OFE182" s="522"/>
      <c r="OFF182" s="522"/>
      <c r="OFG182" s="522"/>
      <c r="OFH182" s="522"/>
      <c r="OFI182" s="522"/>
      <c r="OFJ182" s="522"/>
      <c r="OFK182" s="522"/>
      <c r="OFL182" s="522"/>
      <c r="OFM182" s="522"/>
      <c r="OFN182" s="522"/>
      <c r="OFO182" s="522"/>
      <c r="OFP182" s="522"/>
      <c r="OFQ182" s="522"/>
      <c r="OFR182" s="522"/>
      <c r="OFS182" s="522"/>
      <c r="OFT182" s="522"/>
      <c r="OFU182" s="522"/>
      <c r="OFV182" s="522"/>
      <c r="OFW182" s="522"/>
      <c r="OFX182" s="522"/>
      <c r="OFY182" s="522"/>
      <c r="OFZ182" s="522"/>
      <c r="OGA182" s="522"/>
      <c r="OGB182" s="522"/>
      <c r="OGC182" s="522"/>
      <c r="OGD182" s="522"/>
      <c r="OGE182" s="522"/>
      <c r="OGF182" s="522"/>
      <c r="OGG182" s="522"/>
      <c r="OGH182" s="522"/>
      <c r="OGI182" s="522"/>
      <c r="OGJ182" s="522"/>
      <c r="OGK182" s="522"/>
      <c r="OGL182" s="522"/>
      <c r="OGM182" s="522"/>
      <c r="OGN182" s="522"/>
      <c r="OGO182" s="522"/>
      <c r="OGP182" s="522"/>
      <c r="OGQ182" s="522"/>
      <c r="OGR182" s="522"/>
      <c r="OGS182" s="522"/>
      <c r="OGT182" s="522"/>
      <c r="OGU182" s="522"/>
      <c r="OGV182" s="522"/>
      <c r="OGW182" s="522"/>
      <c r="OGX182" s="522"/>
      <c r="OGY182" s="522"/>
      <c r="OGZ182" s="522"/>
      <c r="OHA182" s="522"/>
      <c r="OHB182" s="522"/>
      <c r="OHC182" s="522"/>
      <c r="OHD182" s="522"/>
      <c r="OHE182" s="522"/>
      <c r="OHF182" s="522"/>
      <c r="OHG182" s="522"/>
      <c r="OHH182" s="522"/>
      <c r="OHI182" s="522"/>
      <c r="OHJ182" s="522"/>
      <c r="OHK182" s="522"/>
      <c r="OHL182" s="522"/>
      <c r="OHM182" s="522"/>
      <c r="OHN182" s="522"/>
      <c r="OHO182" s="522"/>
      <c r="OHP182" s="522"/>
      <c r="OHQ182" s="522"/>
      <c r="OHR182" s="522"/>
      <c r="OHS182" s="522"/>
      <c r="OHT182" s="522"/>
      <c r="OHU182" s="522"/>
      <c r="OHV182" s="522"/>
      <c r="OHW182" s="522"/>
      <c r="OHX182" s="522"/>
      <c r="OHY182" s="522"/>
      <c r="OHZ182" s="522"/>
      <c r="OIA182" s="522"/>
      <c r="OIB182" s="522"/>
      <c r="OIC182" s="522"/>
      <c r="OID182" s="522"/>
      <c r="OIE182" s="522"/>
      <c r="OIF182" s="522"/>
      <c r="OIG182" s="522"/>
      <c r="OIH182" s="522"/>
      <c r="OII182" s="522"/>
      <c r="OIJ182" s="522"/>
      <c r="OIK182" s="522"/>
      <c r="OIL182" s="522"/>
      <c r="OIM182" s="522"/>
      <c r="OIN182" s="522"/>
      <c r="OIO182" s="522"/>
      <c r="OIP182" s="522"/>
      <c r="OIQ182" s="522"/>
      <c r="OIR182" s="522"/>
      <c r="OIS182" s="522"/>
      <c r="OIT182" s="522"/>
      <c r="OIU182" s="522"/>
      <c r="OIV182" s="522"/>
      <c r="OIW182" s="522"/>
      <c r="OIX182" s="522"/>
      <c r="OIY182" s="522"/>
      <c r="OIZ182" s="522"/>
      <c r="OJA182" s="522"/>
      <c r="OJB182" s="522"/>
      <c r="OJC182" s="522"/>
      <c r="OJD182" s="522"/>
      <c r="OJE182" s="522"/>
      <c r="OJF182" s="522"/>
      <c r="OJG182" s="522"/>
      <c r="OJH182" s="522"/>
      <c r="OJI182" s="522"/>
      <c r="OJJ182" s="522"/>
      <c r="OJK182" s="522"/>
      <c r="OJL182" s="522"/>
      <c r="OJM182" s="522"/>
      <c r="OJN182" s="522"/>
      <c r="OJO182" s="522"/>
      <c r="OJP182" s="522"/>
      <c r="OJQ182" s="522"/>
      <c r="OJR182" s="522"/>
      <c r="OJS182" s="522"/>
      <c r="OJT182" s="522"/>
      <c r="OJU182" s="522"/>
      <c r="OJV182" s="522"/>
      <c r="OJW182" s="522"/>
      <c r="OJX182" s="522"/>
      <c r="OJY182" s="522"/>
      <c r="OJZ182" s="522"/>
      <c r="OKA182" s="522"/>
      <c r="OKB182" s="522"/>
      <c r="OKC182" s="522"/>
      <c r="OKD182" s="522"/>
      <c r="OKE182" s="522"/>
      <c r="OKF182" s="522"/>
      <c r="OKG182" s="522"/>
      <c r="OKH182" s="522"/>
      <c r="OKI182" s="522"/>
      <c r="OKJ182" s="522"/>
      <c r="OKK182" s="522"/>
      <c r="OKL182" s="522"/>
      <c r="OKM182" s="522"/>
      <c r="OKN182" s="522"/>
      <c r="OKO182" s="522"/>
      <c r="OKP182" s="522"/>
      <c r="OKQ182" s="522"/>
      <c r="OKR182" s="522"/>
      <c r="OKS182" s="522"/>
      <c r="OKT182" s="522"/>
      <c r="OKU182" s="522"/>
      <c r="OKV182" s="522"/>
      <c r="OKW182" s="522"/>
      <c r="OKX182" s="522"/>
      <c r="OKY182" s="522"/>
      <c r="OKZ182" s="522"/>
      <c r="OLA182" s="522"/>
      <c r="OLB182" s="522"/>
      <c r="OLC182" s="522"/>
      <c r="OLD182" s="522"/>
      <c r="OLE182" s="522"/>
      <c r="OLF182" s="522"/>
      <c r="OLG182" s="522"/>
      <c r="OLH182" s="522"/>
      <c r="OLI182" s="522"/>
      <c r="OLJ182" s="522"/>
      <c r="OLK182" s="522"/>
      <c r="OLL182" s="522"/>
      <c r="OLM182" s="522"/>
      <c r="OLN182" s="522"/>
      <c r="OLO182" s="522"/>
      <c r="OLP182" s="522"/>
      <c r="OLQ182" s="522"/>
      <c r="OLR182" s="522"/>
      <c r="OLS182" s="522"/>
      <c r="OLT182" s="522"/>
      <c r="OLU182" s="522"/>
      <c r="OLV182" s="522"/>
      <c r="OLW182" s="522"/>
      <c r="OLX182" s="522"/>
      <c r="OLY182" s="522"/>
      <c r="OLZ182" s="522"/>
      <c r="OMA182" s="522"/>
      <c r="OMB182" s="522"/>
      <c r="OMC182" s="522"/>
      <c r="OMD182" s="522"/>
      <c r="OME182" s="522"/>
      <c r="OMF182" s="522"/>
      <c r="OMG182" s="522"/>
      <c r="OMH182" s="522"/>
      <c r="OMI182" s="522"/>
      <c r="OMJ182" s="522"/>
      <c r="OMK182" s="522"/>
      <c r="OML182" s="522"/>
      <c r="OMM182" s="522"/>
      <c r="OMN182" s="522"/>
      <c r="OMO182" s="522"/>
      <c r="OMP182" s="522"/>
      <c r="OMQ182" s="522"/>
      <c r="OMR182" s="522"/>
      <c r="OMS182" s="522"/>
      <c r="OMT182" s="522"/>
      <c r="OMU182" s="522"/>
      <c r="OMV182" s="522"/>
      <c r="OMW182" s="522"/>
      <c r="OMX182" s="522"/>
      <c r="OMY182" s="522"/>
      <c r="OMZ182" s="522"/>
      <c r="ONA182" s="522"/>
      <c r="ONB182" s="522"/>
      <c r="ONC182" s="522"/>
      <c r="OND182" s="522"/>
      <c r="ONE182" s="522"/>
      <c r="ONF182" s="522"/>
      <c r="ONG182" s="522"/>
      <c r="ONH182" s="522"/>
      <c r="ONI182" s="522"/>
      <c r="ONJ182" s="522"/>
      <c r="ONK182" s="522"/>
      <c r="ONL182" s="522"/>
      <c r="ONM182" s="522"/>
      <c r="ONN182" s="522"/>
      <c r="ONO182" s="522"/>
      <c r="ONP182" s="522"/>
      <c r="ONQ182" s="522"/>
      <c r="ONR182" s="522"/>
      <c r="ONS182" s="522"/>
      <c r="ONT182" s="522"/>
      <c r="ONU182" s="522"/>
      <c r="ONV182" s="522"/>
      <c r="ONW182" s="522"/>
      <c r="ONX182" s="522"/>
      <c r="ONY182" s="522"/>
      <c r="ONZ182" s="522"/>
      <c r="OOA182" s="522"/>
      <c r="OOB182" s="522"/>
      <c r="OOC182" s="522"/>
      <c r="OOD182" s="522"/>
      <c r="OOE182" s="522"/>
      <c r="OOF182" s="522"/>
      <c r="OOG182" s="522"/>
      <c r="OOH182" s="522"/>
      <c r="OOI182" s="522"/>
      <c r="OOJ182" s="522"/>
      <c r="OOK182" s="522"/>
      <c r="OOL182" s="522"/>
      <c r="OOM182" s="522"/>
      <c r="OON182" s="522"/>
      <c r="OOO182" s="522"/>
      <c r="OOP182" s="522"/>
      <c r="OOQ182" s="522"/>
      <c r="OOR182" s="522"/>
      <c r="OOS182" s="522"/>
      <c r="OOT182" s="522"/>
      <c r="OOU182" s="522"/>
      <c r="OOV182" s="522"/>
      <c r="OOW182" s="522"/>
      <c r="OOX182" s="522"/>
      <c r="OOY182" s="522"/>
      <c r="OOZ182" s="522"/>
      <c r="OPA182" s="522"/>
      <c r="OPB182" s="522"/>
      <c r="OPC182" s="522"/>
      <c r="OPD182" s="522"/>
      <c r="OPE182" s="522"/>
      <c r="OPF182" s="522"/>
      <c r="OPG182" s="522"/>
      <c r="OPH182" s="522"/>
      <c r="OPI182" s="522"/>
      <c r="OPJ182" s="522"/>
      <c r="OPK182" s="522"/>
      <c r="OPL182" s="522"/>
      <c r="OPM182" s="522"/>
      <c r="OPN182" s="522"/>
      <c r="OPO182" s="522"/>
      <c r="OPP182" s="522"/>
      <c r="OPQ182" s="522"/>
      <c r="OPR182" s="522"/>
      <c r="OPS182" s="522"/>
      <c r="OPT182" s="522"/>
      <c r="OPU182" s="522"/>
      <c r="OPV182" s="522"/>
      <c r="OPW182" s="522"/>
      <c r="OPX182" s="522"/>
      <c r="OPY182" s="522"/>
      <c r="OPZ182" s="522"/>
      <c r="OQA182" s="522"/>
      <c r="OQB182" s="522"/>
      <c r="OQC182" s="522"/>
      <c r="OQD182" s="522"/>
      <c r="OQE182" s="522"/>
      <c r="OQF182" s="522"/>
      <c r="OQG182" s="522"/>
      <c r="OQH182" s="522"/>
      <c r="OQI182" s="522"/>
      <c r="OQJ182" s="522"/>
      <c r="OQK182" s="522"/>
      <c r="OQL182" s="522"/>
      <c r="OQM182" s="522"/>
      <c r="OQN182" s="522"/>
      <c r="OQO182" s="522"/>
      <c r="OQP182" s="522"/>
      <c r="OQQ182" s="522"/>
      <c r="OQR182" s="522"/>
      <c r="OQS182" s="522"/>
      <c r="OQT182" s="522"/>
      <c r="OQU182" s="522"/>
      <c r="OQV182" s="522"/>
      <c r="OQW182" s="522"/>
      <c r="OQX182" s="522"/>
      <c r="OQY182" s="522"/>
      <c r="OQZ182" s="522"/>
      <c r="ORA182" s="522"/>
      <c r="ORB182" s="522"/>
      <c r="ORC182" s="522"/>
      <c r="ORD182" s="522"/>
      <c r="ORE182" s="522"/>
      <c r="ORF182" s="522"/>
      <c r="ORG182" s="522"/>
      <c r="ORH182" s="522"/>
      <c r="ORI182" s="522"/>
      <c r="ORJ182" s="522"/>
      <c r="ORK182" s="522"/>
      <c r="ORL182" s="522"/>
      <c r="ORM182" s="522"/>
      <c r="ORN182" s="522"/>
      <c r="ORO182" s="522"/>
      <c r="ORP182" s="522"/>
      <c r="ORQ182" s="522"/>
      <c r="ORR182" s="522"/>
      <c r="ORS182" s="522"/>
      <c r="ORT182" s="522"/>
      <c r="ORU182" s="522"/>
      <c r="ORV182" s="522"/>
      <c r="ORW182" s="522"/>
      <c r="ORX182" s="522"/>
      <c r="ORY182" s="522"/>
      <c r="ORZ182" s="522"/>
      <c r="OSA182" s="522"/>
      <c r="OSB182" s="522"/>
      <c r="OSC182" s="522"/>
      <c r="OSD182" s="522"/>
      <c r="OSE182" s="522"/>
      <c r="OSF182" s="522"/>
      <c r="OSG182" s="522"/>
      <c r="OSH182" s="522"/>
      <c r="OSI182" s="522"/>
      <c r="OSJ182" s="522"/>
      <c r="OSK182" s="522"/>
      <c r="OSL182" s="522"/>
      <c r="OSM182" s="522"/>
      <c r="OSN182" s="522"/>
      <c r="OSO182" s="522"/>
      <c r="OSP182" s="522"/>
      <c r="OSQ182" s="522"/>
      <c r="OSR182" s="522"/>
      <c r="OSS182" s="522"/>
      <c r="OST182" s="522"/>
      <c r="OSU182" s="522"/>
      <c r="OSV182" s="522"/>
      <c r="OSW182" s="522"/>
      <c r="OSX182" s="522"/>
      <c r="OSY182" s="522"/>
      <c r="OSZ182" s="522"/>
      <c r="OTA182" s="522"/>
      <c r="OTB182" s="522"/>
      <c r="OTC182" s="522"/>
      <c r="OTD182" s="522"/>
      <c r="OTE182" s="522"/>
      <c r="OTF182" s="522"/>
      <c r="OTG182" s="522"/>
      <c r="OTH182" s="522"/>
      <c r="OTI182" s="522"/>
      <c r="OTJ182" s="522"/>
      <c r="OTK182" s="522"/>
      <c r="OTL182" s="522"/>
      <c r="OTM182" s="522"/>
      <c r="OTN182" s="522"/>
      <c r="OTO182" s="522"/>
      <c r="OTP182" s="522"/>
      <c r="OTQ182" s="522"/>
      <c r="OTR182" s="522"/>
      <c r="OTS182" s="522"/>
      <c r="OTT182" s="522"/>
      <c r="OTU182" s="522"/>
      <c r="OTV182" s="522"/>
      <c r="OTW182" s="522"/>
      <c r="OTX182" s="522"/>
      <c r="OTY182" s="522"/>
      <c r="OTZ182" s="522"/>
      <c r="OUA182" s="522"/>
      <c r="OUB182" s="522"/>
      <c r="OUC182" s="522"/>
      <c r="OUD182" s="522"/>
      <c r="OUE182" s="522"/>
      <c r="OUF182" s="522"/>
      <c r="OUG182" s="522"/>
      <c r="OUH182" s="522"/>
      <c r="OUI182" s="522"/>
      <c r="OUJ182" s="522"/>
      <c r="OUK182" s="522"/>
      <c r="OUL182" s="522"/>
      <c r="OUM182" s="522"/>
      <c r="OUN182" s="522"/>
      <c r="OUO182" s="522"/>
      <c r="OUP182" s="522"/>
      <c r="OUQ182" s="522"/>
      <c r="OUR182" s="522"/>
      <c r="OUS182" s="522"/>
      <c r="OUT182" s="522"/>
      <c r="OUU182" s="522"/>
      <c r="OUV182" s="522"/>
      <c r="OUW182" s="522"/>
      <c r="OUX182" s="522"/>
      <c r="OUY182" s="522"/>
      <c r="OUZ182" s="522"/>
      <c r="OVA182" s="522"/>
      <c r="OVB182" s="522"/>
      <c r="OVC182" s="522"/>
      <c r="OVD182" s="522"/>
      <c r="OVE182" s="522"/>
      <c r="OVF182" s="522"/>
      <c r="OVG182" s="522"/>
      <c r="OVH182" s="522"/>
      <c r="OVI182" s="522"/>
      <c r="OVJ182" s="522"/>
      <c r="OVK182" s="522"/>
      <c r="OVL182" s="522"/>
      <c r="OVM182" s="522"/>
      <c r="OVN182" s="522"/>
      <c r="OVO182" s="522"/>
      <c r="OVP182" s="522"/>
      <c r="OVQ182" s="522"/>
      <c r="OVR182" s="522"/>
      <c r="OVS182" s="522"/>
      <c r="OVT182" s="522"/>
      <c r="OVU182" s="522"/>
      <c r="OVV182" s="522"/>
      <c r="OVW182" s="522"/>
      <c r="OVX182" s="522"/>
      <c r="OVY182" s="522"/>
      <c r="OVZ182" s="522"/>
      <c r="OWA182" s="522"/>
      <c r="OWB182" s="522"/>
      <c r="OWC182" s="522"/>
      <c r="OWD182" s="522"/>
      <c r="OWE182" s="522"/>
      <c r="OWF182" s="522"/>
      <c r="OWG182" s="522"/>
      <c r="OWH182" s="522"/>
      <c r="OWI182" s="522"/>
      <c r="OWJ182" s="522"/>
      <c r="OWK182" s="522"/>
      <c r="OWL182" s="522"/>
      <c r="OWM182" s="522"/>
      <c r="OWN182" s="522"/>
      <c r="OWO182" s="522"/>
      <c r="OWP182" s="522"/>
      <c r="OWQ182" s="522"/>
      <c r="OWR182" s="522"/>
      <c r="OWS182" s="522"/>
      <c r="OWT182" s="522"/>
      <c r="OWU182" s="522"/>
      <c r="OWV182" s="522"/>
      <c r="OWW182" s="522"/>
      <c r="OWX182" s="522"/>
      <c r="OWY182" s="522"/>
      <c r="OWZ182" s="522"/>
      <c r="OXA182" s="522"/>
      <c r="OXB182" s="522"/>
      <c r="OXC182" s="522"/>
      <c r="OXD182" s="522"/>
      <c r="OXE182" s="522"/>
      <c r="OXF182" s="522"/>
      <c r="OXG182" s="522"/>
      <c r="OXH182" s="522"/>
      <c r="OXI182" s="522"/>
      <c r="OXJ182" s="522"/>
      <c r="OXK182" s="522"/>
      <c r="OXL182" s="522"/>
      <c r="OXM182" s="522"/>
      <c r="OXN182" s="522"/>
      <c r="OXO182" s="522"/>
      <c r="OXP182" s="522"/>
      <c r="OXQ182" s="522"/>
      <c r="OXR182" s="522"/>
      <c r="OXS182" s="522"/>
      <c r="OXT182" s="522"/>
      <c r="OXU182" s="522"/>
      <c r="OXV182" s="522"/>
      <c r="OXW182" s="522"/>
      <c r="OXX182" s="522"/>
      <c r="OXY182" s="522"/>
      <c r="OXZ182" s="522"/>
      <c r="OYA182" s="522"/>
      <c r="OYB182" s="522"/>
      <c r="OYC182" s="522"/>
      <c r="OYD182" s="522"/>
      <c r="OYE182" s="522"/>
      <c r="OYF182" s="522"/>
      <c r="OYG182" s="522"/>
      <c r="OYH182" s="522"/>
      <c r="OYI182" s="522"/>
      <c r="OYJ182" s="522"/>
      <c r="OYK182" s="522"/>
      <c r="OYL182" s="522"/>
      <c r="OYM182" s="522"/>
      <c r="OYN182" s="522"/>
      <c r="OYO182" s="522"/>
      <c r="OYP182" s="522"/>
      <c r="OYQ182" s="522"/>
      <c r="OYR182" s="522"/>
      <c r="OYS182" s="522"/>
      <c r="OYT182" s="522"/>
      <c r="OYU182" s="522"/>
      <c r="OYV182" s="522"/>
      <c r="OYW182" s="522"/>
      <c r="OYX182" s="522"/>
      <c r="OYY182" s="522"/>
      <c r="OYZ182" s="522"/>
      <c r="OZA182" s="522"/>
      <c r="OZB182" s="522"/>
      <c r="OZC182" s="522"/>
      <c r="OZD182" s="522"/>
      <c r="OZE182" s="522"/>
      <c r="OZF182" s="522"/>
      <c r="OZG182" s="522"/>
      <c r="OZH182" s="522"/>
      <c r="OZI182" s="522"/>
      <c r="OZJ182" s="522"/>
      <c r="OZK182" s="522"/>
      <c r="OZL182" s="522"/>
      <c r="OZM182" s="522"/>
      <c r="OZN182" s="522"/>
      <c r="OZO182" s="522"/>
      <c r="OZP182" s="522"/>
      <c r="OZQ182" s="522"/>
      <c r="OZR182" s="522"/>
      <c r="OZS182" s="522"/>
      <c r="OZT182" s="522"/>
      <c r="OZU182" s="522"/>
      <c r="OZV182" s="522"/>
      <c r="OZW182" s="522"/>
      <c r="OZX182" s="522"/>
      <c r="OZY182" s="522"/>
      <c r="OZZ182" s="522"/>
      <c r="PAA182" s="522"/>
      <c r="PAB182" s="522"/>
      <c r="PAC182" s="522"/>
      <c r="PAD182" s="522"/>
      <c r="PAE182" s="522"/>
      <c r="PAF182" s="522"/>
      <c r="PAG182" s="522"/>
      <c r="PAH182" s="522"/>
      <c r="PAI182" s="522"/>
      <c r="PAJ182" s="522"/>
      <c r="PAK182" s="522"/>
      <c r="PAL182" s="522"/>
      <c r="PAM182" s="522"/>
      <c r="PAN182" s="522"/>
      <c r="PAO182" s="522"/>
      <c r="PAP182" s="522"/>
      <c r="PAQ182" s="522"/>
      <c r="PAR182" s="522"/>
      <c r="PAS182" s="522"/>
      <c r="PAT182" s="522"/>
      <c r="PAU182" s="522"/>
      <c r="PAV182" s="522"/>
      <c r="PAW182" s="522"/>
      <c r="PAX182" s="522"/>
      <c r="PAY182" s="522"/>
      <c r="PAZ182" s="522"/>
      <c r="PBA182" s="522"/>
      <c r="PBB182" s="522"/>
      <c r="PBC182" s="522"/>
      <c r="PBD182" s="522"/>
      <c r="PBE182" s="522"/>
      <c r="PBF182" s="522"/>
      <c r="PBG182" s="522"/>
      <c r="PBH182" s="522"/>
      <c r="PBI182" s="522"/>
      <c r="PBJ182" s="522"/>
      <c r="PBK182" s="522"/>
      <c r="PBL182" s="522"/>
      <c r="PBM182" s="522"/>
      <c r="PBN182" s="522"/>
      <c r="PBO182" s="522"/>
      <c r="PBP182" s="522"/>
      <c r="PBQ182" s="522"/>
      <c r="PBR182" s="522"/>
      <c r="PBS182" s="522"/>
      <c r="PBT182" s="522"/>
      <c r="PBU182" s="522"/>
      <c r="PBV182" s="522"/>
      <c r="PBW182" s="522"/>
      <c r="PBX182" s="522"/>
      <c r="PBY182" s="522"/>
      <c r="PBZ182" s="522"/>
      <c r="PCA182" s="522"/>
      <c r="PCB182" s="522"/>
      <c r="PCC182" s="522"/>
      <c r="PCD182" s="522"/>
      <c r="PCE182" s="522"/>
      <c r="PCF182" s="522"/>
      <c r="PCG182" s="522"/>
      <c r="PCH182" s="522"/>
      <c r="PCI182" s="522"/>
      <c r="PCJ182" s="522"/>
      <c r="PCK182" s="522"/>
      <c r="PCL182" s="522"/>
      <c r="PCM182" s="522"/>
      <c r="PCN182" s="522"/>
      <c r="PCO182" s="522"/>
      <c r="PCP182" s="522"/>
      <c r="PCQ182" s="522"/>
      <c r="PCR182" s="522"/>
      <c r="PCS182" s="522"/>
      <c r="PCT182" s="522"/>
      <c r="PCU182" s="522"/>
      <c r="PCV182" s="522"/>
      <c r="PCW182" s="522"/>
      <c r="PCX182" s="522"/>
      <c r="PCY182" s="522"/>
      <c r="PCZ182" s="522"/>
      <c r="PDA182" s="522"/>
      <c r="PDB182" s="522"/>
      <c r="PDC182" s="522"/>
      <c r="PDD182" s="522"/>
      <c r="PDE182" s="522"/>
      <c r="PDF182" s="522"/>
      <c r="PDG182" s="522"/>
      <c r="PDH182" s="522"/>
      <c r="PDI182" s="522"/>
      <c r="PDJ182" s="522"/>
      <c r="PDK182" s="522"/>
      <c r="PDL182" s="522"/>
      <c r="PDM182" s="522"/>
      <c r="PDN182" s="522"/>
      <c r="PDO182" s="522"/>
      <c r="PDP182" s="522"/>
      <c r="PDQ182" s="522"/>
      <c r="PDR182" s="522"/>
      <c r="PDS182" s="522"/>
      <c r="PDT182" s="522"/>
      <c r="PDU182" s="522"/>
      <c r="PDV182" s="522"/>
      <c r="PDW182" s="522"/>
      <c r="PDX182" s="522"/>
      <c r="PDY182" s="522"/>
      <c r="PDZ182" s="522"/>
      <c r="PEA182" s="522"/>
      <c r="PEB182" s="522"/>
      <c r="PEC182" s="522"/>
      <c r="PED182" s="522"/>
      <c r="PEE182" s="522"/>
      <c r="PEF182" s="522"/>
      <c r="PEG182" s="522"/>
      <c r="PEH182" s="522"/>
      <c r="PEI182" s="522"/>
      <c r="PEJ182" s="522"/>
      <c r="PEK182" s="522"/>
      <c r="PEL182" s="522"/>
      <c r="PEM182" s="522"/>
      <c r="PEN182" s="522"/>
      <c r="PEO182" s="522"/>
      <c r="PEP182" s="522"/>
      <c r="PEQ182" s="522"/>
      <c r="PER182" s="522"/>
      <c r="PES182" s="522"/>
      <c r="PET182" s="522"/>
      <c r="PEU182" s="522"/>
      <c r="PEV182" s="522"/>
      <c r="PEW182" s="522"/>
      <c r="PEX182" s="522"/>
      <c r="PEY182" s="522"/>
      <c r="PEZ182" s="522"/>
      <c r="PFA182" s="522"/>
      <c r="PFB182" s="522"/>
      <c r="PFC182" s="522"/>
      <c r="PFD182" s="522"/>
      <c r="PFE182" s="522"/>
      <c r="PFF182" s="522"/>
      <c r="PFG182" s="522"/>
      <c r="PFH182" s="522"/>
      <c r="PFI182" s="522"/>
      <c r="PFJ182" s="522"/>
      <c r="PFK182" s="522"/>
      <c r="PFL182" s="522"/>
      <c r="PFM182" s="522"/>
      <c r="PFN182" s="522"/>
      <c r="PFO182" s="522"/>
      <c r="PFP182" s="522"/>
      <c r="PFQ182" s="522"/>
      <c r="PFR182" s="522"/>
      <c r="PFS182" s="522"/>
      <c r="PFT182" s="522"/>
      <c r="PFU182" s="522"/>
      <c r="PFV182" s="522"/>
      <c r="PFW182" s="522"/>
      <c r="PFX182" s="522"/>
      <c r="PFY182" s="522"/>
      <c r="PFZ182" s="522"/>
      <c r="PGA182" s="522"/>
      <c r="PGB182" s="522"/>
      <c r="PGC182" s="522"/>
      <c r="PGD182" s="522"/>
      <c r="PGE182" s="522"/>
      <c r="PGF182" s="522"/>
      <c r="PGG182" s="522"/>
      <c r="PGH182" s="522"/>
      <c r="PGI182" s="522"/>
      <c r="PGJ182" s="522"/>
      <c r="PGK182" s="522"/>
      <c r="PGL182" s="522"/>
      <c r="PGM182" s="522"/>
      <c r="PGN182" s="522"/>
      <c r="PGO182" s="522"/>
      <c r="PGP182" s="522"/>
      <c r="PGQ182" s="522"/>
      <c r="PGR182" s="522"/>
      <c r="PGS182" s="522"/>
      <c r="PGT182" s="522"/>
      <c r="PGU182" s="522"/>
      <c r="PGV182" s="522"/>
      <c r="PGW182" s="522"/>
      <c r="PGX182" s="522"/>
      <c r="PGY182" s="522"/>
      <c r="PGZ182" s="522"/>
      <c r="PHA182" s="522"/>
      <c r="PHB182" s="522"/>
      <c r="PHC182" s="522"/>
      <c r="PHD182" s="522"/>
      <c r="PHE182" s="522"/>
      <c r="PHF182" s="522"/>
      <c r="PHG182" s="522"/>
      <c r="PHH182" s="522"/>
      <c r="PHI182" s="522"/>
      <c r="PHJ182" s="522"/>
      <c r="PHK182" s="522"/>
      <c r="PHL182" s="522"/>
      <c r="PHM182" s="522"/>
      <c r="PHN182" s="522"/>
      <c r="PHO182" s="522"/>
      <c r="PHP182" s="522"/>
      <c r="PHQ182" s="522"/>
      <c r="PHR182" s="522"/>
      <c r="PHS182" s="522"/>
      <c r="PHT182" s="522"/>
      <c r="PHU182" s="522"/>
      <c r="PHV182" s="522"/>
      <c r="PHW182" s="522"/>
      <c r="PHX182" s="522"/>
      <c r="PHY182" s="522"/>
      <c r="PHZ182" s="522"/>
      <c r="PIA182" s="522"/>
      <c r="PIB182" s="522"/>
      <c r="PIC182" s="522"/>
      <c r="PID182" s="522"/>
      <c r="PIE182" s="522"/>
      <c r="PIF182" s="522"/>
      <c r="PIG182" s="522"/>
      <c r="PIH182" s="522"/>
      <c r="PII182" s="522"/>
      <c r="PIJ182" s="522"/>
      <c r="PIK182" s="522"/>
      <c r="PIL182" s="522"/>
      <c r="PIM182" s="522"/>
      <c r="PIN182" s="522"/>
      <c r="PIO182" s="522"/>
      <c r="PIP182" s="522"/>
      <c r="PIQ182" s="522"/>
      <c r="PIR182" s="522"/>
      <c r="PIS182" s="522"/>
      <c r="PIT182" s="522"/>
      <c r="PIU182" s="522"/>
      <c r="PIV182" s="522"/>
      <c r="PIW182" s="522"/>
      <c r="PIX182" s="522"/>
      <c r="PIY182" s="522"/>
      <c r="PIZ182" s="522"/>
      <c r="PJA182" s="522"/>
      <c r="PJB182" s="522"/>
      <c r="PJC182" s="522"/>
      <c r="PJD182" s="522"/>
      <c r="PJE182" s="522"/>
      <c r="PJF182" s="522"/>
      <c r="PJG182" s="522"/>
      <c r="PJH182" s="522"/>
      <c r="PJI182" s="522"/>
      <c r="PJJ182" s="522"/>
      <c r="PJK182" s="522"/>
      <c r="PJL182" s="522"/>
      <c r="PJM182" s="522"/>
      <c r="PJN182" s="522"/>
      <c r="PJO182" s="522"/>
      <c r="PJP182" s="522"/>
      <c r="PJQ182" s="522"/>
      <c r="PJR182" s="522"/>
      <c r="PJS182" s="522"/>
      <c r="PJT182" s="522"/>
      <c r="PJU182" s="522"/>
      <c r="PJV182" s="522"/>
      <c r="PJW182" s="522"/>
      <c r="PJX182" s="522"/>
      <c r="PJY182" s="522"/>
      <c r="PJZ182" s="522"/>
      <c r="PKA182" s="522"/>
      <c r="PKB182" s="522"/>
      <c r="PKC182" s="522"/>
      <c r="PKD182" s="522"/>
      <c r="PKE182" s="522"/>
      <c r="PKF182" s="522"/>
      <c r="PKG182" s="522"/>
      <c r="PKH182" s="522"/>
      <c r="PKI182" s="522"/>
      <c r="PKJ182" s="522"/>
      <c r="PKK182" s="522"/>
      <c r="PKL182" s="522"/>
      <c r="PKM182" s="522"/>
      <c r="PKN182" s="522"/>
      <c r="PKO182" s="522"/>
      <c r="PKP182" s="522"/>
      <c r="PKQ182" s="522"/>
      <c r="PKR182" s="522"/>
      <c r="PKS182" s="522"/>
      <c r="PKT182" s="522"/>
      <c r="PKU182" s="522"/>
      <c r="PKV182" s="522"/>
      <c r="PKW182" s="522"/>
      <c r="PKX182" s="522"/>
      <c r="PKY182" s="522"/>
      <c r="PKZ182" s="522"/>
      <c r="PLA182" s="522"/>
      <c r="PLB182" s="522"/>
      <c r="PLC182" s="522"/>
      <c r="PLD182" s="522"/>
      <c r="PLE182" s="522"/>
      <c r="PLF182" s="522"/>
      <c r="PLG182" s="522"/>
      <c r="PLH182" s="522"/>
      <c r="PLI182" s="522"/>
      <c r="PLJ182" s="522"/>
      <c r="PLK182" s="522"/>
      <c r="PLL182" s="522"/>
      <c r="PLM182" s="522"/>
      <c r="PLN182" s="522"/>
      <c r="PLO182" s="522"/>
      <c r="PLP182" s="522"/>
      <c r="PLQ182" s="522"/>
      <c r="PLR182" s="522"/>
      <c r="PLS182" s="522"/>
      <c r="PLT182" s="522"/>
      <c r="PLU182" s="522"/>
      <c r="PLV182" s="522"/>
      <c r="PLW182" s="522"/>
      <c r="PLX182" s="522"/>
      <c r="PLY182" s="522"/>
      <c r="PLZ182" s="522"/>
      <c r="PMA182" s="522"/>
      <c r="PMB182" s="522"/>
      <c r="PMC182" s="522"/>
      <c r="PMD182" s="522"/>
      <c r="PME182" s="522"/>
      <c r="PMF182" s="522"/>
      <c r="PMG182" s="522"/>
      <c r="PMH182" s="522"/>
      <c r="PMI182" s="522"/>
      <c r="PMJ182" s="522"/>
      <c r="PMK182" s="522"/>
      <c r="PML182" s="522"/>
      <c r="PMM182" s="522"/>
      <c r="PMN182" s="522"/>
      <c r="PMO182" s="522"/>
      <c r="PMP182" s="522"/>
      <c r="PMQ182" s="522"/>
      <c r="PMR182" s="522"/>
      <c r="PMS182" s="522"/>
      <c r="PMT182" s="522"/>
      <c r="PMU182" s="522"/>
      <c r="PMV182" s="522"/>
      <c r="PMW182" s="522"/>
      <c r="PMX182" s="522"/>
      <c r="PMY182" s="522"/>
      <c r="PMZ182" s="522"/>
      <c r="PNA182" s="522"/>
      <c r="PNB182" s="522"/>
      <c r="PNC182" s="522"/>
      <c r="PND182" s="522"/>
      <c r="PNE182" s="522"/>
      <c r="PNF182" s="522"/>
      <c r="PNG182" s="522"/>
      <c r="PNH182" s="522"/>
      <c r="PNI182" s="522"/>
      <c r="PNJ182" s="522"/>
      <c r="PNK182" s="522"/>
      <c r="PNL182" s="522"/>
      <c r="PNM182" s="522"/>
      <c r="PNN182" s="522"/>
      <c r="PNO182" s="522"/>
      <c r="PNP182" s="522"/>
      <c r="PNQ182" s="522"/>
      <c r="PNR182" s="522"/>
      <c r="PNS182" s="522"/>
      <c r="PNT182" s="522"/>
      <c r="PNU182" s="522"/>
      <c r="PNV182" s="522"/>
      <c r="PNW182" s="522"/>
      <c r="PNX182" s="522"/>
      <c r="PNY182" s="522"/>
      <c r="PNZ182" s="522"/>
      <c r="POA182" s="522"/>
      <c r="POB182" s="522"/>
      <c r="POC182" s="522"/>
      <c r="POD182" s="522"/>
      <c r="POE182" s="522"/>
      <c r="POF182" s="522"/>
      <c r="POG182" s="522"/>
      <c r="POH182" s="522"/>
      <c r="POI182" s="522"/>
      <c r="POJ182" s="522"/>
      <c r="POK182" s="522"/>
      <c r="POL182" s="522"/>
      <c r="POM182" s="522"/>
      <c r="PON182" s="522"/>
      <c r="POO182" s="522"/>
      <c r="POP182" s="522"/>
      <c r="POQ182" s="522"/>
      <c r="POR182" s="522"/>
      <c r="POS182" s="522"/>
      <c r="POT182" s="522"/>
      <c r="POU182" s="522"/>
      <c r="POV182" s="522"/>
      <c r="POW182" s="522"/>
      <c r="POX182" s="522"/>
      <c r="POY182" s="522"/>
      <c r="POZ182" s="522"/>
      <c r="PPA182" s="522"/>
      <c r="PPB182" s="522"/>
      <c r="PPC182" s="522"/>
      <c r="PPD182" s="522"/>
      <c r="PPE182" s="522"/>
      <c r="PPF182" s="522"/>
      <c r="PPG182" s="522"/>
      <c r="PPH182" s="522"/>
      <c r="PPI182" s="522"/>
      <c r="PPJ182" s="522"/>
      <c r="PPK182" s="522"/>
      <c r="PPL182" s="522"/>
      <c r="PPM182" s="522"/>
      <c r="PPN182" s="522"/>
      <c r="PPO182" s="522"/>
      <c r="PPP182" s="522"/>
      <c r="PPQ182" s="522"/>
      <c r="PPR182" s="522"/>
      <c r="PPS182" s="522"/>
      <c r="PPT182" s="522"/>
      <c r="PPU182" s="522"/>
      <c r="PPV182" s="522"/>
      <c r="PPW182" s="522"/>
      <c r="PPX182" s="522"/>
      <c r="PPY182" s="522"/>
      <c r="PPZ182" s="522"/>
      <c r="PQA182" s="522"/>
      <c r="PQB182" s="522"/>
      <c r="PQC182" s="522"/>
      <c r="PQD182" s="522"/>
      <c r="PQE182" s="522"/>
      <c r="PQF182" s="522"/>
      <c r="PQG182" s="522"/>
      <c r="PQH182" s="522"/>
      <c r="PQI182" s="522"/>
      <c r="PQJ182" s="522"/>
      <c r="PQK182" s="522"/>
      <c r="PQL182" s="522"/>
      <c r="PQM182" s="522"/>
      <c r="PQN182" s="522"/>
      <c r="PQO182" s="522"/>
      <c r="PQP182" s="522"/>
      <c r="PQQ182" s="522"/>
      <c r="PQR182" s="522"/>
      <c r="PQS182" s="522"/>
      <c r="PQT182" s="522"/>
      <c r="PQU182" s="522"/>
      <c r="PQV182" s="522"/>
      <c r="PQW182" s="522"/>
      <c r="PQX182" s="522"/>
      <c r="PQY182" s="522"/>
      <c r="PQZ182" s="522"/>
      <c r="PRA182" s="522"/>
      <c r="PRB182" s="522"/>
      <c r="PRC182" s="522"/>
      <c r="PRD182" s="522"/>
      <c r="PRE182" s="522"/>
      <c r="PRF182" s="522"/>
      <c r="PRG182" s="522"/>
      <c r="PRH182" s="522"/>
      <c r="PRI182" s="522"/>
      <c r="PRJ182" s="522"/>
      <c r="PRK182" s="522"/>
      <c r="PRL182" s="522"/>
      <c r="PRM182" s="522"/>
      <c r="PRN182" s="522"/>
      <c r="PRO182" s="522"/>
      <c r="PRP182" s="522"/>
      <c r="PRQ182" s="522"/>
      <c r="PRR182" s="522"/>
      <c r="PRS182" s="522"/>
      <c r="PRT182" s="522"/>
      <c r="PRU182" s="522"/>
      <c r="PRV182" s="522"/>
      <c r="PRW182" s="522"/>
      <c r="PRX182" s="522"/>
      <c r="PRY182" s="522"/>
      <c r="PRZ182" s="522"/>
      <c r="PSA182" s="522"/>
      <c r="PSB182" s="522"/>
      <c r="PSC182" s="522"/>
      <c r="PSD182" s="522"/>
      <c r="PSE182" s="522"/>
      <c r="PSF182" s="522"/>
      <c r="PSG182" s="522"/>
      <c r="PSH182" s="522"/>
      <c r="PSI182" s="522"/>
      <c r="PSJ182" s="522"/>
      <c r="PSK182" s="522"/>
      <c r="PSL182" s="522"/>
      <c r="PSM182" s="522"/>
      <c r="PSN182" s="522"/>
      <c r="PSO182" s="522"/>
      <c r="PSP182" s="522"/>
      <c r="PSQ182" s="522"/>
      <c r="PSR182" s="522"/>
      <c r="PSS182" s="522"/>
      <c r="PST182" s="522"/>
      <c r="PSU182" s="522"/>
      <c r="PSV182" s="522"/>
      <c r="PSW182" s="522"/>
      <c r="PSX182" s="522"/>
      <c r="PSY182" s="522"/>
      <c r="PSZ182" s="522"/>
      <c r="PTA182" s="522"/>
      <c r="PTB182" s="522"/>
      <c r="PTC182" s="522"/>
      <c r="PTD182" s="522"/>
      <c r="PTE182" s="522"/>
      <c r="PTF182" s="522"/>
      <c r="PTG182" s="522"/>
      <c r="PTH182" s="522"/>
      <c r="PTI182" s="522"/>
      <c r="PTJ182" s="522"/>
      <c r="PTK182" s="522"/>
      <c r="PTL182" s="522"/>
      <c r="PTM182" s="522"/>
      <c r="PTN182" s="522"/>
      <c r="PTO182" s="522"/>
      <c r="PTP182" s="522"/>
      <c r="PTQ182" s="522"/>
      <c r="PTR182" s="522"/>
      <c r="PTS182" s="522"/>
      <c r="PTT182" s="522"/>
      <c r="PTU182" s="522"/>
      <c r="PTV182" s="522"/>
      <c r="PTW182" s="522"/>
      <c r="PTX182" s="522"/>
      <c r="PTY182" s="522"/>
      <c r="PTZ182" s="522"/>
      <c r="PUA182" s="522"/>
      <c r="PUB182" s="522"/>
      <c r="PUC182" s="522"/>
      <c r="PUD182" s="522"/>
      <c r="PUE182" s="522"/>
      <c r="PUF182" s="522"/>
      <c r="PUG182" s="522"/>
      <c r="PUH182" s="522"/>
      <c r="PUI182" s="522"/>
      <c r="PUJ182" s="522"/>
      <c r="PUK182" s="522"/>
      <c r="PUL182" s="522"/>
      <c r="PUM182" s="522"/>
      <c r="PUN182" s="522"/>
      <c r="PUO182" s="522"/>
      <c r="PUP182" s="522"/>
      <c r="PUQ182" s="522"/>
      <c r="PUR182" s="522"/>
      <c r="PUS182" s="522"/>
      <c r="PUT182" s="522"/>
      <c r="PUU182" s="522"/>
      <c r="PUV182" s="522"/>
      <c r="PUW182" s="522"/>
      <c r="PUX182" s="522"/>
      <c r="PUY182" s="522"/>
      <c r="PUZ182" s="522"/>
      <c r="PVA182" s="522"/>
      <c r="PVB182" s="522"/>
      <c r="PVC182" s="522"/>
      <c r="PVD182" s="522"/>
      <c r="PVE182" s="522"/>
      <c r="PVF182" s="522"/>
      <c r="PVG182" s="522"/>
      <c r="PVH182" s="522"/>
      <c r="PVI182" s="522"/>
      <c r="PVJ182" s="522"/>
      <c r="PVK182" s="522"/>
      <c r="PVL182" s="522"/>
      <c r="PVM182" s="522"/>
      <c r="PVN182" s="522"/>
      <c r="PVO182" s="522"/>
      <c r="PVP182" s="522"/>
      <c r="PVQ182" s="522"/>
      <c r="PVR182" s="522"/>
      <c r="PVS182" s="522"/>
      <c r="PVT182" s="522"/>
      <c r="PVU182" s="522"/>
      <c r="PVV182" s="522"/>
      <c r="PVW182" s="522"/>
      <c r="PVX182" s="522"/>
      <c r="PVY182" s="522"/>
      <c r="PVZ182" s="522"/>
      <c r="PWA182" s="522"/>
      <c r="PWB182" s="522"/>
      <c r="PWC182" s="522"/>
      <c r="PWD182" s="522"/>
      <c r="PWE182" s="522"/>
      <c r="PWF182" s="522"/>
      <c r="PWG182" s="522"/>
      <c r="PWH182" s="522"/>
      <c r="PWI182" s="522"/>
      <c r="PWJ182" s="522"/>
      <c r="PWK182" s="522"/>
      <c r="PWL182" s="522"/>
      <c r="PWM182" s="522"/>
      <c r="PWN182" s="522"/>
      <c r="PWO182" s="522"/>
      <c r="PWP182" s="522"/>
      <c r="PWQ182" s="522"/>
      <c r="PWR182" s="522"/>
      <c r="PWS182" s="522"/>
      <c r="PWT182" s="522"/>
      <c r="PWU182" s="522"/>
      <c r="PWV182" s="522"/>
      <c r="PWW182" s="522"/>
      <c r="PWX182" s="522"/>
      <c r="PWY182" s="522"/>
      <c r="PWZ182" s="522"/>
      <c r="PXA182" s="522"/>
      <c r="PXB182" s="522"/>
      <c r="PXC182" s="522"/>
      <c r="PXD182" s="522"/>
      <c r="PXE182" s="522"/>
      <c r="PXF182" s="522"/>
      <c r="PXG182" s="522"/>
      <c r="PXH182" s="522"/>
      <c r="PXI182" s="522"/>
      <c r="PXJ182" s="522"/>
      <c r="PXK182" s="522"/>
      <c r="PXL182" s="522"/>
      <c r="PXM182" s="522"/>
      <c r="PXN182" s="522"/>
      <c r="PXO182" s="522"/>
      <c r="PXP182" s="522"/>
      <c r="PXQ182" s="522"/>
      <c r="PXR182" s="522"/>
      <c r="PXS182" s="522"/>
      <c r="PXT182" s="522"/>
      <c r="PXU182" s="522"/>
      <c r="PXV182" s="522"/>
      <c r="PXW182" s="522"/>
      <c r="PXX182" s="522"/>
      <c r="PXY182" s="522"/>
      <c r="PXZ182" s="522"/>
      <c r="PYA182" s="522"/>
      <c r="PYB182" s="522"/>
      <c r="PYC182" s="522"/>
      <c r="PYD182" s="522"/>
      <c r="PYE182" s="522"/>
      <c r="PYF182" s="522"/>
      <c r="PYG182" s="522"/>
      <c r="PYH182" s="522"/>
      <c r="PYI182" s="522"/>
      <c r="PYJ182" s="522"/>
      <c r="PYK182" s="522"/>
      <c r="PYL182" s="522"/>
      <c r="PYM182" s="522"/>
      <c r="PYN182" s="522"/>
      <c r="PYO182" s="522"/>
      <c r="PYP182" s="522"/>
      <c r="PYQ182" s="522"/>
      <c r="PYR182" s="522"/>
      <c r="PYS182" s="522"/>
      <c r="PYT182" s="522"/>
      <c r="PYU182" s="522"/>
      <c r="PYV182" s="522"/>
      <c r="PYW182" s="522"/>
      <c r="PYX182" s="522"/>
      <c r="PYY182" s="522"/>
      <c r="PYZ182" s="522"/>
      <c r="PZA182" s="522"/>
      <c r="PZB182" s="522"/>
      <c r="PZC182" s="522"/>
      <c r="PZD182" s="522"/>
      <c r="PZE182" s="522"/>
      <c r="PZF182" s="522"/>
      <c r="PZG182" s="522"/>
      <c r="PZH182" s="522"/>
      <c r="PZI182" s="522"/>
      <c r="PZJ182" s="522"/>
      <c r="PZK182" s="522"/>
      <c r="PZL182" s="522"/>
      <c r="PZM182" s="522"/>
      <c r="PZN182" s="522"/>
      <c r="PZO182" s="522"/>
      <c r="PZP182" s="522"/>
      <c r="PZQ182" s="522"/>
      <c r="PZR182" s="522"/>
      <c r="PZS182" s="522"/>
      <c r="PZT182" s="522"/>
      <c r="PZU182" s="522"/>
      <c r="PZV182" s="522"/>
      <c r="PZW182" s="522"/>
      <c r="PZX182" s="522"/>
      <c r="PZY182" s="522"/>
      <c r="PZZ182" s="522"/>
      <c r="QAA182" s="522"/>
      <c r="QAB182" s="522"/>
      <c r="QAC182" s="522"/>
      <c r="QAD182" s="522"/>
      <c r="QAE182" s="522"/>
      <c r="QAF182" s="522"/>
      <c r="QAG182" s="522"/>
      <c r="QAH182" s="522"/>
      <c r="QAI182" s="522"/>
      <c r="QAJ182" s="522"/>
      <c r="QAK182" s="522"/>
      <c r="QAL182" s="522"/>
      <c r="QAM182" s="522"/>
      <c r="QAN182" s="522"/>
      <c r="QAO182" s="522"/>
      <c r="QAP182" s="522"/>
      <c r="QAQ182" s="522"/>
      <c r="QAR182" s="522"/>
      <c r="QAS182" s="522"/>
      <c r="QAT182" s="522"/>
      <c r="QAU182" s="522"/>
      <c r="QAV182" s="522"/>
      <c r="QAW182" s="522"/>
      <c r="QAX182" s="522"/>
      <c r="QAY182" s="522"/>
      <c r="QAZ182" s="522"/>
      <c r="QBA182" s="522"/>
      <c r="QBB182" s="522"/>
      <c r="QBC182" s="522"/>
      <c r="QBD182" s="522"/>
      <c r="QBE182" s="522"/>
      <c r="QBF182" s="522"/>
      <c r="QBG182" s="522"/>
      <c r="QBH182" s="522"/>
      <c r="QBI182" s="522"/>
      <c r="QBJ182" s="522"/>
      <c r="QBK182" s="522"/>
      <c r="QBL182" s="522"/>
      <c r="QBM182" s="522"/>
      <c r="QBN182" s="522"/>
      <c r="QBO182" s="522"/>
      <c r="QBP182" s="522"/>
      <c r="QBQ182" s="522"/>
      <c r="QBR182" s="522"/>
      <c r="QBS182" s="522"/>
      <c r="QBT182" s="522"/>
      <c r="QBU182" s="522"/>
      <c r="QBV182" s="522"/>
      <c r="QBW182" s="522"/>
      <c r="QBX182" s="522"/>
      <c r="QBY182" s="522"/>
      <c r="QBZ182" s="522"/>
      <c r="QCA182" s="522"/>
      <c r="QCB182" s="522"/>
      <c r="QCC182" s="522"/>
      <c r="QCD182" s="522"/>
      <c r="QCE182" s="522"/>
      <c r="QCF182" s="522"/>
      <c r="QCG182" s="522"/>
      <c r="QCH182" s="522"/>
      <c r="QCI182" s="522"/>
      <c r="QCJ182" s="522"/>
      <c r="QCK182" s="522"/>
      <c r="QCL182" s="522"/>
      <c r="QCM182" s="522"/>
      <c r="QCN182" s="522"/>
      <c r="QCO182" s="522"/>
      <c r="QCP182" s="522"/>
      <c r="QCQ182" s="522"/>
      <c r="QCR182" s="522"/>
      <c r="QCS182" s="522"/>
      <c r="QCT182" s="522"/>
      <c r="QCU182" s="522"/>
      <c r="QCV182" s="522"/>
      <c r="QCW182" s="522"/>
      <c r="QCX182" s="522"/>
      <c r="QCY182" s="522"/>
      <c r="QCZ182" s="522"/>
      <c r="QDA182" s="522"/>
      <c r="QDB182" s="522"/>
      <c r="QDC182" s="522"/>
      <c r="QDD182" s="522"/>
      <c r="QDE182" s="522"/>
      <c r="QDF182" s="522"/>
      <c r="QDG182" s="522"/>
      <c r="QDH182" s="522"/>
      <c r="QDI182" s="522"/>
      <c r="QDJ182" s="522"/>
      <c r="QDK182" s="522"/>
      <c r="QDL182" s="522"/>
      <c r="QDM182" s="522"/>
      <c r="QDN182" s="522"/>
      <c r="QDO182" s="522"/>
      <c r="QDP182" s="522"/>
      <c r="QDQ182" s="522"/>
      <c r="QDR182" s="522"/>
      <c r="QDS182" s="522"/>
      <c r="QDT182" s="522"/>
      <c r="QDU182" s="522"/>
      <c r="QDV182" s="522"/>
      <c r="QDW182" s="522"/>
      <c r="QDX182" s="522"/>
      <c r="QDY182" s="522"/>
      <c r="QDZ182" s="522"/>
      <c r="QEA182" s="522"/>
      <c r="QEB182" s="522"/>
      <c r="QEC182" s="522"/>
      <c r="QED182" s="522"/>
      <c r="QEE182" s="522"/>
      <c r="QEF182" s="522"/>
      <c r="QEG182" s="522"/>
      <c r="QEH182" s="522"/>
      <c r="QEI182" s="522"/>
      <c r="QEJ182" s="522"/>
      <c r="QEK182" s="522"/>
      <c r="QEL182" s="522"/>
      <c r="QEM182" s="522"/>
      <c r="QEN182" s="522"/>
      <c r="QEO182" s="522"/>
      <c r="QEP182" s="522"/>
      <c r="QEQ182" s="522"/>
      <c r="QER182" s="522"/>
      <c r="QES182" s="522"/>
      <c r="QET182" s="522"/>
      <c r="QEU182" s="522"/>
      <c r="QEV182" s="522"/>
      <c r="QEW182" s="522"/>
      <c r="QEX182" s="522"/>
      <c r="QEY182" s="522"/>
      <c r="QEZ182" s="522"/>
      <c r="QFA182" s="522"/>
      <c r="QFB182" s="522"/>
      <c r="QFC182" s="522"/>
      <c r="QFD182" s="522"/>
      <c r="QFE182" s="522"/>
      <c r="QFF182" s="522"/>
      <c r="QFG182" s="522"/>
      <c r="QFH182" s="522"/>
      <c r="QFI182" s="522"/>
      <c r="QFJ182" s="522"/>
      <c r="QFK182" s="522"/>
      <c r="QFL182" s="522"/>
      <c r="QFM182" s="522"/>
      <c r="QFN182" s="522"/>
      <c r="QFO182" s="522"/>
      <c r="QFP182" s="522"/>
      <c r="QFQ182" s="522"/>
      <c r="QFR182" s="522"/>
      <c r="QFS182" s="522"/>
      <c r="QFT182" s="522"/>
      <c r="QFU182" s="522"/>
      <c r="QFV182" s="522"/>
      <c r="QFW182" s="522"/>
      <c r="QFX182" s="522"/>
      <c r="QFY182" s="522"/>
      <c r="QFZ182" s="522"/>
      <c r="QGA182" s="522"/>
      <c r="QGB182" s="522"/>
      <c r="QGC182" s="522"/>
      <c r="QGD182" s="522"/>
      <c r="QGE182" s="522"/>
      <c r="QGF182" s="522"/>
      <c r="QGG182" s="522"/>
      <c r="QGH182" s="522"/>
      <c r="QGI182" s="522"/>
      <c r="QGJ182" s="522"/>
      <c r="QGK182" s="522"/>
      <c r="QGL182" s="522"/>
      <c r="QGM182" s="522"/>
      <c r="QGN182" s="522"/>
      <c r="QGO182" s="522"/>
      <c r="QGP182" s="522"/>
      <c r="QGQ182" s="522"/>
      <c r="QGR182" s="522"/>
      <c r="QGS182" s="522"/>
      <c r="QGT182" s="522"/>
      <c r="QGU182" s="522"/>
      <c r="QGV182" s="522"/>
      <c r="QGW182" s="522"/>
      <c r="QGX182" s="522"/>
      <c r="QGY182" s="522"/>
      <c r="QGZ182" s="522"/>
      <c r="QHA182" s="522"/>
      <c r="QHB182" s="522"/>
      <c r="QHC182" s="522"/>
      <c r="QHD182" s="522"/>
      <c r="QHE182" s="522"/>
      <c r="QHF182" s="522"/>
      <c r="QHG182" s="522"/>
      <c r="QHH182" s="522"/>
      <c r="QHI182" s="522"/>
      <c r="QHJ182" s="522"/>
      <c r="QHK182" s="522"/>
      <c r="QHL182" s="522"/>
      <c r="QHM182" s="522"/>
      <c r="QHN182" s="522"/>
      <c r="QHO182" s="522"/>
      <c r="QHP182" s="522"/>
      <c r="QHQ182" s="522"/>
      <c r="QHR182" s="522"/>
      <c r="QHS182" s="522"/>
      <c r="QHT182" s="522"/>
      <c r="QHU182" s="522"/>
      <c r="QHV182" s="522"/>
      <c r="QHW182" s="522"/>
      <c r="QHX182" s="522"/>
      <c r="QHY182" s="522"/>
      <c r="QHZ182" s="522"/>
      <c r="QIA182" s="522"/>
      <c r="QIB182" s="522"/>
      <c r="QIC182" s="522"/>
      <c r="QID182" s="522"/>
      <c r="QIE182" s="522"/>
      <c r="QIF182" s="522"/>
      <c r="QIG182" s="522"/>
      <c r="QIH182" s="522"/>
      <c r="QII182" s="522"/>
      <c r="QIJ182" s="522"/>
      <c r="QIK182" s="522"/>
      <c r="QIL182" s="522"/>
      <c r="QIM182" s="522"/>
      <c r="QIN182" s="522"/>
      <c r="QIO182" s="522"/>
      <c r="QIP182" s="522"/>
      <c r="QIQ182" s="522"/>
      <c r="QIR182" s="522"/>
      <c r="QIS182" s="522"/>
      <c r="QIT182" s="522"/>
      <c r="QIU182" s="522"/>
      <c r="QIV182" s="522"/>
      <c r="QIW182" s="522"/>
      <c r="QIX182" s="522"/>
      <c r="QIY182" s="522"/>
      <c r="QIZ182" s="522"/>
      <c r="QJA182" s="522"/>
      <c r="QJB182" s="522"/>
      <c r="QJC182" s="522"/>
      <c r="QJD182" s="522"/>
      <c r="QJE182" s="522"/>
      <c r="QJF182" s="522"/>
      <c r="QJG182" s="522"/>
      <c r="QJH182" s="522"/>
      <c r="QJI182" s="522"/>
      <c r="QJJ182" s="522"/>
      <c r="QJK182" s="522"/>
      <c r="QJL182" s="522"/>
      <c r="QJM182" s="522"/>
      <c r="QJN182" s="522"/>
      <c r="QJO182" s="522"/>
      <c r="QJP182" s="522"/>
      <c r="QJQ182" s="522"/>
      <c r="QJR182" s="522"/>
      <c r="QJS182" s="522"/>
      <c r="QJT182" s="522"/>
      <c r="QJU182" s="522"/>
      <c r="QJV182" s="522"/>
      <c r="QJW182" s="522"/>
      <c r="QJX182" s="522"/>
      <c r="QJY182" s="522"/>
      <c r="QJZ182" s="522"/>
      <c r="QKA182" s="522"/>
      <c r="QKB182" s="522"/>
      <c r="QKC182" s="522"/>
      <c r="QKD182" s="522"/>
      <c r="QKE182" s="522"/>
      <c r="QKF182" s="522"/>
      <c r="QKG182" s="522"/>
      <c r="QKH182" s="522"/>
      <c r="QKI182" s="522"/>
      <c r="QKJ182" s="522"/>
      <c r="QKK182" s="522"/>
      <c r="QKL182" s="522"/>
      <c r="QKM182" s="522"/>
      <c r="QKN182" s="522"/>
      <c r="QKO182" s="522"/>
      <c r="QKP182" s="522"/>
      <c r="QKQ182" s="522"/>
      <c r="QKR182" s="522"/>
      <c r="QKS182" s="522"/>
      <c r="QKT182" s="522"/>
      <c r="QKU182" s="522"/>
      <c r="QKV182" s="522"/>
      <c r="QKW182" s="522"/>
      <c r="QKX182" s="522"/>
      <c r="QKY182" s="522"/>
      <c r="QKZ182" s="522"/>
      <c r="QLA182" s="522"/>
      <c r="QLB182" s="522"/>
      <c r="QLC182" s="522"/>
      <c r="QLD182" s="522"/>
      <c r="QLE182" s="522"/>
      <c r="QLF182" s="522"/>
      <c r="QLG182" s="522"/>
      <c r="QLH182" s="522"/>
      <c r="QLI182" s="522"/>
      <c r="QLJ182" s="522"/>
      <c r="QLK182" s="522"/>
      <c r="QLL182" s="522"/>
      <c r="QLM182" s="522"/>
      <c r="QLN182" s="522"/>
      <c r="QLO182" s="522"/>
      <c r="QLP182" s="522"/>
      <c r="QLQ182" s="522"/>
      <c r="QLR182" s="522"/>
      <c r="QLS182" s="522"/>
      <c r="QLT182" s="522"/>
      <c r="QLU182" s="522"/>
      <c r="QLV182" s="522"/>
      <c r="QLW182" s="522"/>
      <c r="QLX182" s="522"/>
      <c r="QLY182" s="522"/>
      <c r="QLZ182" s="522"/>
      <c r="QMA182" s="522"/>
      <c r="QMB182" s="522"/>
      <c r="QMC182" s="522"/>
      <c r="QMD182" s="522"/>
      <c r="QME182" s="522"/>
      <c r="QMF182" s="522"/>
      <c r="QMG182" s="522"/>
      <c r="QMH182" s="522"/>
      <c r="QMI182" s="522"/>
      <c r="QMJ182" s="522"/>
      <c r="QMK182" s="522"/>
      <c r="QML182" s="522"/>
      <c r="QMM182" s="522"/>
      <c r="QMN182" s="522"/>
      <c r="QMO182" s="522"/>
      <c r="QMP182" s="522"/>
      <c r="QMQ182" s="522"/>
      <c r="QMR182" s="522"/>
      <c r="QMS182" s="522"/>
      <c r="QMT182" s="522"/>
      <c r="QMU182" s="522"/>
      <c r="QMV182" s="522"/>
      <c r="QMW182" s="522"/>
      <c r="QMX182" s="522"/>
      <c r="QMY182" s="522"/>
      <c r="QMZ182" s="522"/>
      <c r="QNA182" s="522"/>
      <c r="QNB182" s="522"/>
      <c r="QNC182" s="522"/>
      <c r="QND182" s="522"/>
      <c r="QNE182" s="522"/>
      <c r="QNF182" s="522"/>
      <c r="QNG182" s="522"/>
      <c r="QNH182" s="522"/>
      <c r="QNI182" s="522"/>
      <c r="QNJ182" s="522"/>
      <c r="QNK182" s="522"/>
      <c r="QNL182" s="522"/>
      <c r="QNM182" s="522"/>
      <c r="QNN182" s="522"/>
      <c r="QNO182" s="522"/>
      <c r="QNP182" s="522"/>
      <c r="QNQ182" s="522"/>
      <c r="QNR182" s="522"/>
      <c r="QNS182" s="522"/>
      <c r="QNT182" s="522"/>
      <c r="QNU182" s="522"/>
      <c r="QNV182" s="522"/>
      <c r="QNW182" s="522"/>
      <c r="QNX182" s="522"/>
      <c r="QNY182" s="522"/>
      <c r="QNZ182" s="522"/>
      <c r="QOA182" s="522"/>
      <c r="QOB182" s="522"/>
      <c r="QOC182" s="522"/>
      <c r="QOD182" s="522"/>
      <c r="QOE182" s="522"/>
      <c r="QOF182" s="522"/>
      <c r="QOG182" s="522"/>
      <c r="QOH182" s="522"/>
      <c r="QOI182" s="522"/>
      <c r="QOJ182" s="522"/>
      <c r="QOK182" s="522"/>
      <c r="QOL182" s="522"/>
      <c r="QOM182" s="522"/>
      <c r="QON182" s="522"/>
      <c r="QOO182" s="522"/>
      <c r="QOP182" s="522"/>
      <c r="QOQ182" s="522"/>
      <c r="QOR182" s="522"/>
      <c r="QOS182" s="522"/>
      <c r="QOT182" s="522"/>
      <c r="QOU182" s="522"/>
      <c r="QOV182" s="522"/>
      <c r="QOW182" s="522"/>
      <c r="QOX182" s="522"/>
      <c r="QOY182" s="522"/>
      <c r="QOZ182" s="522"/>
      <c r="QPA182" s="522"/>
      <c r="QPB182" s="522"/>
      <c r="QPC182" s="522"/>
      <c r="QPD182" s="522"/>
      <c r="QPE182" s="522"/>
      <c r="QPF182" s="522"/>
      <c r="QPG182" s="522"/>
      <c r="QPH182" s="522"/>
      <c r="QPI182" s="522"/>
      <c r="QPJ182" s="522"/>
      <c r="QPK182" s="522"/>
      <c r="QPL182" s="522"/>
      <c r="QPM182" s="522"/>
      <c r="QPN182" s="522"/>
      <c r="QPO182" s="522"/>
      <c r="QPP182" s="522"/>
      <c r="QPQ182" s="522"/>
      <c r="QPR182" s="522"/>
      <c r="QPS182" s="522"/>
      <c r="QPT182" s="522"/>
      <c r="QPU182" s="522"/>
      <c r="QPV182" s="522"/>
      <c r="QPW182" s="522"/>
      <c r="QPX182" s="522"/>
      <c r="QPY182" s="522"/>
      <c r="QPZ182" s="522"/>
      <c r="QQA182" s="522"/>
      <c r="QQB182" s="522"/>
      <c r="QQC182" s="522"/>
      <c r="QQD182" s="522"/>
      <c r="QQE182" s="522"/>
      <c r="QQF182" s="522"/>
      <c r="QQG182" s="522"/>
      <c r="QQH182" s="522"/>
      <c r="QQI182" s="522"/>
      <c r="QQJ182" s="522"/>
      <c r="QQK182" s="522"/>
      <c r="QQL182" s="522"/>
      <c r="QQM182" s="522"/>
      <c r="QQN182" s="522"/>
      <c r="QQO182" s="522"/>
      <c r="QQP182" s="522"/>
      <c r="QQQ182" s="522"/>
      <c r="QQR182" s="522"/>
      <c r="QQS182" s="522"/>
      <c r="QQT182" s="522"/>
      <c r="QQU182" s="522"/>
      <c r="QQV182" s="522"/>
      <c r="QQW182" s="522"/>
      <c r="QQX182" s="522"/>
      <c r="QQY182" s="522"/>
      <c r="QQZ182" s="522"/>
      <c r="QRA182" s="522"/>
      <c r="QRB182" s="522"/>
      <c r="QRC182" s="522"/>
      <c r="QRD182" s="522"/>
      <c r="QRE182" s="522"/>
      <c r="QRF182" s="522"/>
      <c r="QRG182" s="522"/>
      <c r="QRH182" s="522"/>
      <c r="QRI182" s="522"/>
      <c r="QRJ182" s="522"/>
      <c r="QRK182" s="522"/>
      <c r="QRL182" s="522"/>
      <c r="QRM182" s="522"/>
      <c r="QRN182" s="522"/>
      <c r="QRO182" s="522"/>
      <c r="QRP182" s="522"/>
      <c r="QRQ182" s="522"/>
      <c r="QRR182" s="522"/>
      <c r="QRS182" s="522"/>
      <c r="QRT182" s="522"/>
      <c r="QRU182" s="522"/>
      <c r="QRV182" s="522"/>
      <c r="QRW182" s="522"/>
      <c r="QRX182" s="522"/>
      <c r="QRY182" s="522"/>
      <c r="QRZ182" s="522"/>
      <c r="QSA182" s="522"/>
      <c r="QSB182" s="522"/>
      <c r="QSC182" s="522"/>
      <c r="QSD182" s="522"/>
      <c r="QSE182" s="522"/>
      <c r="QSF182" s="522"/>
      <c r="QSG182" s="522"/>
      <c r="QSH182" s="522"/>
      <c r="QSI182" s="522"/>
      <c r="QSJ182" s="522"/>
      <c r="QSK182" s="522"/>
      <c r="QSL182" s="522"/>
      <c r="QSM182" s="522"/>
      <c r="QSN182" s="522"/>
      <c r="QSO182" s="522"/>
      <c r="QSP182" s="522"/>
      <c r="QSQ182" s="522"/>
      <c r="QSR182" s="522"/>
      <c r="QSS182" s="522"/>
      <c r="QST182" s="522"/>
      <c r="QSU182" s="522"/>
      <c r="QSV182" s="522"/>
      <c r="QSW182" s="522"/>
      <c r="QSX182" s="522"/>
      <c r="QSY182" s="522"/>
      <c r="QSZ182" s="522"/>
      <c r="QTA182" s="522"/>
      <c r="QTB182" s="522"/>
      <c r="QTC182" s="522"/>
      <c r="QTD182" s="522"/>
      <c r="QTE182" s="522"/>
      <c r="QTF182" s="522"/>
      <c r="QTG182" s="522"/>
      <c r="QTH182" s="522"/>
      <c r="QTI182" s="522"/>
      <c r="QTJ182" s="522"/>
      <c r="QTK182" s="522"/>
      <c r="QTL182" s="522"/>
      <c r="QTM182" s="522"/>
      <c r="QTN182" s="522"/>
      <c r="QTO182" s="522"/>
      <c r="QTP182" s="522"/>
      <c r="QTQ182" s="522"/>
      <c r="QTR182" s="522"/>
      <c r="QTS182" s="522"/>
      <c r="QTT182" s="522"/>
      <c r="QTU182" s="522"/>
      <c r="QTV182" s="522"/>
      <c r="QTW182" s="522"/>
      <c r="QTX182" s="522"/>
      <c r="QTY182" s="522"/>
      <c r="QTZ182" s="522"/>
      <c r="QUA182" s="522"/>
      <c r="QUB182" s="522"/>
      <c r="QUC182" s="522"/>
      <c r="QUD182" s="522"/>
      <c r="QUE182" s="522"/>
      <c r="QUF182" s="522"/>
      <c r="QUG182" s="522"/>
      <c r="QUH182" s="522"/>
      <c r="QUI182" s="522"/>
      <c r="QUJ182" s="522"/>
      <c r="QUK182" s="522"/>
      <c r="QUL182" s="522"/>
      <c r="QUM182" s="522"/>
      <c r="QUN182" s="522"/>
      <c r="QUO182" s="522"/>
      <c r="QUP182" s="522"/>
      <c r="QUQ182" s="522"/>
      <c r="QUR182" s="522"/>
      <c r="QUS182" s="522"/>
      <c r="QUT182" s="522"/>
      <c r="QUU182" s="522"/>
      <c r="QUV182" s="522"/>
      <c r="QUW182" s="522"/>
      <c r="QUX182" s="522"/>
      <c r="QUY182" s="522"/>
      <c r="QUZ182" s="522"/>
      <c r="QVA182" s="522"/>
      <c r="QVB182" s="522"/>
      <c r="QVC182" s="522"/>
      <c r="QVD182" s="522"/>
      <c r="QVE182" s="522"/>
      <c r="QVF182" s="522"/>
      <c r="QVG182" s="522"/>
      <c r="QVH182" s="522"/>
      <c r="QVI182" s="522"/>
      <c r="QVJ182" s="522"/>
      <c r="QVK182" s="522"/>
      <c r="QVL182" s="522"/>
      <c r="QVM182" s="522"/>
      <c r="QVN182" s="522"/>
      <c r="QVO182" s="522"/>
      <c r="QVP182" s="522"/>
      <c r="QVQ182" s="522"/>
      <c r="QVR182" s="522"/>
      <c r="QVS182" s="522"/>
      <c r="QVT182" s="522"/>
      <c r="QVU182" s="522"/>
      <c r="QVV182" s="522"/>
      <c r="QVW182" s="522"/>
      <c r="QVX182" s="522"/>
      <c r="QVY182" s="522"/>
      <c r="QVZ182" s="522"/>
      <c r="QWA182" s="522"/>
      <c r="QWB182" s="522"/>
      <c r="QWC182" s="522"/>
      <c r="QWD182" s="522"/>
      <c r="QWE182" s="522"/>
      <c r="QWF182" s="522"/>
      <c r="QWG182" s="522"/>
      <c r="QWH182" s="522"/>
      <c r="QWI182" s="522"/>
      <c r="QWJ182" s="522"/>
      <c r="QWK182" s="522"/>
      <c r="QWL182" s="522"/>
      <c r="QWM182" s="522"/>
      <c r="QWN182" s="522"/>
      <c r="QWO182" s="522"/>
      <c r="QWP182" s="522"/>
      <c r="QWQ182" s="522"/>
      <c r="QWR182" s="522"/>
      <c r="QWS182" s="522"/>
      <c r="QWT182" s="522"/>
      <c r="QWU182" s="522"/>
      <c r="QWV182" s="522"/>
      <c r="QWW182" s="522"/>
      <c r="QWX182" s="522"/>
      <c r="QWY182" s="522"/>
      <c r="QWZ182" s="522"/>
      <c r="QXA182" s="522"/>
      <c r="QXB182" s="522"/>
      <c r="QXC182" s="522"/>
      <c r="QXD182" s="522"/>
      <c r="QXE182" s="522"/>
      <c r="QXF182" s="522"/>
      <c r="QXG182" s="522"/>
      <c r="QXH182" s="522"/>
      <c r="QXI182" s="522"/>
      <c r="QXJ182" s="522"/>
      <c r="QXK182" s="522"/>
      <c r="QXL182" s="522"/>
      <c r="QXM182" s="522"/>
      <c r="QXN182" s="522"/>
      <c r="QXO182" s="522"/>
      <c r="QXP182" s="522"/>
      <c r="QXQ182" s="522"/>
      <c r="QXR182" s="522"/>
      <c r="QXS182" s="522"/>
      <c r="QXT182" s="522"/>
      <c r="QXU182" s="522"/>
      <c r="QXV182" s="522"/>
      <c r="QXW182" s="522"/>
      <c r="QXX182" s="522"/>
      <c r="QXY182" s="522"/>
      <c r="QXZ182" s="522"/>
      <c r="QYA182" s="522"/>
      <c r="QYB182" s="522"/>
      <c r="QYC182" s="522"/>
      <c r="QYD182" s="522"/>
      <c r="QYE182" s="522"/>
      <c r="QYF182" s="522"/>
      <c r="QYG182" s="522"/>
      <c r="QYH182" s="522"/>
      <c r="QYI182" s="522"/>
      <c r="QYJ182" s="522"/>
      <c r="QYK182" s="522"/>
      <c r="QYL182" s="522"/>
      <c r="QYM182" s="522"/>
      <c r="QYN182" s="522"/>
      <c r="QYO182" s="522"/>
      <c r="QYP182" s="522"/>
      <c r="QYQ182" s="522"/>
      <c r="QYR182" s="522"/>
      <c r="QYS182" s="522"/>
      <c r="QYT182" s="522"/>
      <c r="QYU182" s="522"/>
      <c r="QYV182" s="522"/>
      <c r="QYW182" s="522"/>
      <c r="QYX182" s="522"/>
      <c r="QYY182" s="522"/>
      <c r="QYZ182" s="522"/>
      <c r="QZA182" s="522"/>
      <c r="QZB182" s="522"/>
      <c r="QZC182" s="522"/>
      <c r="QZD182" s="522"/>
      <c r="QZE182" s="522"/>
      <c r="QZF182" s="522"/>
      <c r="QZG182" s="522"/>
      <c r="QZH182" s="522"/>
      <c r="QZI182" s="522"/>
      <c r="QZJ182" s="522"/>
      <c r="QZK182" s="522"/>
      <c r="QZL182" s="522"/>
      <c r="QZM182" s="522"/>
      <c r="QZN182" s="522"/>
      <c r="QZO182" s="522"/>
      <c r="QZP182" s="522"/>
      <c r="QZQ182" s="522"/>
      <c r="QZR182" s="522"/>
      <c r="QZS182" s="522"/>
      <c r="QZT182" s="522"/>
      <c r="QZU182" s="522"/>
      <c r="QZV182" s="522"/>
      <c r="QZW182" s="522"/>
      <c r="QZX182" s="522"/>
      <c r="QZY182" s="522"/>
      <c r="QZZ182" s="522"/>
      <c r="RAA182" s="522"/>
      <c r="RAB182" s="522"/>
      <c r="RAC182" s="522"/>
      <c r="RAD182" s="522"/>
      <c r="RAE182" s="522"/>
      <c r="RAF182" s="522"/>
      <c r="RAG182" s="522"/>
      <c r="RAH182" s="522"/>
      <c r="RAI182" s="522"/>
      <c r="RAJ182" s="522"/>
      <c r="RAK182" s="522"/>
      <c r="RAL182" s="522"/>
      <c r="RAM182" s="522"/>
      <c r="RAN182" s="522"/>
      <c r="RAO182" s="522"/>
      <c r="RAP182" s="522"/>
      <c r="RAQ182" s="522"/>
      <c r="RAR182" s="522"/>
      <c r="RAS182" s="522"/>
      <c r="RAT182" s="522"/>
      <c r="RAU182" s="522"/>
      <c r="RAV182" s="522"/>
      <c r="RAW182" s="522"/>
      <c r="RAX182" s="522"/>
      <c r="RAY182" s="522"/>
      <c r="RAZ182" s="522"/>
      <c r="RBA182" s="522"/>
      <c r="RBB182" s="522"/>
      <c r="RBC182" s="522"/>
      <c r="RBD182" s="522"/>
      <c r="RBE182" s="522"/>
      <c r="RBF182" s="522"/>
      <c r="RBG182" s="522"/>
      <c r="RBH182" s="522"/>
      <c r="RBI182" s="522"/>
      <c r="RBJ182" s="522"/>
      <c r="RBK182" s="522"/>
      <c r="RBL182" s="522"/>
      <c r="RBM182" s="522"/>
      <c r="RBN182" s="522"/>
      <c r="RBO182" s="522"/>
      <c r="RBP182" s="522"/>
      <c r="RBQ182" s="522"/>
      <c r="RBR182" s="522"/>
      <c r="RBS182" s="522"/>
      <c r="RBT182" s="522"/>
      <c r="RBU182" s="522"/>
      <c r="RBV182" s="522"/>
      <c r="RBW182" s="522"/>
      <c r="RBX182" s="522"/>
      <c r="RBY182" s="522"/>
      <c r="RBZ182" s="522"/>
      <c r="RCA182" s="522"/>
      <c r="RCB182" s="522"/>
      <c r="RCC182" s="522"/>
      <c r="RCD182" s="522"/>
      <c r="RCE182" s="522"/>
      <c r="RCF182" s="522"/>
      <c r="RCG182" s="522"/>
      <c r="RCH182" s="522"/>
      <c r="RCI182" s="522"/>
      <c r="RCJ182" s="522"/>
      <c r="RCK182" s="522"/>
      <c r="RCL182" s="522"/>
      <c r="RCM182" s="522"/>
      <c r="RCN182" s="522"/>
      <c r="RCO182" s="522"/>
      <c r="RCP182" s="522"/>
      <c r="RCQ182" s="522"/>
      <c r="RCR182" s="522"/>
      <c r="RCS182" s="522"/>
      <c r="RCT182" s="522"/>
      <c r="RCU182" s="522"/>
      <c r="RCV182" s="522"/>
      <c r="RCW182" s="522"/>
      <c r="RCX182" s="522"/>
      <c r="RCY182" s="522"/>
      <c r="RCZ182" s="522"/>
      <c r="RDA182" s="522"/>
      <c r="RDB182" s="522"/>
      <c r="RDC182" s="522"/>
      <c r="RDD182" s="522"/>
      <c r="RDE182" s="522"/>
      <c r="RDF182" s="522"/>
      <c r="RDG182" s="522"/>
      <c r="RDH182" s="522"/>
      <c r="RDI182" s="522"/>
      <c r="RDJ182" s="522"/>
      <c r="RDK182" s="522"/>
      <c r="RDL182" s="522"/>
      <c r="RDM182" s="522"/>
      <c r="RDN182" s="522"/>
      <c r="RDO182" s="522"/>
      <c r="RDP182" s="522"/>
      <c r="RDQ182" s="522"/>
      <c r="RDR182" s="522"/>
      <c r="RDS182" s="522"/>
      <c r="RDT182" s="522"/>
      <c r="RDU182" s="522"/>
      <c r="RDV182" s="522"/>
      <c r="RDW182" s="522"/>
      <c r="RDX182" s="522"/>
      <c r="RDY182" s="522"/>
      <c r="RDZ182" s="522"/>
      <c r="REA182" s="522"/>
      <c r="REB182" s="522"/>
      <c r="REC182" s="522"/>
      <c r="RED182" s="522"/>
      <c r="REE182" s="522"/>
      <c r="REF182" s="522"/>
      <c r="REG182" s="522"/>
      <c r="REH182" s="522"/>
      <c r="REI182" s="522"/>
      <c r="REJ182" s="522"/>
      <c r="REK182" s="522"/>
      <c r="REL182" s="522"/>
      <c r="REM182" s="522"/>
      <c r="REN182" s="522"/>
      <c r="REO182" s="522"/>
      <c r="REP182" s="522"/>
      <c r="REQ182" s="522"/>
      <c r="RER182" s="522"/>
      <c r="RES182" s="522"/>
      <c r="RET182" s="522"/>
      <c r="REU182" s="522"/>
      <c r="REV182" s="522"/>
      <c r="REW182" s="522"/>
      <c r="REX182" s="522"/>
      <c r="REY182" s="522"/>
      <c r="REZ182" s="522"/>
      <c r="RFA182" s="522"/>
      <c r="RFB182" s="522"/>
      <c r="RFC182" s="522"/>
      <c r="RFD182" s="522"/>
      <c r="RFE182" s="522"/>
      <c r="RFF182" s="522"/>
      <c r="RFG182" s="522"/>
      <c r="RFH182" s="522"/>
      <c r="RFI182" s="522"/>
      <c r="RFJ182" s="522"/>
      <c r="RFK182" s="522"/>
      <c r="RFL182" s="522"/>
      <c r="RFM182" s="522"/>
      <c r="RFN182" s="522"/>
      <c r="RFO182" s="522"/>
      <c r="RFP182" s="522"/>
      <c r="RFQ182" s="522"/>
      <c r="RFR182" s="522"/>
      <c r="RFS182" s="522"/>
      <c r="RFT182" s="522"/>
      <c r="RFU182" s="522"/>
      <c r="RFV182" s="522"/>
      <c r="RFW182" s="522"/>
      <c r="RFX182" s="522"/>
      <c r="RFY182" s="522"/>
      <c r="RFZ182" s="522"/>
      <c r="RGA182" s="522"/>
      <c r="RGB182" s="522"/>
      <c r="RGC182" s="522"/>
      <c r="RGD182" s="522"/>
      <c r="RGE182" s="522"/>
      <c r="RGF182" s="522"/>
      <c r="RGG182" s="522"/>
      <c r="RGH182" s="522"/>
      <c r="RGI182" s="522"/>
      <c r="RGJ182" s="522"/>
      <c r="RGK182" s="522"/>
      <c r="RGL182" s="522"/>
      <c r="RGM182" s="522"/>
      <c r="RGN182" s="522"/>
      <c r="RGO182" s="522"/>
      <c r="RGP182" s="522"/>
      <c r="RGQ182" s="522"/>
      <c r="RGR182" s="522"/>
      <c r="RGS182" s="522"/>
      <c r="RGT182" s="522"/>
      <c r="RGU182" s="522"/>
      <c r="RGV182" s="522"/>
      <c r="RGW182" s="522"/>
      <c r="RGX182" s="522"/>
      <c r="RGY182" s="522"/>
      <c r="RGZ182" s="522"/>
      <c r="RHA182" s="522"/>
      <c r="RHB182" s="522"/>
      <c r="RHC182" s="522"/>
      <c r="RHD182" s="522"/>
      <c r="RHE182" s="522"/>
      <c r="RHF182" s="522"/>
      <c r="RHG182" s="522"/>
      <c r="RHH182" s="522"/>
      <c r="RHI182" s="522"/>
      <c r="RHJ182" s="522"/>
      <c r="RHK182" s="522"/>
      <c r="RHL182" s="522"/>
      <c r="RHM182" s="522"/>
      <c r="RHN182" s="522"/>
      <c r="RHO182" s="522"/>
      <c r="RHP182" s="522"/>
      <c r="RHQ182" s="522"/>
      <c r="RHR182" s="522"/>
      <c r="RHS182" s="522"/>
      <c r="RHT182" s="522"/>
      <c r="RHU182" s="522"/>
      <c r="RHV182" s="522"/>
      <c r="RHW182" s="522"/>
      <c r="RHX182" s="522"/>
      <c r="RHY182" s="522"/>
      <c r="RHZ182" s="522"/>
      <c r="RIA182" s="522"/>
      <c r="RIB182" s="522"/>
      <c r="RIC182" s="522"/>
      <c r="RID182" s="522"/>
      <c r="RIE182" s="522"/>
      <c r="RIF182" s="522"/>
      <c r="RIG182" s="522"/>
      <c r="RIH182" s="522"/>
      <c r="RII182" s="522"/>
      <c r="RIJ182" s="522"/>
      <c r="RIK182" s="522"/>
      <c r="RIL182" s="522"/>
      <c r="RIM182" s="522"/>
      <c r="RIN182" s="522"/>
      <c r="RIO182" s="522"/>
      <c r="RIP182" s="522"/>
      <c r="RIQ182" s="522"/>
      <c r="RIR182" s="522"/>
      <c r="RIS182" s="522"/>
      <c r="RIT182" s="522"/>
      <c r="RIU182" s="522"/>
      <c r="RIV182" s="522"/>
      <c r="RIW182" s="522"/>
      <c r="RIX182" s="522"/>
      <c r="RIY182" s="522"/>
      <c r="RIZ182" s="522"/>
      <c r="RJA182" s="522"/>
      <c r="RJB182" s="522"/>
      <c r="RJC182" s="522"/>
      <c r="RJD182" s="522"/>
      <c r="RJE182" s="522"/>
      <c r="RJF182" s="522"/>
      <c r="RJG182" s="522"/>
      <c r="RJH182" s="522"/>
      <c r="RJI182" s="522"/>
      <c r="RJJ182" s="522"/>
      <c r="RJK182" s="522"/>
      <c r="RJL182" s="522"/>
      <c r="RJM182" s="522"/>
      <c r="RJN182" s="522"/>
      <c r="RJO182" s="522"/>
      <c r="RJP182" s="522"/>
      <c r="RJQ182" s="522"/>
      <c r="RJR182" s="522"/>
      <c r="RJS182" s="522"/>
      <c r="RJT182" s="522"/>
      <c r="RJU182" s="522"/>
      <c r="RJV182" s="522"/>
      <c r="RJW182" s="522"/>
      <c r="RJX182" s="522"/>
      <c r="RJY182" s="522"/>
      <c r="RJZ182" s="522"/>
      <c r="RKA182" s="522"/>
      <c r="RKB182" s="522"/>
      <c r="RKC182" s="522"/>
      <c r="RKD182" s="522"/>
      <c r="RKE182" s="522"/>
      <c r="RKF182" s="522"/>
      <c r="RKG182" s="522"/>
      <c r="RKH182" s="522"/>
      <c r="RKI182" s="522"/>
      <c r="RKJ182" s="522"/>
      <c r="RKK182" s="522"/>
      <c r="RKL182" s="522"/>
      <c r="RKM182" s="522"/>
      <c r="RKN182" s="522"/>
      <c r="RKO182" s="522"/>
      <c r="RKP182" s="522"/>
      <c r="RKQ182" s="522"/>
      <c r="RKR182" s="522"/>
      <c r="RKS182" s="522"/>
      <c r="RKT182" s="522"/>
      <c r="RKU182" s="522"/>
      <c r="RKV182" s="522"/>
      <c r="RKW182" s="522"/>
      <c r="RKX182" s="522"/>
      <c r="RKY182" s="522"/>
      <c r="RKZ182" s="522"/>
      <c r="RLA182" s="522"/>
      <c r="RLB182" s="522"/>
      <c r="RLC182" s="522"/>
      <c r="RLD182" s="522"/>
      <c r="RLE182" s="522"/>
      <c r="RLF182" s="522"/>
      <c r="RLG182" s="522"/>
      <c r="RLH182" s="522"/>
      <c r="RLI182" s="522"/>
      <c r="RLJ182" s="522"/>
      <c r="RLK182" s="522"/>
      <c r="RLL182" s="522"/>
      <c r="RLM182" s="522"/>
      <c r="RLN182" s="522"/>
      <c r="RLO182" s="522"/>
      <c r="RLP182" s="522"/>
      <c r="RLQ182" s="522"/>
      <c r="RLR182" s="522"/>
      <c r="RLS182" s="522"/>
      <c r="RLT182" s="522"/>
      <c r="RLU182" s="522"/>
      <c r="RLV182" s="522"/>
      <c r="RLW182" s="522"/>
      <c r="RLX182" s="522"/>
      <c r="RLY182" s="522"/>
      <c r="RLZ182" s="522"/>
      <c r="RMA182" s="522"/>
      <c r="RMB182" s="522"/>
      <c r="RMC182" s="522"/>
      <c r="RMD182" s="522"/>
      <c r="RME182" s="522"/>
      <c r="RMF182" s="522"/>
      <c r="RMG182" s="522"/>
      <c r="RMH182" s="522"/>
      <c r="RMI182" s="522"/>
      <c r="RMJ182" s="522"/>
      <c r="RMK182" s="522"/>
      <c r="RML182" s="522"/>
      <c r="RMM182" s="522"/>
      <c r="RMN182" s="522"/>
      <c r="RMO182" s="522"/>
      <c r="RMP182" s="522"/>
      <c r="RMQ182" s="522"/>
      <c r="RMR182" s="522"/>
      <c r="RMS182" s="522"/>
      <c r="RMT182" s="522"/>
      <c r="RMU182" s="522"/>
      <c r="RMV182" s="522"/>
      <c r="RMW182" s="522"/>
      <c r="RMX182" s="522"/>
      <c r="RMY182" s="522"/>
      <c r="RMZ182" s="522"/>
      <c r="RNA182" s="522"/>
      <c r="RNB182" s="522"/>
      <c r="RNC182" s="522"/>
      <c r="RND182" s="522"/>
      <c r="RNE182" s="522"/>
      <c r="RNF182" s="522"/>
      <c r="RNG182" s="522"/>
      <c r="RNH182" s="522"/>
      <c r="RNI182" s="522"/>
      <c r="RNJ182" s="522"/>
      <c r="RNK182" s="522"/>
      <c r="RNL182" s="522"/>
      <c r="RNM182" s="522"/>
      <c r="RNN182" s="522"/>
      <c r="RNO182" s="522"/>
      <c r="RNP182" s="522"/>
      <c r="RNQ182" s="522"/>
      <c r="RNR182" s="522"/>
      <c r="RNS182" s="522"/>
      <c r="RNT182" s="522"/>
      <c r="RNU182" s="522"/>
      <c r="RNV182" s="522"/>
      <c r="RNW182" s="522"/>
      <c r="RNX182" s="522"/>
      <c r="RNY182" s="522"/>
      <c r="RNZ182" s="522"/>
      <c r="ROA182" s="522"/>
      <c r="ROB182" s="522"/>
      <c r="ROC182" s="522"/>
      <c r="ROD182" s="522"/>
      <c r="ROE182" s="522"/>
      <c r="ROF182" s="522"/>
      <c r="ROG182" s="522"/>
      <c r="ROH182" s="522"/>
      <c r="ROI182" s="522"/>
      <c r="ROJ182" s="522"/>
      <c r="ROK182" s="522"/>
      <c r="ROL182" s="522"/>
      <c r="ROM182" s="522"/>
      <c r="RON182" s="522"/>
      <c r="ROO182" s="522"/>
      <c r="ROP182" s="522"/>
      <c r="ROQ182" s="522"/>
      <c r="ROR182" s="522"/>
      <c r="ROS182" s="522"/>
      <c r="ROT182" s="522"/>
      <c r="ROU182" s="522"/>
      <c r="ROV182" s="522"/>
      <c r="ROW182" s="522"/>
      <c r="ROX182" s="522"/>
      <c r="ROY182" s="522"/>
      <c r="ROZ182" s="522"/>
      <c r="RPA182" s="522"/>
      <c r="RPB182" s="522"/>
      <c r="RPC182" s="522"/>
      <c r="RPD182" s="522"/>
      <c r="RPE182" s="522"/>
      <c r="RPF182" s="522"/>
      <c r="RPG182" s="522"/>
      <c r="RPH182" s="522"/>
      <c r="RPI182" s="522"/>
      <c r="RPJ182" s="522"/>
      <c r="RPK182" s="522"/>
      <c r="RPL182" s="522"/>
      <c r="RPM182" s="522"/>
      <c r="RPN182" s="522"/>
      <c r="RPO182" s="522"/>
      <c r="RPP182" s="522"/>
      <c r="RPQ182" s="522"/>
      <c r="RPR182" s="522"/>
      <c r="RPS182" s="522"/>
      <c r="RPT182" s="522"/>
      <c r="RPU182" s="522"/>
      <c r="RPV182" s="522"/>
      <c r="RPW182" s="522"/>
      <c r="RPX182" s="522"/>
      <c r="RPY182" s="522"/>
      <c r="RPZ182" s="522"/>
      <c r="RQA182" s="522"/>
      <c r="RQB182" s="522"/>
      <c r="RQC182" s="522"/>
      <c r="RQD182" s="522"/>
      <c r="RQE182" s="522"/>
      <c r="RQF182" s="522"/>
      <c r="RQG182" s="522"/>
      <c r="RQH182" s="522"/>
      <c r="RQI182" s="522"/>
      <c r="RQJ182" s="522"/>
      <c r="RQK182" s="522"/>
      <c r="RQL182" s="522"/>
      <c r="RQM182" s="522"/>
      <c r="RQN182" s="522"/>
      <c r="RQO182" s="522"/>
      <c r="RQP182" s="522"/>
      <c r="RQQ182" s="522"/>
      <c r="RQR182" s="522"/>
      <c r="RQS182" s="522"/>
      <c r="RQT182" s="522"/>
      <c r="RQU182" s="522"/>
      <c r="RQV182" s="522"/>
      <c r="RQW182" s="522"/>
      <c r="RQX182" s="522"/>
      <c r="RQY182" s="522"/>
      <c r="RQZ182" s="522"/>
      <c r="RRA182" s="522"/>
      <c r="RRB182" s="522"/>
      <c r="RRC182" s="522"/>
      <c r="RRD182" s="522"/>
      <c r="RRE182" s="522"/>
      <c r="RRF182" s="522"/>
      <c r="RRG182" s="522"/>
      <c r="RRH182" s="522"/>
      <c r="RRI182" s="522"/>
      <c r="RRJ182" s="522"/>
      <c r="RRK182" s="522"/>
      <c r="RRL182" s="522"/>
      <c r="RRM182" s="522"/>
      <c r="RRN182" s="522"/>
      <c r="RRO182" s="522"/>
      <c r="RRP182" s="522"/>
      <c r="RRQ182" s="522"/>
      <c r="RRR182" s="522"/>
      <c r="RRS182" s="522"/>
      <c r="RRT182" s="522"/>
      <c r="RRU182" s="522"/>
      <c r="RRV182" s="522"/>
      <c r="RRW182" s="522"/>
      <c r="RRX182" s="522"/>
      <c r="RRY182" s="522"/>
      <c r="RRZ182" s="522"/>
      <c r="RSA182" s="522"/>
      <c r="RSB182" s="522"/>
      <c r="RSC182" s="522"/>
      <c r="RSD182" s="522"/>
      <c r="RSE182" s="522"/>
      <c r="RSF182" s="522"/>
      <c r="RSG182" s="522"/>
      <c r="RSH182" s="522"/>
      <c r="RSI182" s="522"/>
      <c r="RSJ182" s="522"/>
      <c r="RSK182" s="522"/>
      <c r="RSL182" s="522"/>
      <c r="RSM182" s="522"/>
      <c r="RSN182" s="522"/>
      <c r="RSO182" s="522"/>
      <c r="RSP182" s="522"/>
      <c r="RSQ182" s="522"/>
      <c r="RSR182" s="522"/>
      <c r="RSS182" s="522"/>
      <c r="RST182" s="522"/>
      <c r="RSU182" s="522"/>
      <c r="RSV182" s="522"/>
      <c r="RSW182" s="522"/>
      <c r="RSX182" s="522"/>
      <c r="RSY182" s="522"/>
      <c r="RSZ182" s="522"/>
      <c r="RTA182" s="522"/>
      <c r="RTB182" s="522"/>
      <c r="RTC182" s="522"/>
      <c r="RTD182" s="522"/>
      <c r="RTE182" s="522"/>
      <c r="RTF182" s="522"/>
      <c r="RTG182" s="522"/>
      <c r="RTH182" s="522"/>
      <c r="RTI182" s="522"/>
      <c r="RTJ182" s="522"/>
      <c r="RTK182" s="522"/>
      <c r="RTL182" s="522"/>
      <c r="RTM182" s="522"/>
      <c r="RTN182" s="522"/>
      <c r="RTO182" s="522"/>
      <c r="RTP182" s="522"/>
      <c r="RTQ182" s="522"/>
      <c r="RTR182" s="522"/>
      <c r="RTS182" s="522"/>
      <c r="RTT182" s="522"/>
      <c r="RTU182" s="522"/>
      <c r="RTV182" s="522"/>
      <c r="RTW182" s="522"/>
      <c r="RTX182" s="522"/>
      <c r="RTY182" s="522"/>
      <c r="RTZ182" s="522"/>
      <c r="RUA182" s="522"/>
      <c r="RUB182" s="522"/>
      <c r="RUC182" s="522"/>
      <c r="RUD182" s="522"/>
      <c r="RUE182" s="522"/>
      <c r="RUF182" s="522"/>
      <c r="RUG182" s="522"/>
      <c r="RUH182" s="522"/>
      <c r="RUI182" s="522"/>
      <c r="RUJ182" s="522"/>
      <c r="RUK182" s="522"/>
      <c r="RUL182" s="522"/>
      <c r="RUM182" s="522"/>
      <c r="RUN182" s="522"/>
      <c r="RUO182" s="522"/>
      <c r="RUP182" s="522"/>
      <c r="RUQ182" s="522"/>
      <c r="RUR182" s="522"/>
      <c r="RUS182" s="522"/>
      <c r="RUT182" s="522"/>
      <c r="RUU182" s="522"/>
      <c r="RUV182" s="522"/>
      <c r="RUW182" s="522"/>
      <c r="RUX182" s="522"/>
      <c r="RUY182" s="522"/>
      <c r="RUZ182" s="522"/>
      <c r="RVA182" s="522"/>
      <c r="RVB182" s="522"/>
      <c r="RVC182" s="522"/>
      <c r="RVD182" s="522"/>
      <c r="RVE182" s="522"/>
      <c r="RVF182" s="522"/>
      <c r="RVG182" s="522"/>
      <c r="RVH182" s="522"/>
      <c r="RVI182" s="522"/>
      <c r="RVJ182" s="522"/>
      <c r="RVK182" s="522"/>
      <c r="RVL182" s="522"/>
      <c r="RVM182" s="522"/>
      <c r="RVN182" s="522"/>
      <c r="RVO182" s="522"/>
      <c r="RVP182" s="522"/>
      <c r="RVQ182" s="522"/>
      <c r="RVR182" s="522"/>
      <c r="RVS182" s="522"/>
      <c r="RVT182" s="522"/>
      <c r="RVU182" s="522"/>
      <c r="RVV182" s="522"/>
      <c r="RVW182" s="522"/>
      <c r="RVX182" s="522"/>
      <c r="RVY182" s="522"/>
      <c r="RVZ182" s="522"/>
      <c r="RWA182" s="522"/>
      <c r="RWB182" s="522"/>
      <c r="RWC182" s="522"/>
      <c r="RWD182" s="522"/>
      <c r="RWE182" s="522"/>
      <c r="RWF182" s="522"/>
      <c r="RWG182" s="522"/>
      <c r="RWH182" s="522"/>
      <c r="RWI182" s="522"/>
      <c r="RWJ182" s="522"/>
      <c r="RWK182" s="522"/>
      <c r="RWL182" s="522"/>
      <c r="RWM182" s="522"/>
      <c r="RWN182" s="522"/>
      <c r="RWO182" s="522"/>
      <c r="RWP182" s="522"/>
      <c r="RWQ182" s="522"/>
      <c r="RWR182" s="522"/>
      <c r="RWS182" s="522"/>
      <c r="RWT182" s="522"/>
      <c r="RWU182" s="522"/>
      <c r="RWV182" s="522"/>
      <c r="RWW182" s="522"/>
      <c r="RWX182" s="522"/>
      <c r="RWY182" s="522"/>
      <c r="RWZ182" s="522"/>
      <c r="RXA182" s="522"/>
      <c r="RXB182" s="522"/>
      <c r="RXC182" s="522"/>
      <c r="RXD182" s="522"/>
      <c r="RXE182" s="522"/>
      <c r="RXF182" s="522"/>
      <c r="RXG182" s="522"/>
      <c r="RXH182" s="522"/>
      <c r="RXI182" s="522"/>
      <c r="RXJ182" s="522"/>
      <c r="RXK182" s="522"/>
      <c r="RXL182" s="522"/>
      <c r="RXM182" s="522"/>
      <c r="RXN182" s="522"/>
      <c r="RXO182" s="522"/>
      <c r="RXP182" s="522"/>
      <c r="RXQ182" s="522"/>
      <c r="RXR182" s="522"/>
      <c r="RXS182" s="522"/>
      <c r="RXT182" s="522"/>
      <c r="RXU182" s="522"/>
      <c r="RXV182" s="522"/>
      <c r="RXW182" s="522"/>
      <c r="RXX182" s="522"/>
      <c r="RXY182" s="522"/>
      <c r="RXZ182" s="522"/>
      <c r="RYA182" s="522"/>
      <c r="RYB182" s="522"/>
      <c r="RYC182" s="522"/>
      <c r="RYD182" s="522"/>
      <c r="RYE182" s="522"/>
      <c r="RYF182" s="522"/>
      <c r="RYG182" s="522"/>
      <c r="RYH182" s="522"/>
      <c r="RYI182" s="522"/>
      <c r="RYJ182" s="522"/>
      <c r="RYK182" s="522"/>
      <c r="RYL182" s="522"/>
      <c r="RYM182" s="522"/>
      <c r="RYN182" s="522"/>
      <c r="RYO182" s="522"/>
      <c r="RYP182" s="522"/>
      <c r="RYQ182" s="522"/>
      <c r="RYR182" s="522"/>
      <c r="RYS182" s="522"/>
      <c r="RYT182" s="522"/>
      <c r="RYU182" s="522"/>
      <c r="RYV182" s="522"/>
      <c r="RYW182" s="522"/>
      <c r="RYX182" s="522"/>
      <c r="RYY182" s="522"/>
      <c r="RYZ182" s="522"/>
      <c r="RZA182" s="522"/>
      <c r="RZB182" s="522"/>
      <c r="RZC182" s="522"/>
      <c r="RZD182" s="522"/>
      <c r="RZE182" s="522"/>
      <c r="RZF182" s="522"/>
      <c r="RZG182" s="522"/>
      <c r="RZH182" s="522"/>
      <c r="RZI182" s="522"/>
      <c r="RZJ182" s="522"/>
      <c r="RZK182" s="522"/>
      <c r="RZL182" s="522"/>
      <c r="RZM182" s="522"/>
      <c r="RZN182" s="522"/>
      <c r="RZO182" s="522"/>
      <c r="RZP182" s="522"/>
      <c r="RZQ182" s="522"/>
      <c r="RZR182" s="522"/>
      <c r="RZS182" s="522"/>
      <c r="RZT182" s="522"/>
      <c r="RZU182" s="522"/>
      <c r="RZV182" s="522"/>
      <c r="RZW182" s="522"/>
      <c r="RZX182" s="522"/>
      <c r="RZY182" s="522"/>
      <c r="RZZ182" s="522"/>
      <c r="SAA182" s="522"/>
      <c r="SAB182" s="522"/>
      <c r="SAC182" s="522"/>
      <c r="SAD182" s="522"/>
      <c r="SAE182" s="522"/>
      <c r="SAF182" s="522"/>
      <c r="SAG182" s="522"/>
      <c r="SAH182" s="522"/>
      <c r="SAI182" s="522"/>
      <c r="SAJ182" s="522"/>
      <c r="SAK182" s="522"/>
      <c r="SAL182" s="522"/>
      <c r="SAM182" s="522"/>
      <c r="SAN182" s="522"/>
      <c r="SAO182" s="522"/>
      <c r="SAP182" s="522"/>
      <c r="SAQ182" s="522"/>
      <c r="SAR182" s="522"/>
      <c r="SAS182" s="522"/>
      <c r="SAT182" s="522"/>
      <c r="SAU182" s="522"/>
      <c r="SAV182" s="522"/>
      <c r="SAW182" s="522"/>
      <c r="SAX182" s="522"/>
      <c r="SAY182" s="522"/>
      <c r="SAZ182" s="522"/>
      <c r="SBA182" s="522"/>
      <c r="SBB182" s="522"/>
      <c r="SBC182" s="522"/>
      <c r="SBD182" s="522"/>
      <c r="SBE182" s="522"/>
      <c r="SBF182" s="522"/>
      <c r="SBG182" s="522"/>
      <c r="SBH182" s="522"/>
      <c r="SBI182" s="522"/>
      <c r="SBJ182" s="522"/>
      <c r="SBK182" s="522"/>
      <c r="SBL182" s="522"/>
      <c r="SBM182" s="522"/>
      <c r="SBN182" s="522"/>
      <c r="SBO182" s="522"/>
      <c r="SBP182" s="522"/>
      <c r="SBQ182" s="522"/>
      <c r="SBR182" s="522"/>
      <c r="SBS182" s="522"/>
      <c r="SBT182" s="522"/>
      <c r="SBU182" s="522"/>
      <c r="SBV182" s="522"/>
      <c r="SBW182" s="522"/>
      <c r="SBX182" s="522"/>
      <c r="SBY182" s="522"/>
      <c r="SBZ182" s="522"/>
      <c r="SCA182" s="522"/>
      <c r="SCB182" s="522"/>
      <c r="SCC182" s="522"/>
      <c r="SCD182" s="522"/>
      <c r="SCE182" s="522"/>
      <c r="SCF182" s="522"/>
      <c r="SCG182" s="522"/>
      <c r="SCH182" s="522"/>
      <c r="SCI182" s="522"/>
      <c r="SCJ182" s="522"/>
      <c r="SCK182" s="522"/>
      <c r="SCL182" s="522"/>
      <c r="SCM182" s="522"/>
      <c r="SCN182" s="522"/>
      <c r="SCO182" s="522"/>
      <c r="SCP182" s="522"/>
      <c r="SCQ182" s="522"/>
      <c r="SCR182" s="522"/>
      <c r="SCS182" s="522"/>
      <c r="SCT182" s="522"/>
      <c r="SCU182" s="522"/>
      <c r="SCV182" s="522"/>
      <c r="SCW182" s="522"/>
      <c r="SCX182" s="522"/>
      <c r="SCY182" s="522"/>
      <c r="SCZ182" s="522"/>
      <c r="SDA182" s="522"/>
      <c r="SDB182" s="522"/>
      <c r="SDC182" s="522"/>
      <c r="SDD182" s="522"/>
      <c r="SDE182" s="522"/>
      <c r="SDF182" s="522"/>
      <c r="SDG182" s="522"/>
      <c r="SDH182" s="522"/>
      <c r="SDI182" s="522"/>
      <c r="SDJ182" s="522"/>
      <c r="SDK182" s="522"/>
      <c r="SDL182" s="522"/>
      <c r="SDM182" s="522"/>
      <c r="SDN182" s="522"/>
      <c r="SDO182" s="522"/>
      <c r="SDP182" s="522"/>
      <c r="SDQ182" s="522"/>
      <c r="SDR182" s="522"/>
      <c r="SDS182" s="522"/>
      <c r="SDT182" s="522"/>
      <c r="SDU182" s="522"/>
      <c r="SDV182" s="522"/>
      <c r="SDW182" s="522"/>
      <c r="SDX182" s="522"/>
      <c r="SDY182" s="522"/>
      <c r="SDZ182" s="522"/>
      <c r="SEA182" s="522"/>
      <c r="SEB182" s="522"/>
      <c r="SEC182" s="522"/>
      <c r="SED182" s="522"/>
      <c r="SEE182" s="522"/>
      <c r="SEF182" s="522"/>
      <c r="SEG182" s="522"/>
      <c r="SEH182" s="522"/>
      <c r="SEI182" s="522"/>
      <c r="SEJ182" s="522"/>
      <c r="SEK182" s="522"/>
      <c r="SEL182" s="522"/>
      <c r="SEM182" s="522"/>
      <c r="SEN182" s="522"/>
      <c r="SEO182" s="522"/>
      <c r="SEP182" s="522"/>
      <c r="SEQ182" s="522"/>
      <c r="SER182" s="522"/>
      <c r="SES182" s="522"/>
      <c r="SET182" s="522"/>
      <c r="SEU182" s="522"/>
      <c r="SEV182" s="522"/>
      <c r="SEW182" s="522"/>
      <c r="SEX182" s="522"/>
      <c r="SEY182" s="522"/>
      <c r="SEZ182" s="522"/>
      <c r="SFA182" s="522"/>
      <c r="SFB182" s="522"/>
      <c r="SFC182" s="522"/>
      <c r="SFD182" s="522"/>
      <c r="SFE182" s="522"/>
      <c r="SFF182" s="522"/>
      <c r="SFG182" s="522"/>
      <c r="SFH182" s="522"/>
      <c r="SFI182" s="522"/>
      <c r="SFJ182" s="522"/>
      <c r="SFK182" s="522"/>
      <c r="SFL182" s="522"/>
      <c r="SFM182" s="522"/>
      <c r="SFN182" s="522"/>
      <c r="SFO182" s="522"/>
      <c r="SFP182" s="522"/>
      <c r="SFQ182" s="522"/>
      <c r="SFR182" s="522"/>
      <c r="SFS182" s="522"/>
      <c r="SFT182" s="522"/>
      <c r="SFU182" s="522"/>
      <c r="SFV182" s="522"/>
      <c r="SFW182" s="522"/>
      <c r="SFX182" s="522"/>
      <c r="SFY182" s="522"/>
      <c r="SFZ182" s="522"/>
      <c r="SGA182" s="522"/>
      <c r="SGB182" s="522"/>
      <c r="SGC182" s="522"/>
      <c r="SGD182" s="522"/>
      <c r="SGE182" s="522"/>
      <c r="SGF182" s="522"/>
      <c r="SGG182" s="522"/>
      <c r="SGH182" s="522"/>
      <c r="SGI182" s="522"/>
      <c r="SGJ182" s="522"/>
      <c r="SGK182" s="522"/>
      <c r="SGL182" s="522"/>
      <c r="SGM182" s="522"/>
      <c r="SGN182" s="522"/>
      <c r="SGO182" s="522"/>
      <c r="SGP182" s="522"/>
      <c r="SGQ182" s="522"/>
      <c r="SGR182" s="522"/>
      <c r="SGS182" s="522"/>
      <c r="SGT182" s="522"/>
      <c r="SGU182" s="522"/>
      <c r="SGV182" s="522"/>
      <c r="SGW182" s="522"/>
      <c r="SGX182" s="522"/>
      <c r="SGY182" s="522"/>
      <c r="SGZ182" s="522"/>
      <c r="SHA182" s="522"/>
      <c r="SHB182" s="522"/>
      <c r="SHC182" s="522"/>
      <c r="SHD182" s="522"/>
      <c r="SHE182" s="522"/>
      <c r="SHF182" s="522"/>
      <c r="SHG182" s="522"/>
      <c r="SHH182" s="522"/>
      <c r="SHI182" s="522"/>
      <c r="SHJ182" s="522"/>
      <c r="SHK182" s="522"/>
      <c r="SHL182" s="522"/>
      <c r="SHM182" s="522"/>
      <c r="SHN182" s="522"/>
      <c r="SHO182" s="522"/>
      <c r="SHP182" s="522"/>
      <c r="SHQ182" s="522"/>
      <c r="SHR182" s="522"/>
      <c r="SHS182" s="522"/>
      <c r="SHT182" s="522"/>
      <c r="SHU182" s="522"/>
      <c r="SHV182" s="522"/>
      <c r="SHW182" s="522"/>
      <c r="SHX182" s="522"/>
      <c r="SHY182" s="522"/>
      <c r="SHZ182" s="522"/>
      <c r="SIA182" s="522"/>
      <c r="SIB182" s="522"/>
      <c r="SIC182" s="522"/>
      <c r="SID182" s="522"/>
      <c r="SIE182" s="522"/>
      <c r="SIF182" s="522"/>
      <c r="SIG182" s="522"/>
      <c r="SIH182" s="522"/>
      <c r="SII182" s="522"/>
      <c r="SIJ182" s="522"/>
      <c r="SIK182" s="522"/>
      <c r="SIL182" s="522"/>
      <c r="SIM182" s="522"/>
      <c r="SIN182" s="522"/>
      <c r="SIO182" s="522"/>
      <c r="SIP182" s="522"/>
      <c r="SIQ182" s="522"/>
      <c r="SIR182" s="522"/>
      <c r="SIS182" s="522"/>
      <c r="SIT182" s="522"/>
      <c r="SIU182" s="522"/>
      <c r="SIV182" s="522"/>
      <c r="SIW182" s="522"/>
      <c r="SIX182" s="522"/>
      <c r="SIY182" s="522"/>
      <c r="SIZ182" s="522"/>
      <c r="SJA182" s="522"/>
      <c r="SJB182" s="522"/>
      <c r="SJC182" s="522"/>
      <c r="SJD182" s="522"/>
      <c r="SJE182" s="522"/>
      <c r="SJF182" s="522"/>
      <c r="SJG182" s="522"/>
      <c r="SJH182" s="522"/>
      <c r="SJI182" s="522"/>
      <c r="SJJ182" s="522"/>
      <c r="SJK182" s="522"/>
      <c r="SJL182" s="522"/>
      <c r="SJM182" s="522"/>
      <c r="SJN182" s="522"/>
      <c r="SJO182" s="522"/>
      <c r="SJP182" s="522"/>
      <c r="SJQ182" s="522"/>
      <c r="SJR182" s="522"/>
      <c r="SJS182" s="522"/>
      <c r="SJT182" s="522"/>
      <c r="SJU182" s="522"/>
      <c r="SJV182" s="522"/>
      <c r="SJW182" s="522"/>
      <c r="SJX182" s="522"/>
      <c r="SJY182" s="522"/>
      <c r="SJZ182" s="522"/>
      <c r="SKA182" s="522"/>
      <c r="SKB182" s="522"/>
      <c r="SKC182" s="522"/>
      <c r="SKD182" s="522"/>
      <c r="SKE182" s="522"/>
      <c r="SKF182" s="522"/>
      <c r="SKG182" s="522"/>
      <c r="SKH182" s="522"/>
      <c r="SKI182" s="522"/>
      <c r="SKJ182" s="522"/>
      <c r="SKK182" s="522"/>
      <c r="SKL182" s="522"/>
      <c r="SKM182" s="522"/>
      <c r="SKN182" s="522"/>
      <c r="SKO182" s="522"/>
      <c r="SKP182" s="522"/>
      <c r="SKQ182" s="522"/>
      <c r="SKR182" s="522"/>
      <c r="SKS182" s="522"/>
      <c r="SKT182" s="522"/>
      <c r="SKU182" s="522"/>
      <c r="SKV182" s="522"/>
      <c r="SKW182" s="522"/>
      <c r="SKX182" s="522"/>
      <c r="SKY182" s="522"/>
      <c r="SKZ182" s="522"/>
      <c r="SLA182" s="522"/>
      <c r="SLB182" s="522"/>
      <c r="SLC182" s="522"/>
      <c r="SLD182" s="522"/>
      <c r="SLE182" s="522"/>
      <c r="SLF182" s="522"/>
      <c r="SLG182" s="522"/>
      <c r="SLH182" s="522"/>
      <c r="SLI182" s="522"/>
      <c r="SLJ182" s="522"/>
      <c r="SLK182" s="522"/>
      <c r="SLL182" s="522"/>
      <c r="SLM182" s="522"/>
      <c r="SLN182" s="522"/>
      <c r="SLO182" s="522"/>
      <c r="SLP182" s="522"/>
      <c r="SLQ182" s="522"/>
      <c r="SLR182" s="522"/>
      <c r="SLS182" s="522"/>
      <c r="SLT182" s="522"/>
      <c r="SLU182" s="522"/>
      <c r="SLV182" s="522"/>
      <c r="SLW182" s="522"/>
      <c r="SLX182" s="522"/>
      <c r="SLY182" s="522"/>
      <c r="SLZ182" s="522"/>
      <c r="SMA182" s="522"/>
      <c r="SMB182" s="522"/>
      <c r="SMC182" s="522"/>
      <c r="SMD182" s="522"/>
      <c r="SME182" s="522"/>
      <c r="SMF182" s="522"/>
      <c r="SMG182" s="522"/>
      <c r="SMH182" s="522"/>
      <c r="SMI182" s="522"/>
      <c r="SMJ182" s="522"/>
      <c r="SMK182" s="522"/>
      <c r="SML182" s="522"/>
      <c r="SMM182" s="522"/>
      <c r="SMN182" s="522"/>
      <c r="SMO182" s="522"/>
      <c r="SMP182" s="522"/>
      <c r="SMQ182" s="522"/>
      <c r="SMR182" s="522"/>
      <c r="SMS182" s="522"/>
      <c r="SMT182" s="522"/>
      <c r="SMU182" s="522"/>
      <c r="SMV182" s="522"/>
      <c r="SMW182" s="522"/>
      <c r="SMX182" s="522"/>
      <c r="SMY182" s="522"/>
      <c r="SMZ182" s="522"/>
      <c r="SNA182" s="522"/>
      <c r="SNB182" s="522"/>
      <c r="SNC182" s="522"/>
      <c r="SND182" s="522"/>
      <c r="SNE182" s="522"/>
      <c r="SNF182" s="522"/>
      <c r="SNG182" s="522"/>
      <c r="SNH182" s="522"/>
      <c r="SNI182" s="522"/>
      <c r="SNJ182" s="522"/>
      <c r="SNK182" s="522"/>
      <c r="SNL182" s="522"/>
      <c r="SNM182" s="522"/>
      <c r="SNN182" s="522"/>
      <c r="SNO182" s="522"/>
      <c r="SNP182" s="522"/>
      <c r="SNQ182" s="522"/>
      <c r="SNR182" s="522"/>
      <c r="SNS182" s="522"/>
      <c r="SNT182" s="522"/>
      <c r="SNU182" s="522"/>
      <c r="SNV182" s="522"/>
      <c r="SNW182" s="522"/>
      <c r="SNX182" s="522"/>
      <c r="SNY182" s="522"/>
      <c r="SNZ182" s="522"/>
      <c r="SOA182" s="522"/>
      <c r="SOB182" s="522"/>
      <c r="SOC182" s="522"/>
      <c r="SOD182" s="522"/>
      <c r="SOE182" s="522"/>
      <c r="SOF182" s="522"/>
      <c r="SOG182" s="522"/>
      <c r="SOH182" s="522"/>
      <c r="SOI182" s="522"/>
      <c r="SOJ182" s="522"/>
      <c r="SOK182" s="522"/>
      <c r="SOL182" s="522"/>
      <c r="SOM182" s="522"/>
      <c r="SON182" s="522"/>
      <c r="SOO182" s="522"/>
      <c r="SOP182" s="522"/>
      <c r="SOQ182" s="522"/>
      <c r="SOR182" s="522"/>
      <c r="SOS182" s="522"/>
      <c r="SOT182" s="522"/>
      <c r="SOU182" s="522"/>
      <c r="SOV182" s="522"/>
      <c r="SOW182" s="522"/>
      <c r="SOX182" s="522"/>
      <c r="SOY182" s="522"/>
      <c r="SOZ182" s="522"/>
      <c r="SPA182" s="522"/>
      <c r="SPB182" s="522"/>
      <c r="SPC182" s="522"/>
      <c r="SPD182" s="522"/>
      <c r="SPE182" s="522"/>
      <c r="SPF182" s="522"/>
      <c r="SPG182" s="522"/>
      <c r="SPH182" s="522"/>
      <c r="SPI182" s="522"/>
      <c r="SPJ182" s="522"/>
      <c r="SPK182" s="522"/>
      <c r="SPL182" s="522"/>
      <c r="SPM182" s="522"/>
      <c r="SPN182" s="522"/>
      <c r="SPO182" s="522"/>
      <c r="SPP182" s="522"/>
      <c r="SPQ182" s="522"/>
      <c r="SPR182" s="522"/>
      <c r="SPS182" s="522"/>
      <c r="SPT182" s="522"/>
      <c r="SPU182" s="522"/>
      <c r="SPV182" s="522"/>
      <c r="SPW182" s="522"/>
      <c r="SPX182" s="522"/>
      <c r="SPY182" s="522"/>
      <c r="SPZ182" s="522"/>
      <c r="SQA182" s="522"/>
      <c r="SQB182" s="522"/>
      <c r="SQC182" s="522"/>
      <c r="SQD182" s="522"/>
      <c r="SQE182" s="522"/>
      <c r="SQF182" s="522"/>
      <c r="SQG182" s="522"/>
      <c r="SQH182" s="522"/>
      <c r="SQI182" s="522"/>
      <c r="SQJ182" s="522"/>
      <c r="SQK182" s="522"/>
      <c r="SQL182" s="522"/>
      <c r="SQM182" s="522"/>
      <c r="SQN182" s="522"/>
      <c r="SQO182" s="522"/>
      <c r="SQP182" s="522"/>
      <c r="SQQ182" s="522"/>
      <c r="SQR182" s="522"/>
      <c r="SQS182" s="522"/>
      <c r="SQT182" s="522"/>
      <c r="SQU182" s="522"/>
      <c r="SQV182" s="522"/>
      <c r="SQW182" s="522"/>
      <c r="SQX182" s="522"/>
      <c r="SQY182" s="522"/>
      <c r="SQZ182" s="522"/>
      <c r="SRA182" s="522"/>
      <c r="SRB182" s="522"/>
      <c r="SRC182" s="522"/>
      <c r="SRD182" s="522"/>
      <c r="SRE182" s="522"/>
      <c r="SRF182" s="522"/>
      <c r="SRG182" s="522"/>
      <c r="SRH182" s="522"/>
      <c r="SRI182" s="522"/>
      <c r="SRJ182" s="522"/>
      <c r="SRK182" s="522"/>
      <c r="SRL182" s="522"/>
      <c r="SRM182" s="522"/>
      <c r="SRN182" s="522"/>
      <c r="SRO182" s="522"/>
      <c r="SRP182" s="522"/>
      <c r="SRQ182" s="522"/>
      <c r="SRR182" s="522"/>
      <c r="SRS182" s="522"/>
      <c r="SRT182" s="522"/>
      <c r="SRU182" s="522"/>
      <c r="SRV182" s="522"/>
      <c r="SRW182" s="522"/>
      <c r="SRX182" s="522"/>
      <c r="SRY182" s="522"/>
      <c r="SRZ182" s="522"/>
      <c r="SSA182" s="522"/>
      <c r="SSB182" s="522"/>
      <c r="SSC182" s="522"/>
      <c r="SSD182" s="522"/>
      <c r="SSE182" s="522"/>
      <c r="SSF182" s="522"/>
      <c r="SSG182" s="522"/>
      <c r="SSH182" s="522"/>
      <c r="SSI182" s="522"/>
      <c r="SSJ182" s="522"/>
      <c r="SSK182" s="522"/>
      <c r="SSL182" s="522"/>
      <c r="SSM182" s="522"/>
      <c r="SSN182" s="522"/>
      <c r="SSO182" s="522"/>
      <c r="SSP182" s="522"/>
      <c r="SSQ182" s="522"/>
      <c r="SSR182" s="522"/>
      <c r="SSS182" s="522"/>
      <c r="SST182" s="522"/>
      <c r="SSU182" s="522"/>
      <c r="SSV182" s="522"/>
      <c r="SSW182" s="522"/>
      <c r="SSX182" s="522"/>
      <c r="SSY182" s="522"/>
      <c r="SSZ182" s="522"/>
      <c r="STA182" s="522"/>
      <c r="STB182" s="522"/>
      <c r="STC182" s="522"/>
      <c r="STD182" s="522"/>
      <c r="STE182" s="522"/>
      <c r="STF182" s="522"/>
      <c r="STG182" s="522"/>
      <c r="STH182" s="522"/>
      <c r="STI182" s="522"/>
      <c r="STJ182" s="522"/>
      <c r="STK182" s="522"/>
      <c r="STL182" s="522"/>
      <c r="STM182" s="522"/>
      <c r="STN182" s="522"/>
      <c r="STO182" s="522"/>
      <c r="STP182" s="522"/>
      <c r="STQ182" s="522"/>
      <c r="STR182" s="522"/>
      <c r="STS182" s="522"/>
      <c r="STT182" s="522"/>
      <c r="STU182" s="522"/>
      <c r="STV182" s="522"/>
      <c r="STW182" s="522"/>
      <c r="STX182" s="522"/>
      <c r="STY182" s="522"/>
      <c r="STZ182" s="522"/>
      <c r="SUA182" s="522"/>
      <c r="SUB182" s="522"/>
      <c r="SUC182" s="522"/>
      <c r="SUD182" s="522"/>
      <c r="SUE182" s="522"/>
      <c r="SUF182" s="522"/>
      <c r="SUG182" s="522"/>
      <c r="SUH182" s="522"/>
      <c r="SUI182" s="522"/>
      <c r="SUJ182" s="522"/>
      <c r="SUK182" s="522"/>
      <c r="SUL182" s="522"/>
      <c r="SUM182" s="522"/>
      <c r="SUN182" s="522"/>
      <c r="SUO182" s="522"/>
      <c r="SUP182" s="522"/>
      <c r="SUQ182" s="522"/>
      <c r="SUR182" s="522"/>
      <c r="SUS182" s="522"/>
      <c r="SUT182" s="522"/>
      <c r="SUU182" s="522"/>
      <c r="SUV182" s="522"/>
      <c r="SUW182" s="522"/>
      <c r="SUX182" s="522"/>
      <c r="SUY182" s="522"/>
      <c r="SUZ182" s="522"/>
      <c r="SVA182" s="522"/>
      <c r="SVB182" s="522"/>
      <c r="SVC182" s="522"/>
      <c r="SVD182" s="522"/>
      <c r="SVE182" s="522"/>
      <c r="SVF182" s="522"/>
      <c r="SVG182" s="522"/>
      <c r="SVH182" s="522"/>
      <c r="SVI182" s="522"/>
      <c r="SVJ182" s="522"/>
      <c r="SVK182" s="522"/>
      <c r="SVL182" s="522"/>
      <c r="SVM182" s="522"/>
      <c r="SVN182" s="522"/>
      <c r="SVO182" s="522"/>
      <c r="SVP182" s="522"/>
      <c r="SVQ182" s="522"/>
      <c r="SVR182" s="522"/>
      <c r="SVS182" s="522"/>
      <c r="SVT182" s="522"/>
      <c r="SVU182" s="522"/>
      <c r="SVV182" s="522"/>
      <c r="SVW182" s="522"/>
      <c r="SVX182" s="522"/>
      <c r="SVY182" s="522"/>
      <c r="SVZ182" s="522"/>
      <c r="SWA182" s="522"/>
      <c r="SWB182" s="522"/>
      <c r="SWC182" s="522"/>
      <c r="SWD182" s="522"/>
      <c r="SWE182" s="522"/>
      <c r="SWF182" s="522"/>
      <c r="SWG182" s="522"/>
      <c r="SWH182" s="522"/>
      <c r="SWI182" s="522"/>
      <c r="SWJ182" s="522"/>
      <c r="SWK182" s="522"/>
      <c r="SWL182" s="522"/>
      <c r="SWM182" s="522"/>
      <c r="SWN182" s="522"/>
      <c r="SWO182" s="522"/>
      <c r="SWP182" s="522"/>
      <c r="SWQ182" s="522"/>
      <c r="SWR182" s="522"/>
      <c r="SWS182" s="522"/>
      <c r="SWT182" s="522"/>
      <c r="SWU182" s="522"/>
      <c r="SWV182" s="522"/>
      <c r="SWW182" s="522"/>
      <c r="SWX182" s="522"/>
      <c r="SWY182" s="522"/>
      <c r="SWZ182" s="522"/>
      <c r="SXA182" s="522"/>
      <c r="SXB182" s="522"/>
      <c r="SXC182" s="522"/>
      <c r="SXD182" s="522"/>
      <c r="SXE182" s="522"/>
      <c r="SXF182" s="522"/>
      <c r="SXG182" s="522"/>
      <c r="SXH182" s="522"/>
      <c r="SXI182" s="522"/>
      <c r="SXJ182" s="522"/>
      <c r="SXK182" s="522"/>
      <c r="SXL182" s="522"/>
      <c r="SXM182" s="522"/>
      <c r="SXN182" s="522"/>
      <c r="SXO182" s="522"/>
      <c r="SXP182" s="522"/>
      <c r="SXQ182" s="522"/>
      <c r="SXR182" s="522"/>
      <c r="SXS182" s="522"/>
      <c r="SXT182" s="522"/>
      <c r="SXU182" s="522"/>
      <c r="SXV182" s="522"/>
      <c r="SXW182" s="522"/>
      <c r="SXX182" s="522"/>
      <c r="SXY182" s="522"/>
      <c r="SXZ182" s="522"/>
      <c r="SYA182" s="522"/>
      <c r="SYB182" s="522"/>
      <c r="SYC182" s="522"/>
      <c r="SYD182" s="522"/>
      <c r="SYE182" s="522"/>
      <c r="SYF182" s="522"/>
      <c r="SYG182" s="522"/>
      <c r="SYH182" s="522"/>
      <c r="SYI182" s="522"/>
      <c r="SYJ182" s="522"/>
      <c r="SYK182" s="522"/>
      <c r="SYL182" s="522"/>
      <c r="SYM182" s="522"/>
      <c r="SYN182" s="522"/>
      <c r="SYO182" s="522"/>
      <c r="SYP182" s="522"/>
      <c r="SYQ182" s="522"/>
      <c r="SYR182" s="522"/>
      <c r="SYS182" s="522"/>
      <c r="SYT182" s="522"/>
      <c r="SYU182" s="522"/>
      <c r="SYV182" s="522"/>
      <c r="SYW182" s="522"/>
      <c r="SYX182" s="522"/>
      <c r="SYY182" s="522"/>
      <c r="SYZ182" s="522"/>
      <c r="SZA182" s="522"/>
      <c r="SZB182" s="522"/>
      <c r="SZC182" s="522"/>
      <c r="SZD182" s="522"/>
      <c r="SZE182" s="522"/>
      <c r="SZF182" s="522"/>
      <c r="SZG182" s="522"/>
      <c r="SZH182" s="522"/>
      <c r="SZI182" s="522"/>
      <c r="SZJ182" s="522"/>
      <c r="SZK182" s="522"/>
      <c r="SZL182" s="522"/>
      <c r="SZM182" s="522"/>
      <c r="SZN182" s="522"/>
      <c r="SZO182" s="522"/>
      <c r="SZP182" s="522"/>
      <c r="SZQ182" s="522"/>
      <c r="SZR182" s="522"/>
      <c r="SZS182" s="522"/>
      <c r="SZT182" s="522"/>
      <c r="SZU182" s="522"/>
      <c r="SZV182" s="522"/>
      <c r="SZW182" s="522"/>
      <c r="SZX182" s="522"/>
      <c r="SZY182" s="522"/>
      <c r="SZZ182" s="522"/>
      <c r="TAA182" s="522"/>
      <c r="TAB182" s="522"/>
      <c r="TAC182" s="522"/>
      <c r="TAD182" s="522"/>
      <c r="TAE182" s="522"/>
      <c r="TAF182" s="522"/>
      <c r="TAG182" s="522"/>
      <c r="TAH182" s="522"/>
      <c r="TAI182" s="522"/>
      <c r="TAJ182" s="522"/>
      <c r="TAK182" s="522"/>
      <c r="TAL182" s="522"/>
      <c r="TAM182" s="522"/>
      <c r="TAN182" s="522"/>
      <c r="TAO182" s="522"/>
      <c r="TAP182" s="522"/>
      <c r="TAQ182" s="522"/>
      <c r="TAR182" s="522"/>
      <c r="TAS182" s="522"/>
      <c r="TAT182" s="522"/>
      <c r="TAU182" s="522"/>
      <c r="TAV182" s="522"/>
      <c r="TAW182" s="522"/>
      <c r="TAX182" s="522"/>
      <c r="TAY182" s="522"/>
      <c r="TAZ182" s="522"/>
      <c r="TBA182" s="522"/>
      <c r="TBB182" s="522"/>
      <c r="TBC182" s="522"/>
      <c r="TBD182" s="522"/>
      <c r="TBE182" s="522"/>
      <c r="TBF182" s="522"/>
      <c r="TBG182" s="522"/>
      <c r="TBH182" s="522"/>
      <c r="TBI182" s="522"/>
      <c r="TBJ182" s="522"/>
      <c r="TBK182" s="522"/>
      <c r="TBL182" s="522"/>
      <c r="TBM182" s="522"/>
      <c r="TBN182" s="522"/>
      <c r="TBO182" s="522"/>
      <c r="TBP182" s="522"/>
      <c r="TBQ182" s="522"/>
      <c r="TBR182" s="522"/>
      <c r="TBS182" s="522"/>
      <c r="TBT182" s="522"/>
      <c r="TBU182" s="522"/>
      <c r="TBV182" s="522"/>
      <c r="TBW182" s="522"/>
      <c r="TBX182" s="522"/>
      <c r="TBY182" s="522"/>
      <c r="TBZ182" s="522"/>
      <c r="TCA182" s="522"/>
      <c r="TCB182" s="522"/>
      <c r="TCC182" s="522"/>
      <c r="TCD182" s="522"/>
      <c r="TCE182" s="522"/>
      <c r="TCF182" s="522"/>
      <c r="TCG182" s="522"/>
      <c r="TCH182" s="522"/>
      <c r="TCI182" s="522"/>
      <c r="TCJ182" s="522"/>
      <c r="TCK182" s="522"/>
      <c r="TCL182" s="522"/>
      <c r="TCM182" s="522"/>
      <c r="TCN182" s="522"/>
      <c r="TCO182" s="522"/>
      <c r="TCP182" s="522"/>
      <c r="TCQ182" s="522"/>
      <c r="TCR182" s="522"/>
      <c r="TCS182" s="522"/>
      <c r="TCT182" s="522"/>
      <c r="TCU182" s="522"/>
      <c r="TCV182" s="522"/>
      <c r="TCW182" s="522"/>
      <c r="TCX182" s="522"/>
      <c r="TCY182" s="522"/>
      <c r="TCZ182" s="522"/>
      <c r="TDA182" s="522"/>
      <c r="TDB182" s="522"/>
      <c r="TDC182" s="522"/>
      <c r="TDD182" s="522"/>
      <c r="TDE182" s="522"/>
      <c r="TDF182" s="522"/>
      <c r="TDG182" s="522"/>
      <c r="TDH182" s="522"/>
      <c r="TDI182" s="522"/>
      <c r="TDJ182" s="522"/>
      <c r="TDK182" s="522"/>
      <c r="TDL182" s="522"/>
      <c r="TDM182" s="522"/>
      <c r="TDN182" s="522"/>
      <c r="TDO182" s="522"/>
      <c r="TDP182" s="522"/>
      <c r="TDQ182" s="522"/>
      <c r="TDR182" s="522"/>
      <c r="TDS182" s="522"/>
      <c r="TDT182" s="522"/>
      <c r="TDU182" s="522"/>
      <c r="TDV182" s="522"/>
      <c r="TDW182" s="522"/>
      <c r="TDX182" s="522"/>
      <c r="TDY182" s="522"/>
      <c r="TDZ182" s="522"/>
      <c r="TEA182" s="522"/>
      <c r="TEB182" s="522"/>
      <c r="TEC182" s="522"/>
      <c r="TED182" s="522"/>
      <c r="TEE182" s="522"/>
      <c r="TEF182" s="522"/>
      <c r="TEG182" s="522"/>
      <c r="TEH182" s="522"/>
      <c r="TEI182" s="522"/>
      <c r="TEJ182" s="522"/>
      <c r="TEK182" s="522"/>
      <c r="TEL182" s="522"/>
      <c r="TEM182" s="522"/>
      <c r="TEN182" s="522"/>
      <c r="TEO182" s="522"/>
      <c r="TEP182" s="522"/>
      <c r="TEQ182" s="522"/>
      <c r="TER182" s="522"/>
      <c r="TES182" s="522"/>
      <c r="TET182" s="522"/>
      <c r="TEU182" s="522"/>
      <c r="TEV182" s="522"/>
      <c r="TEW182" s="522"/>
      <c r="TEX182" s="522"/>
      <c r="TEY182" s="522"/>
      <c r="TEZ182" s="522"/>
      <c r="TFA182" s="522"/>
      <c r="TFB182" s="522"/>
      <c r="TFC182" s="522"/>
      <c r="TFD182" s="522"/>
      <c r="TFE182" s="522"/>
      <c r="TFF182" s="522"/>
      <c r="TFG182" s="522"/>
      <c r="TFH182" s="522"/>
      <c r="TFI182" s="522"/>
      <c r="TFJ182" s="522"/>
      <c r="TFK182" s="522"/>
      <c r="TFL182" s="522"/>
      <c r="TFM182" s="522"/>
      <c r="TFN182" s="522"/>
      <c r="TFO182" s="522"/>
      <c r="TFP182" s="522"/>
      <c r="TFQ182" s="522"/>
      <c r="TFR182" s="522"/>
      <c r="TFS182" s="522"/>
      <c r="TFT182" s="522"/>
      <c r="TFU182" s="522"/>
      <c r="TFV182" s="522"/>
      <c r="TFW182" s="522"/>
      <c r="TFX182" s="522"/>
      <c r="TFY182" s="522"/>
      <c r="TFZ182" s="522"/>
      <c r="TGA182" s="522"/>
      <c r="TGB182" s="522"/>
      <c r="TGC182" s="522"/>
      <c r="TGD182" s="522"/>
      <c r="TGE182" s="522"/>
      <c r="TGF182" s="522"/>
      <c r="TGG182" s="522"/>
      <c r="TGH182" s="522"/>
      <c r="TGI182" s="522"/>
      <c r="TGJ182" s="522"/>
      <c r="TGK182" s="522"/>
      <c r="TGL182" s="522"/>
      <c r="TGM182" s="522"/>
      <c r="TGN182" s="522"/>
      <c r="TGO182" s="522"/>
      <c r="TGP182" s="522"/>
      <c r="TGQ182" s="522"/>
      <c r="TGR182" s="522"/>
      <c r="TGS182" s="522"/>
      <c r="TGT182" s="522"/>
      <c r="TGU182" s="522"/>
      <c r="TGV182" s="522"/>
      <c r="TGW182" s="522"/>
      <c r="TGX182" s="522"/>
      <c r="TGY182" s="522"/>
      <c r="TGZ182" s="522"/>
      <c r="THA182" s="522"/>
      <c r="THB182" s="522"/>
      <c r="THC182" s="522"/>
      <c r="THD182" s="522"/>
      <c r="THE182" s="522"/>
      <c r="THF182" s="522"/>
      <c r="THG182" s="522"/>
      <c r="THH182" s="522"/>
      <c r="THI182" s="522"/>
      <c r="THJ182" s="522"/>
      <c r="THK182" s="522"/>
      <c r="THL182" s="522"/>
      <c r="THM182" s="522"/>
      <c r="THN182" s="522"/>
      <c r="THO182" s="522"/>
      <c r="THP182" s="522"/>
      <c r="THQ182" s="522"/>
      <c r="THR182" s="522"/>
      <c r="THS182" s="522"/>
      <c r="THT182" s="522"/>
      <c r="THU182" s="522"/>
      <c r="THV182" s="522"/>
      <c r="THW182" s="522"/>
      <c r="THX182" s="522"/>
      <c r="THY182" s="522"/>
      <c r="THZ182" s="522"/>
      <c r="TIA182" s="522"/>
      <c r="TIB182" s="522"/>
      <c r="TIC182" s="522"/>
      <c r="TID182" s="522"/>
      <c r="TIE182" s="522"/>
      <c r="TIF182" s="522"/>
      <c r="TIG182" s="522"/>
      <c r="TIH182" s="522"/>
      <c r="TII182" s="522"/>
      <c r="TIJ182" s="522"/>
      <c r="TIK182" s="522"/>
      <c r="TIL182" s="522"/>
      <c r="TIM182" s="522"/>
      <c r="TIN182" s="522"/>
      <c r="TIO182" s="522"/>
      <c r="TIP182" s="522"/>
      <c r="TIQ182" s="522"/>
      <c r="TIR182" s="522"/>
      <c r="TIS182" s="522"/>
      <c r="TIT182" s="522"/>
      <c r="TIU182" s="522"/>
      <c r="TIV182" s="522"/>
      <c r="TIW182" s="522"/>
      <c r="TIX182" s="522"/>
      <c r="TIY182" s="522"/>
      <c r="TIZ182" s="522"/>
      <c r="TJA182" s="522"/>
      <c r="TJB182" s="522"/>
      <c r="TJC182" s="522"/>
      <c r="TJD182" s="522"/>
      <c r="TJE182" s="522"/>
      <c r="TJF182" s="522"/>
      <c r="TJG182" s="522"/>
      <c r="TJH182" s="522"/>
      <c r="TJI182" s="522"/>
      <c r="TJJ182" s="522"/>
      <c r="TJK182" s="522"/>
      <c r="TJL182" s="522"/>
      <c r="TJM182" s="522"/>
      <c r="TJN182" s="522"/>
      <c r="TJO182" s="522"/>
      <c r="TJP182" s="522"/>
      <c r="TJQ182" s="522"/>
      <c r="TJR182" s="522"/>
      <c r="TJS182" s="522"/>
      <c r="TJT182" s="522"/>
      <c r="TJU182" s="522"/>
      <c r="TJV182" s="522"/>
      <c r="TJW182" s="522"/>
      <c r="TJX182" s="522"/>
      <c r="TJY182" s="522"/>
      <c r="TJZ182" s="522"/>
      <c r="TKA182" s="522"/>
      <c r="TKB182" s="522"/>
      <c r="TKC182" s="522"/>
      <c r="TKD182" s="522"/>
      <c r="TKE182" s="522"/>
      <c r="TKF182" s="522"/>
      <c r="TKG182" s="522"/>
      <c r="TKH182" s="522"/>
      <c r="TKI182" s="522"/>
      <c r="TKJ182" s="522"/>
      <c r="TKK182" s="522"/>
      <c r="TKL182" s="522"/>
      <c r="TKM182" s="522"/>
      <c r="TKN182" s="522"/>
      <c r="TKO182" s="522"/>
      <c r="TKP182" s="522"/>
      <c r="TKQ182" s="522"/>
      <c r="TKR182" s="522"/>
      <c r="TKS182" s="522"/>
      <c r="TKT182" s="522"/>
      <c r="TKU182" s="522"/>
      <c r="TKV182" s="522"/>
      <c r="TKW182" s="522"/>
      <c r="TKX182" s="522"/>
      <c r="TKY182" s="522"/>
      <c r="TKZ182" s="522"/>
      <c r="TLA182" s="522"/>
      <c r="TLB182" s="522"/>
      <c r="TLC182" s="522"/>
      <c r="TLD182" s="522"/>
      <c r="TLE182" s="522"/>
      <c r="TLF182" s="522"/>
      <c r="TLG182" s="522"/>
      <c r="TLH182" s="522"/>
      <c r="TLI182" s="522"/>
      <c r="TLJ182" s="522"/>
      <c r="TLK182" s="522"/>
      <c r="TLL182" s="522"/>
      <c r="TLM182" s="522"/>
      <c r="TLN182" s="522"/>
      <c r="TLO182" s="522"/>
      <c r="TLP182" s="522"/>
      <c r="TLQ182" s="522"/>
      <c r="TLR182" s="522"/>
      <c r="TLS182" s="522"/>
      <c r="TLT182" s="522"/>
      <c r="TLU182" s="522"/>
      <c r="TLV182" s="522"/>
      <c r="TLW182" s="522"/>
      <c r="TLX182" s="522"/>
      <c r="TLY182" s="522"/>
      <c r="TLZ182" s="522"/>
      <c r="TMA182" s="522"/>
      <c r="TMB182" s="522"/>
      <c r="TMC182" s="522"/>
      <c r="TMD182" s="522"/>
      <c r="TME182" s="522"/>
      <c r="TMF182" s="522"/>
      <c r="TMG182" s="522"/>
      <c r="TMH182" s="522"/>
      <c r="TMI182" s="522"/>
      <c r="TMJ182" s="522"/>
      <c r="TMK182" s="522"/>
      <c r="TML182" s="522"/>
      <c r="TMM182" s="522"/>
      <c r="TMN182" s="522"/>
      <c r="TMO182" s="522"/>
      <c r="TMP182" s="522"/>
      <c r="TMQ182" s="522"/>
      <c r="TMR182" s="522"/>
      <c r="TMS182" s="522"/>
      <c r="TMT182" s="522"/>
      <c r="TMU182" s="522"/>
      <c r="TMV182" s="522"/>
      <c r="TMW182" s="522"/>
      <c r="TMX182" s="522"/>
      <c r="TMY182" s="522"/>
      <c r="TMZ182" s="522"/>
      <c r="TNA182" s="522"/>
      <c r="TNB182" s="522"/>
      <c r="TNC182" s="522"/>
      <c r="TND182" s="522"/>
      <c r="TNE182" s="522"/>
      <c r="TNF182" s="522"/>
      <c r="TNG182" s="522"/>
      <c r="TNH182" s="522"/>
      <c r="TNI182" s="522"/>
      <c r="TNJ182" s="522"/>
      <c r="TNK182" s="522"/>
      <c r="TNL182" s="522"/>
      <c r="TNM182" s="522"/>
      <c r="TNN182" s="522"/>
      <c r="TNO182" s="522"/>
      <c r="TNP182" s="522"/>
      <c r="TNQ182" s="522"/>
      <c r="TNR182" s="522"/>
      <c r="TNS182" s="522"/>
      <c r="TNT182" s="522"/>
      <c r="TNU182" s="522"/>
      <c r="TNV182" s="522"/>
      <c r="TNW182" s="522"/>
      <c r="TNX182" s="522"/>
      <c r="TNY182" s="522"/>
      <c r="TNZ182" s="522"/>
      <c r="TOA182" s="522"/>
      <c r="TOB182" s="522"/>
      <c r="TOC182" s="522"/>
      <c r="TOD182" s="522"/>
      <c r="TOE182" s="522"/>
      <c r="TOF182" s="522"/>
      <c r="TOG182" s="522"/>
      <c r="TOH182" s="522"/>
      <c r="TOI182" s="522"/>
      <c r="TOJ182" s="522"/>
      <c r="TOK182" s="522"/>
      <c r="TOL182" s="522"/>
      <c r="TOM182" s="522"/>
      <c r="TON182" s="522"/>
      <c r="TOO182" s="522"/>
      <c r="TOP182" s="522"/>
      <c r="TOQ182" s="522"/>
      <c r="TOR182" s="522"/>
      <c r="TOS182" s="522"/>
      <c r="TOT182" s="522"/>
      <c r="TOU182" s="522"/>
      <c r="TOV182" s="522"/>
      <c r="TOW182" s="522"/>
      <c r="TOX182" s="522"/>
      <c r="TOY182" s="522"/>
      <c r="TOZ182" s="522"/>
      <c r="TPA182" s="522"/>
      <c r="TPB182" s="522"/>
      <c r="TPC182" s="522"/>
      <c r="TPD182" s="522"/>
      <c r="TPE182" s="522"/>
      <c r="TPF182" s="522"/>
      <c r="TPG182" s="522"/>
      <c r="TPH182" s="522"/>
      <c r="TPI182" s="522"/>
      <c r="TPJ182" s="522"/>
      <c r="TPK182" s="522"/>
      <c r="TPL182" s="522"/>
      <c r="TPM182" s="522"/>
      <c r="TPN182" s="522"/>
      <c r="TPO182" s="522"/>
      <c r="TPP182" s="522"/>
      <c r="TPQ182" s="522"/>
      <c r="TPR182" s="522"/>
      <c r="TPS182" s="522"/>
      <c r="TPT182" s="522"/>
      <c r="TPU182" s="522"/>
      <c r="TPV182" s="522"/>
      <c r="TPW182" s="522"/>
      <c r="TPX182" s="522"/>
      <c r="TPY182" s="522"/>
      <c r="TPZ182" s="522"/>
      <c r="TQA182" s="522"/>
      <c r="TQB182" s="522"/>
      <c r="TQC182" s="522"/>
      <c r="TQD182" s="522"/>
      <c r="TQE182" s="522"/>
      <c r="TQF182" s="522"/>
      <c r="TQG182" s="522"/>
      <c r="TQH182" s="522"/>
      <c r="TQI182" s="522"/>
      <c r="TQJ182" s="522"/>
      <c r="TQK182" s="522"/>
      <c r="TQL182" s="522"/>
      <c r="TQM182" s="522"/>
      <c r="TQN182" s="522"/>
      <c r="TQO182" s="522"/>
      <c r="TQP182" s="522"/>
      <c r="TQQ182" s="522"/>
      <c r="TQR182" s="522"/>
      <c r="TQS182" s="522"/>
      <c r="TQT182" s="522"/>
      <c r="TQU182" s="522"/>
      <c r="TQV182" s="522"/>
      <c r="TQW182" s="522"/>
      <c r="TQX182" s="522"/>
      <c r="TQY182" s="522"/>
      <c r="TQZ182" s="522"/>
      <c r="TRA182" s="522"/>
      <c r="TRB182" s="522"/>
      <c r="TRC182" s="522"/>
      <c r="TRD182" s="522"/>
      <c r="TRE182" s="522"/>
      <c r="TRF182" s="522"/>
      <c r="TRG182" s="522"/>
      <c r="TRH182" s="522"/>
      <c r="TRI182" s="522"/>
      <c r="TRJ182" s="522"/>
      <c r="TRK182" s="522"/>
      <c r="TRL182" s="522"/>
      <c r="TRM182" s="522"/>
      <c r="TRN182" s="522"/>
      <c r="TRO182" s="522"/>
      <c r="TRP182" s="522"/>
      <c r="TRQ182" s="522"/>
      <c r="TRR182" s="522"/>
      <c r="TRS182" s="522"/>
      <c r="TRT182" s="522"/>
      <c r="TRU182" s="522"/>
      <c r="TRV182" s="522"/>
      <c r="TRW182" s="522"/>
      <c r="TRX182" s="522"/>
      <c r="TRY182" s="522"/>
      <c r="TRZ182" s="522"/>
      <c r="TSA182" s="522"/>
      <c r="TSB182" s="522"/>
      <c r="TSC182" s="522"/>
      <c r="TSD182" s="522"/>
      <c r="TSE182" s="522"/>
      <c r="TSF182" s="522"/>
      <c r="TSG182" s="522"/>
      <c r="TSH182" s="522"/>
      <c r="TSI182" s="522"/>
      <c r="TSJ182" s="522"/>
      <c r="TSK182" s="522"/>
      <c r="TSL182" s="522"/>
      <c r="TSM182" s="522"/>
      <c r="TSN182" s="522"/>
      <c r="TSO182" s="522"/>
      <c r="TSP182" s="522"/>
      <c r="TSQ182" s="522"/>
      <c r="TSR182" s="522"/>
      <c r="TSS182" s="522"/>
      <c r="TST182" s="522"/>
      <c r="TSU182" s="522"/>
      <c r="TSV182" s="522"/>
      <c r="TSW182" s="522"/>
      <c r="TSX182" s="522"/>
      <c r="TSY182" s="522"/>
      <c r="TSZ182" s="522"/>
      <c r="TTA182" s="522"/>
      <c r="TTB182" s="522"/>
      <c r="TTC182" s="522"/>
      <c r="TTD182" s="522"/>
      <c r="TTE182" s="522"/>
      <c r="TTF182" s="522"/>
      <c r="TTG182" s="522"/>
      <c r="TTH182" s="522"/>
      <c r="TTI182" s="522"/>
      <c r="TTJ182" s="522"/>
      <c r="TTK182" s="522"/>
      <c r="TTL182" s="522"/>
      <c r="TTM182" s="522"/>
      <c r="TTN182" s="522"/>
      <c r="TTO182" s="522"/>
      <c r="TTP182" s="522"/>
      <c r="TTQ182" s="522"/>
      <c r="TTR182" s="522"/>
      <c r="TTS182" s="522"/>
      <c r="TTT182" s="522"/>
      <c r="TTU182" s="522"/>
      <c r="TTV182" s="522"/>
      <c r="TTW182" s="522"/>
      <c r="TTX182" s="522"/>
      <c r="TTY182" s="522"/>
      <c r="TTZ182" s="522"/>
      <c r="TUA182" s="522"/>
      <c r="TUB182" s="522"/>
      <c r="TUC182" s="522"/>
      <c r="TUD182" s="522"/>
      <c r="TUE182" s="522"/>
      <c r="TUF182" s="522"/>
      <c r="TUG182" s="522"/>
      <c r="TUH182" s="522"/>
      <c r="TUI182" s="522"/>
      <c r="TUJ182" s="522"/>
      <c r="TUK182" s="522"/>
      <c r="TUL182" s="522"/>
      <c r="TUM182" s="522"/>
      <c r="TUN182" s="522"/>
      <c r="TUO182" s="522"/>
      <c r="TUP182" s="522"/>
      <c r="TUQ182" s="522"/>
      <c r="TUR182" s="522"/>
      <c r="TUS182" s="522"/>
      <c r="TUT182" s="522"/>
      <c r="TUU182" s="522"/>
      <c r="TUV182" s="522"/>
      <c r="TUW182" s="522"/>
      <c r="TUX182" s="522"/>
      <c r="TUY182" s="522"/>
      <c r="TUZ182" s="522"/>
      <c r="TVA182" s="522"/>
      <c r="TVB182" s="522"/>
      <c r="TVC182" s="522"/>
      <c r="TVD182" s="522"/>
      <c r="TVE182" s="522"/>
      <c r="TVF182" s="522"/>
      <c r="TVG182" s="522"/>
      <c r="TVH182" s="522"/>
      <c r="TVI182" s="522"/>
      <c r="TVJ182" s="522"/>
      <c r="TVK182" s="522"/>
      <c r="TVL182" s="522"/>
      <c r="TVM182" s="522"/>
      <c r="TVN182" s="522"/>
      <c r="TVO182" s="522"/>
      <c r="TVP182" s="522"/>
      <c r="TVQ182" s="522"/>
      <c r="TVR182" s="522"/>
      <c r="TVS182" s="522"/>
      <c r="TVT182" s="522"/>
      <c r="TVU182" s="522"/>
      <c r="TVV182" s="522"/>
      <c r="TVW182" s="522"/>
      <c r="TVX182" s="522"/>
      <c r="TVY182" s="522"/>
      <c r="TVZ182" s="522"/>
      <c r="TWA182" s="522"/>
      <c r="TWB182" s="522"/>
      <c r="TWC182" s="522"/>
      <c r="TWD182" s="522"/>
      <c r="TWE182" s="522"/>
      <c r="TWF182" s="522"/>
      <c r="TWG182" s="522"/>
      <c r="TWH182" s="522"/>
      <c r="TWI182" s="522"/>
      <c r="TWJ182" s="522"/>
      <c r="TWK182" s="522"/>
      <c r="TWL182" s="522"/>
      <c r="TWM182" s="522"/>
      <c r="TWN182" s="522"/>
      <c r="TWO182" s="522"/>
      <c r="TWP182" s="522"/>
      <c r="TWQ182" s="522"/>
      <c r="TWR182" s="522"/>
      <c r="TWS182" s="522"/>
      <c r="TWT182" s="522"/>
      <c r="TWU182" s="522"/>
      <c r="TWV182" s="522"/>
      <c r="TWW182" s="522"/>
      <c r="TWX182" s="522"/>
      <c r="TWY182" s="522"/>
      <c r="TWZ182" s="522"/>
      <c r="TXA182" s="522"/>
      <c r="TXB182" s="522"/>
      <c r="TXC182" s="522"/>
      <c r="TXD182" s="522"/>
      <c r="TXE182" s="522"/>
      <c r="TXF182" s="522"/>
      <c r="TXG182" s="522"/>
      <c r="TXH182" s="522"/>
      <c r="TXI182" s="522"/>
      <c r="TXJ182" s="522"/>
      <c r="TXK182" s="522"/>
      <c r="TXL182" s="522"/>
      <c r="TXM182" s="522"/>
      <c r="TXN182" s="522"/>
      <c r="TXO182" s="522"/>
      <c r="TXP182" s="522"/>
      <c r="TXQ182" s="522"/>
      <c r="TXR182" s="522"/>
      <c r="TXS182" s="522"/>
      <c r="TXT182" s="522"/>
      <c r="TXU182" s="522"/>
      <c r="TXV182" s="522"/>
      <c r="TXW182" s="522"/>
      <c r="TXX182" s="522"/>
      <c r="TXY182" s="522"/>
      <c r="TXZ182" s="522"/>
      <c r="TYA182" s="522"/>
      <c r="TYB182" s="522"/>
      <c r="TYC182" s="522"/>
      <c r="TYD182" s="522"/>
      <c r="TYE182" s="522"/>
      <c r="TYF182" s="522"/>
      <c r="TYG182" s="522"/>
      <c r="TYH182" s="522"/>
      <c r="TYI182" s="522"/>
      <c r="TYJ182" s="522"/>
      <c r="TYK182" s="522"/>
      <c r="TYL182" s="522"/>
      <c r="TYM182" s="522"/>
      <c r="TYN182" s="522"/>
      <c r="TYO182" s="522"/>
      <c r="TYP182" s="522"/>
      <c r="TYQ182" s="522"/>
      <c r="TYR182" s="522"/>
      <c r="TYS182" s="522"/>
      <c r="TYT182" s="522"/>
      <c r="TYU182" s="522"/>
      <c r="TYV182" s="522"/>
      <c r="TYW182" s="522"/>
      <c r="TYX182" s="522"/>
      <c r="TYY182" s="522"/>
      <c r="TYZ182" s="522"/>
      <c r="TZA182" s="522"/>
      <c r="TZB182" s="522"/>
      <c r="TZC182" s="522"/>
      <c r="TZD182" s="522"/>
      <c r="TZE182" s="522"/>
      <c r="TZF182" s="522"/>
      <c r="TZG182" s="522"/>
      <c r="TZH182" s="522"/>
      <c r="TZI182" s="522"/>
      <c r="TZJ182" s="522"/>
      <c r="TZK182" s="522"/>
      <c r="TZL182" s="522"/>
      <c r="TZM182" s="522"/>
      <c r="TZN182" s="522"/>
      <c r="TZO182" s="522"/>
      <c r="TZP182" s="522"/>
      <c r="TZQ182" s="522"/>
      <c r="TZR182" s="522"/>
      <c r="TZS182" s="522"/>
      <c r="TZT182" s="522"/>
      <c r="TZU182" s="522"/>
      <c r="TZV182" s="522"/>
      <c r="TZW182" s="522"/>
      <c r="TZX182" s="522"/>
      <c r="TZY182" s="522"/>
      <c r="TZZ182" s="522"/>
      <c r="UAA182" s="522"/>
      <c r="UAB182" s="522"/>
      <c r="UAC182" s="522"/>
      <c r="UAD182" s="522"/>
      <c r="UAE182" s="522"/>
      <c r="UAF182" s="522"/>
      <c r="UAG182" s="522"/>
      <c r="UAH182" s="522"/>
      <c r="UAI182" s="522"/>
      <c r="UAJ182" s="522"/>
      <c r="UAK182" s="522"/>
      <c r="UAL182" s="522"/>
      <c r="UAM182" s="522"/>
      <c r="UAN182" s="522"/>
      <c r="UAO182" s="522"/>
      <c r="UAP182" s="522"/>
      <c r="UAQ182" s="522"/>
      <c r="UAR182" s="522"/>
      <c r="UAS182" s="522"/>
      <c r="UAT182" s="522"/>
      <c r="UAU182" s="522"/>
      <c r="UAV182" s="522"/>
      <c r="UAW182" s="522"/>
      <c r="UAX182" s="522"/>
      <c r="UAY182" s="522"/>
      <c r="UAZ182" s="522"/>
      <c r="UBA182" s="522"/>
      <c r="UBB182" s="522"/>
      <c r="UBC182" s="522"/>
      <c r="UBD182" s="522"/>
      <c r="UBE182" s="522"/>
      <c r="UBF182" s="522"/>
      <c r="UBG182" s="522"/>
      <c r="UBH182" s="522"/>
      <c r="UBI182" s="522"/>
      <c r="UBJ182" s="522"/>
      <c r="UBK182" s="522"/>
      <c r="UBL182" s="522"/>
      <c r="UBM182" s="522"/>
      <c r="UBN182" s="522"/>
      <c r="UBO182" s="522"/>
      <c r="UBP182" s="522"/>
      <c r="UBQ182" s="522"/>
      <c r="UBR182" s="522"/>
      <c r="UBS182" s="522"/>
      <c r="UBT182" s="522"/>
      <c r="UBU182" s="522"/>
      <c r="UBV182" s="522"/>
      <c r="UBW182" s="522"/>
      <c r="UBX182" s="522"/>
      <c r="UBY182" s="522"/>
      <c r="UBZ182" s="522"/>
      <c r="UCA182" s="522"/>
      <c r="UCB182" s="522"/>
      <c r="UCC182" s="522"/>
      <c r="UCD182" s="522"/>
      <c r="UCE182" s="522"/>
      <c r="UCF182" s="522"/>
      <c r="UCG182" s="522"/>
      <c r="UCH182" s="522"/>
      <c r="UCI182" s="522"/>
      <c r="UCJ182" s="522"/>
      <c r="UCK182" s="522"/>
      <c r="UCL182" s="522"/>
      <c r="UCM182" s="522"/>
      <c r="UCN182" s="522"/>
      <c r="UCO182" s="522"/>
      <c r="UCP182" s="522"/>
      <c r="UCQ182" s="522"/>
      <c r="UCR182" s="522"/>
      <c r="UCS182" s="522"/>
      <c r="UCT182" s="522"/>
      <c r="UCU182" s="522"/>
      <c r="UCV182" s="522"/>
      <c r="UCW182" s="522"/>
      <c r="UCX182" s="522"/>
      <c r="UCY182" s="522"/>
      <c r="UCZ182" s="522"/>
      <c r="UDA182" s="522"/>
      <c r="UDB182" s="522"/>
      <c r="UDC182" s="522"/>
      <c r="UDD182" s="522"/>
      <c r="UDE182" s="522"/>
      <c r="UDF182" s="522"/>
      <c r="UDG182" s="522"/>
      <c r="UDH182" s="522"/>
      <c r="UDI182" s="522"/>
      <c r="UDJ182" s="522"/>
      <c r="UDK182" s="522"/>
      <c r="UDL182" s="522"/>
      <c r="UDM182" s="522"/>
      <c r="UDN182" s="522"/>
      <c r="UDO182" s="522"/>
      <c r="UDP182" s="522"/>
      <c r="UDQ182" s="522"/>
      <c r="UDR182" s="522"/>
      <c r="UDS182" s="522"/>
      <c r="UDT182" s="522"/>
      <c r="UDU182" s="522"/>
      <c r="UDV182" s="522"/>
      <c r="UDW182" s="522"/>
      <c r="UDX182" s="522"/>
      <c r="UDY182" s="522"/>
      <c r="UDZ182" s="522"/>
      <c r="UEA182" s="522"/>
      <c r="UEB182" s="522"/>
      <c r="UEC182" s="522"/>
      <c r="UED182" s="522"/>
      <c r="UEE182" s="522"/>
      <c r="UEF182" s="522"/>
      <c r="UEG182" s="522"/>
      <c r="UEH182" s="522"/>
      <c r="UEI182" s="522"/>
      <c r="UEJ182" s="522"/>
      <c r="UEK182" s="522"/>
      <c r="UEL182" s="522"/>
      <c r="UEM182" s="522"/>
      <c r="UEN182" s="522"/>
      <c r="UEO182" s="522"/>
      <c r="UEP182" s="522"/>
      <c r="UEQ182" s="522"/>
      <c r="UER182" s="522"/>
      <c r="UES182" s="522"/>
      <c r="UET182" s="522"/>
      <c r="UEU182" s="522"/>
      <c r="UEV182" s="522"/>
      <c r="UEW182" s="522"/>
      <c r="UEX182" s="522"/>
      <c r="UEY182" s="522"/>
      <c r="UEZ182" s="522"/>
      <c r="UFA182" s="522"/>
      <c r="UFB182" s="522"/>
      <c r="UFC182" s="522"/>
      <c r="UFD182" s="522"/>
      <c r="UFE182" s="522"/>
      <c r="UFF182" s="522"/>
      <c r="UFG182" s="522"/>
      <c r="UFH182" s="522"/>
      <c r="UFI182" s="522"/>
      <c r="UFJ182" s="522"/>
      <c r="UFK182" s="522"/>
      <c r="UFL182" s="522"/>
      <c r="UFM182" s="522"/>
      <c r="UFN182" s="522"/>
      <c r="UFO182" s="522"/>
      <c r="UFP182" s="522"/>
      <c r="UFQ182" s="522"/>
      <c r="UFR182" s="522"/>
      <c r="UFS182" s="522"/>
      <c r="UFT182" s="522"/>
      <c r="UFU182" s="522"/>
      <c r="UFV182" s="522"/>
      <c r="UFW182" s="522"/>
      <c r="UFX182" s="522"/>
      <c r="UFY182" s="522"/>
      <c r="UFZ182" s="522"/>
      <c r="UGA182" s="522"/>
      <c r="UGB182" s="522"/>
      <c r="UGC182" s="522"/>
      <c r="UGD182" s="522"/>
      <c r="UGE182" s="522"/>
      <c r="UGF182" s="522"/>
      <c r="UGG182" s="522"/>
      <c r="UGH182" s="522"/>
      <c r="UGI182" s="522"/>
      <c r="UGJ182" s="522"/>
      <c r="UGK182" s="522"/>
      <c r="UGL182" s="522"/>
      <c r="UGM182" s="522"/>
      <c r="UGN182" s="522"/>
      <c r="UGO182" s="522"/>
      <c r="UGP182" s="522"/>
      <c r="UGQ182" s="522"/>
      <c r="UGR182" s="522"/>
      <c r="UGS182" s="522"/>
      <c r="UGT182" s="522"/>
      <c r="UGU182" s="522"/>
      <c r="UGV182" s="522"/>
      <c r="UGW182" s="522"/>
      <c r="UGX182" s="522"/>
      <c r="UGY182" s="522"/>
      <c r="UGZ182" s="522"/>
      <c r="UHA182" s="522"/>
      <c r="UHB182" s="522"/>
      <c r="UHC182" s="522"/>
      <c r="UHD182" s="522"/>
      <c r="UHE182" s="522"/>
      <c r="UHF182" s="522"/>
      <c r="UHG182" s="522"/>
      <c r="UHH182" s="522"/>
      <c r="UHI182" s="522"/>
      <c r="UHJ182" s="522"/>
      <c r="UHK182" s="522"/>
      <c r="UHL182" s="522"/>
      <c r="UHM182" s="522"/>
      <c r="UHN182" s="522"/>
      <c r="UHO182" s="522"/>
      <c r="UHP182" s="522"/>
      <c r="UHQ182" s="522"/>
      <c r="UHR182" s="522"/>
      <c r="UHS182" s="522"/>
      <c r="UHT182" s="522"/>
      <c r="UHU182" s="522"/>
      <c r="UHV182" s="522"/>
      <c r="UHW182" s="522"/>
      <c r="UHX182" s="522"/>
      <c r="UHY182" s="522"/>
      <c r="UHZ182" s="522"/>
      <c r="UIA182" s="522"/>
      <c r="UIB182" s="522"/>
      <c r="UIC182" s="522"/>
      <c r="UID182" s="522"/>
      <c r="UIE182" s="522"/>
      <c r="UIF182" s="522"/>
      <c r="UIG182" s="522"/>
      <c r="UIH182" s="522"/>
      <c r="UII182" s="522"/>
      <c r="UIJ182" s="522"/>
      <c r="UIK182" s="522"/>
      <c r="UIL182" s="522"/>
      <c r="UIM182" s="522"/>
      <c r="UIN182" s="522"/>
      <c r="UIO182" s="522"/>
      <c r="UIP182" s="522"/>
      <c r="UIQ182" s="522"/>
      <c r="UIR182" s="522"/>
      <c r="UIS182" s="522"/>
      <c r="UIT182" s="522"/>
      <c r="UIU182" s="522"/>
      <c r="UIV182" s="522"/>
      <c r="UIW182" s="522"/>
      <c r="UIX182" s="522"/>
      <c r="UIY182" s="522"/>
      <c r="UIZ182" s="522"/>
      <c r="UJA182" s="522"/>
      <c r="UJB182" s="522"/>
      <c r="UJC182" s="522"/>
      <c r="UJD182" s="522"/>
      <c r="UJE182" s="522"/>
      <c r="UJF182" s="522"/>
      <c r="UJG182" s="522"/>
      <c r="UJH182" s="522"/>
      <c r="UJI182" s="522"/>
      <c r="UJJ182" s="522"/>
      <c r="UJK182" s="522"/>
      <c r="UJL182" s="522"/>
      <c r="UJM182" s="522"/>
      <c r="UJN182" s="522"/>
      <c r="UJO182" s="522"/>
      <c r="UJP182" s="522"/>
      <c r="UJQ182" s="522"/>
      <c r="UJR182" s="522"/>
      <c r="UJS182" s="522"/>
      <c r="UJT182" s="522"/>
      <c r="UJU182" s="522"/>
      <c r="UJV182" s="522"/>
      <c r="UJW182" s="522"/>
      <c r="UJX182" s="522"/>
      <c r="UJY182" s="522"/>
      <c r="UJZ182" s="522"/>
      <c r="UKA182" s="522"/>
      <c r="UKB182" s="522"/>
      <c r="UKC182" s="522"/>
      <c r="UKD182" s="522"/>
      <c r="UKE182" s="522"/>
      <c r="UKF182" s="522"/>
      <c r="UKG182" s="522"/>
      <c r="UKH182" s="522"/>
      <c r="UKI182" s="522"/>
      <c r="UKJ182" s="522"/>
      <c r="UKK182" s="522"/>
      <c r="UKL182" s="522"/>
      <c r="UKM182" s="522"/>
      <c r="UKN182" s="522"/>
      <c r="UKO182" s="522"/>
      <c r="UKP182" s="522"/>
      <c r="UKQ182" s="522"/>
      <c r="UKR182" s="522"/>
      <c r="UKS182" s="522"/>
      <c r="UKT182" s="522"/>
      <c r="UKU182" s="522"/>
      <c r="UKV182" s="522"/>
      <c r="UKW182" s="522"/>
      <c r="UKX182" s="522"/>
      <c r="UKY182" s="522"/>
      <c r="UKZ182" s="522"/>
      <c r="ULA182" s="522"/>
      <c r="ULB182" s="522"/>
      <c r="ULC182" s="522"/>
      <c r="ULD182" s="522"/>
      <c r="ULE182" s="522"/>
      <c r="ULF182" s="522"/>
      <c r="ULG182" s="522"/>
      <c r="ULH182" s="522"/>
      <c r="ULI182" s="522"/>
      <c r="ULJ182" s="522"/>
      <c r="ULK182" s="522"/>
      <c r="ULL182" s="522"/>
      <c r="ULM182" s="522"/>
      <c r="ULN182" s="522"/>
      <c r="ULO182" s="522"/>
      <c r="ULP182" s="522"/>
      <c r="ULQ182" s="522"/>
      <c r="ULR182" s="522"/>
      <c r="ULS182" s="522"/>
      <c r="ULT182" s="522"/>
      <c r="ULU182" s="522"/>
      <c r="ULV182" s="522"/>
      <c r="ULW182" s="522"/>
      <c r="ULX182" s="522"/>
      <c r="ULY182" s="522"/>
      <c r="ULZ182" s="522"/>
      <c r="UMA182" s="522"/>
      <c r="UMB182" s="522"/>
      <c r="UMC182" s="522"/>
      <c r="UMD182" s="522"/>
      <c r="UME182" s="522"/>
      <c r="UMF182" s="522"/>
      <c r="UMG182" s="522"/>
      <c r="UMH182" s="522"/>
      <c r="UMI182" s="522"/>
      <c r="UMJ182" s="522"/>
      <c r="UMK182" s="522"/>
      <c r="UML182" s="522"/>
      <c r="UMM182" s="522"/>
      <c r="UMN182" s="522"/>
      <c r="UMO182" s="522"/>
      <c r="UMP182" s="522"/>
      <c r="UMQ182" s="522"/>
      <c r="UMR182" s="522"/>
      <c r="UMS182" s="522"/>
      <c r="UMT182" s="522"/>
      <c r="UMU182" s="522"/>
      <c r="UMV182" s="522"/>
      <c r="UMW182" s="522"/>
      <c r="UMX182" s="522"/>
      <c r="UMY182" s="522"/>
      <c r="UMZ182" s="522"/>
      <c r="UNA182" s="522"/>
      <c r="UNB182" s="522"/>
      <c r="UNC182" s="522"/>
      <c r="UND182" s="522"/>
      <c r="UNE182" s="522"/>
      <c r="UNF182" s="522"/>
      <c r="UNG182" s="522"/>
      <c r="UNH182" s="522"/>
      <c r="UNI182" s="522"/>
      <c r="UNJ182" s="522"/>
      <c r="UNK182" s="522"/>
      <c r="UNL182" s="522"/>
      <c r="UNM182" s="522"/>
      <c r="UNN182" s="522"/>
      <c r="UNO182" s="522"/>
      <c r="UNP182" s="522"/>
      <c r="UNQ182" s="522"/>
      <c r="UNR182" s="522"/>
      <c r="UNS182" s="522"/>
      <c r="UNT182" s="522"/>
      <c r="UNU182" s="522"/>
      <c r="UNV182" s="522"/>
      <c r="UNW182" s="522"/>
      <c r="UNX182" s="522"/>
      <c r="UNY182" s="522"/>
      <c r="UNZ182" s="522"/>
      <c r="UOA182" s="522"/>
      <c r="UOB182" s="522"/>
      <c r="UOC182" s="522"/>
      <c r="UOD182" s="522"/>
      <c r="UOE182" s="522"/>
      <c r="UOF182" s="522"/>
      <c r="UOG182" s="522"/>
      <c r="UOH182" s="522"/>
      <c r="UOI182" s="522"/>
      <c r="UOJ182" s="522"/>
      <c r="UOK182" s="522"/>
      <c r="UOL182" s="522"/>
      <c r="UOM182" s="522"/>
      <c r="UON182" s="522"/>
      <c r="UOO182" s="522"/>
      <c r="UOP182" s="522"/>
      <c r="UOQ182" s="522"/>
      <c r="UOR182" s="522"/>
      <c r="UOS182" s="522"/>
      <c r="UOT182" s="522"/>
      <c r="UOU182" s="522"/>
      <c r="UOV182" s="522"/>
      <c r="UOW182" s="522"/>
      <c r="UOX182" s="522"/>
      <c r="UOY182" s="522"/>
      <c r="UOZ182" s="522"/>
      <c r="UPA182" s="522"/>
      <c r="UPB182" s="522"/>
      <c r="UPC182" s="522"/>
      <c r="UPD182" s="522"/>
      <c r="UPE182" s="522"/>
      <c r="UPF182" s="522"/>
      <c r="UPG182" s="522"/>
      <c r="UPH182" s="522"/>
      <c r="UPI182" s="522"/>
      <c r="UPJ182" s="522"/>
      <c r="UPK182" s="522"/>
      <c r="UPL182" s="522"/>
      <c r="UPM182" s="522"/>
      <c r="UPN182" s="522"/>
      <c r="UPO182" s="522"/>
      <c r="UPP182" s="522"/>
      <c r="UPQ182" s="522"/>
      <c r="UPR182" s="522"/>
      <c r="UPS182" s="522"/>
      <c r="UPT182" s="522"/>
      <c r="UPU182" s="522"/>
      <c r="UPV182" s="522"/>
      <c r="UPW182" s="522"/>
      <c r="UPX182" s="522"/>
      <c r="UPY182" s="522"/>
      <c r="UPZ182" s="522"/>
      <c r="UQA182" s="522"/>
      <c r="UQB182" s="522"/>
      <c r="UQC182" s="522"/>
      <c r="UQD182" s="522"/>
      <c r="UQE182" s="522"/>
      <c r="UQF182" s="522"/>
      <c r="UQG182" s="522"/>
      <c r="UQH182" s="522"/>
      <c r="UQI182" s="522"/>
      <c r="UQJ182" s="522"/>
      <c r="UQK182" s="522"/>
      <c r="UQL182" s="522"/>
      <c r="UQM182" s="522"/>
      <c r="UQN182" s="522"/>
      <c r="UQO182" s="522"/>
      <c r="UQP182" s="522"/>
      <c r="UQQ182" s="522"/>
      <c r="UQR182" s="522"/>
      <c r="UQS182" s="522"/>
      <c r="UQT182" s="522"/>
      <c r="UQU182" s="522"/>
      <c r="UQV182" s="522"/>
      <c r="UQW182" s="522"/>
      <c r="UQX182" s="522"/>
      <c r="UQY182" s="522"/>
      <c r="UQZ182" s="522"/>
      <c r="URA182" s="522"/>
      <c r="URB182" s="522"/>
      <c r="URC182" s="522"/>
      <c r="URD182" s="522"/>
      <c r="URE182" s="522"/>
      <c r="URF182" s="522"/>
      <c r="URG182" s="522"/>
      <c r="URH182" s="522"/>
      <c r="URI182" s="522"/>
      <c r="URJ182" s="522"/>
      <c r="URK182" s="522"/>
      <c r="URL182" s="522"/>
      <c r="URM182" s="522"/>
      <c r="URN182" s="522"/>
      <c r="URO182" s="522"/>
      <c r="URP182" s="522"/>
      <c r="URQ182" s="522"/>
      <c r="URR182" s="522"/>
      <c r="URS182" s="522"/>
      <c r="URT182" s="522"/>
      <c r="URU182" s="522"/>
      <c r="URV182" s="522"/>
      <c r="URW182" s="522"/>
      <c r="URX182" s="522"/>
      <c r="URY182" s="522"/>
      <c r="URZ182" s="522"/>
      <c r="USA182" s="522"/>
      <c r="USB182" s="522"/>
      <c r="USC182" s="522"/>
      <c r="USD182" s="522"/>
      <c r="USE182" s="522"/>
      <c r="USF182" s="522"/>
      <c r="USG182" s="522"/>
      <c r="USH182" s="522"/>
      <c r="USI182" s="522"/>
      <c r="USJ182" s="522"/>
      <c r="USK182" s="522"/>
      <c r="USL182" s="522"/>
      <c r="USM182" s="522"/>
      <c r="USN182" s="522"/>
      <c r="USO182" s="522"/>
      <c r="USP182" s="522"/>
      <c r="USQ182" s="522"/>
      <c r="USR182" s="522"/>
      <c r="USS182" s="522"/>
      <c r="UST182" s="522"/>
      <c r="USU182" s="522"/>
      <c r="USV182" s="522"/>
      <c r="USW182" s="522"/>
      <c r="USX182" s="522"/>
      <c r="USY182" s="522"/>
      <c r="USZ182" s="522"/>
      <c r="UTA182" s="522"/>
      <c r="UTB182" s="522"/>
      <c r="UTC182" s="522"/>
      <c r="UTD182" s="522"/>
      <c r="UTE182" s="522"/>
      <c r="UTF182" s="522"/>
      <c r="UTG182" s="522"/>
      <c r="UTH182" s="522"/>
      <c r="UTI182" s="522"/>
      <c r="UTJ182" s="522"/>
      <c r="UTK182" s="522"/>
      <c r="UTL182" s="522"/>
      <c r="UTM182" s="522"/>
      <c r="UTN182" s="522"/>
      <c r="UTO182" s="522"/>
      <c r="UTP182" s="522"/>
      <c r="UTQ182" s="522"/>
      <c r="UTR182" s="522"/>
      <c r="UTS182" s="522"/>
      <c r="UTT182" s="522"/>
      <c r="UTU182" s="522"/>
      <c r="UTV182" s="522"/>
      <c r="UTW182" s="522"/>
      <c r="UTX182" s="522"/>
      <c r="UTY182" s="522"/>
      <c r="UTZ182" s="522"/>
      <c r="UUA182" s="522"/>
      <c r="UUB182" s="522"/>
      <c r="UUC182" s="522"/>
      <c r="UUD182" s="522"/>
      <c r="UUE182" s="522"/>
      <c r="UUF182" s="522"/>
      <c r="UUG182" s="522"/>
      <c r="UUH182" s="522"/>
      <c r="UUI182" s="522"/>
      <c r="UUJ182" s="522"/>
      <c r="UUK182" s="522"/>
      <c r="UUL182" s="522"/>
      <c r="UUM182" s="522"/>
      <c r="UUN182" s="522"/>
      <c r="UUO182" s="522"/>
      <c r="UUP182" s="522"/>
      <c r="UUQ182" s="522"/>
      <c r="UUR182" s="522"/>
      <c r="UUS182" s="522"/>
      <c r="UUT182" s="522"/>
      <c r="UUU182" s="522"/>
      <c r="UUV182" s="522"/>
      <c r="UUW182" s="522"/>
      <c r="UUX182" s="522"/>
      <c r="UUY182" s="522"/>
      <c r="UUZ182" s="522"/>
      <c r="UVA182" s="522"/>
      <c r="UVB182" s="522"/>
      <c r="UVC182" s="522"/>
      <c r="UVD182" s="522"/>
      <c r="UVE182" s="522"/>
      <c r="UVF182" s="522"/>
      <c r="UVG182" s="522"/>
      <c r="UVH182" s="522"/>
      <c r="UVI182" s="522"/>
      <c r="UVJ182" s="522"/>
      <c r="UVK182" s="522"/>
      <c r="UVL182" s="522"/>
      <c r="UVM182" s="522"/>
      <c r="UVN182" s="522"/>
      <c r="UVO182" s="522"/>
      <c r="UVP182" s="522"/>
      <c r="UVQ182" s="522"/>
      <c r="UVR182" s="522"/>
      <c r="UVS182" s="522"/>
      <c r="UVT182" s="522"/>
      <c r="UVU182" s="522"/>
      <c r="UVV182" s="522"/>
      <c r="UVW182" s="522"/>
      <c r="UVX182" s="522"/>
      <c r="UVY182" s="522"/>
      <c r="UVZ182" s="522"/>
      <c r="UWA182" s="522"/>
      <c r="UWB182" s="522"/>
      <c r="UWC182" s="522"/>
      <c r="UWD182" s="522"/>
      <c r="UWE182" s="522"/>
      <c r="UWF182" s="522"/>
      <c r="UWG182" s="522"/>
      <c r="UWH182" s="522"/>
      <c r="UWI182" s="522"/>
      <c r="UWJ182" s="522"/>
      <c r="UWK182" s="522"/>
      <c r="UWL182" s="522"/>
      <c r="UWM182" s="522"/>
      <c r="UWN182" s="522"/>
      <c r="UWO182" s="522"/>
      <c r="UWP182" s="522"/>
      <c r="UWQ182" s="522"/>
      <c r="UWR182" s="522"/>
      <c r="UWS182" s="522"/>
      <c r="UWT182" s="522"/>
      <c r="UWU182" s="522"/>
      <c r="UWV182" s="522"/>
      <c r="UWW182" s="522"/>
      <c r="UWX182" s="522"/>
      <c r="UWY182" s="522"/>
      <c r="UWZ182" s="522"/>
      <c r="UXA182" s="522"/>
      <c r="UXB182" s="522"/>
      <c r="UXC182" s="522"/>
      <c r="UXD182" s="522"/>
      <c r="UXE182" s="522"/>
      <c r="UXF182" s="522"/>
      <c r="UXG182" s="522"/>
      <c r="UXH182" s="522"/>
      <c r="UXI182" s="522"/>
      <c r="UXJ182" s="522"/>
      <c r="UXK182" s="522"/>
      <c r="UXL182" s="522"/>
      <c r="UXM182" s="522"/>
      <c r="UXN182" s="522"/>
      <c r="UXO182" s="522"/>
      <c r="UXP182" s="522"/>
      <c r="UXQ182" s="522"/>
      <c r="UXR182" s="522"/>
      <c r="UXS182" s="522"/>
      <c r="UXT182" s="522"/>
      <c r="UXU182" s="522"/>
      <c r="UXV182" s="522"/>
      <c r="UXW182" s="522"/>
      <c r="UXX182" s="522"/>
      <c r="UXY182" s="522"/>
      <c r="UXZ182" s="522"/>
      <c r="UYA182" s="522"/>
      <c r="UYB182" s="522"/>
      <c r="UYC182" s="522"/>
      <c r="UYD182" s="522"/>
      <c r="UYE182" s="522"/>
      <c r="UYF182" s="522"/>
      <c r="UYG182" s="522"/>
      <c r="UYH182" s="522"/>
      <c r="UYI182" s="522"/>
      <c r="UYJ182" s="522"/>
      <c r="UYK182" s="522"/>
      <c r="UYL182" s="522"/>
      <c r="UYM182" s="522"/>
      <c r="UYN182" s="522"/>
      <c r="UYO182" s="522"/>
      <c r="UYP182" s="522"/>
      <c r="UYQ182" s="522"/>
      <c r="UYR182" s="522"/>
      <c r="UYS182" s="522"/>
      <c r="UYT182" s="522"/>
      <c r="UYU182" s="522"/>
      <c r="UYV182" s="522"/>
      <c r="UYW182" s="522"/>
      <c r="UYX182" s="522"/>
      <c r="UYY182" s="522"/>
      <c r="UYZ182" s="522"/>
      <c r="UZA182" s="522"/>
      <c r="UZB182" s="522"/>
      <c r="UZC182" s="522"/>
      <c r="UZD182" s="522"/>
      <c r="UZE182" s="522"/>
      <c r="UZF182" s="522"/>
      <c r="UZG182" s="522"/>
      <c r="UZH182" s="522"/>
      <c r="UZI182" s="522"/>
      <c r="UZJ182" s="522"/>
      <c r="UZK182" s="522"/>
      <c r="UZL182" s="522"/>
      <c r="UZM182" s="522"/>
      <c r="UZN182" s="522"/>
      <c r="UZO182" s="522"/>
      <c r="UZP182" s="522"/>
      <c r="UZQ182" s="522"/>
      <c r="UZR182" s="522"/>
      <c r="UZS182" s="522"/>
      <c r="UZT182" s="522"/>
      <c r="UZU182" s="522"/>
      <c r="UZV182" s="522"/>
      <c r="UZW182" s="522"/>
      <c r="UZX182" s="522"/>
      <c r="UZY182" s="522"/>
      <c r="UZZ182" s="522"/>
      <c r="VAA182" s="522"/>
      <c r="VAB182" s="522"/>
      <c r="VAC182" s="522"/>
      <c r="VAD182" s="522"/>
      <c r="VAE182" s="522"/>
      <c r="VAF182" s="522"/>
      <c r="VAG182" s="522"/>
      <c r="VAH182" s="522"/>
      <c r="VAI182" s="522"/>
      <c r="VAJ182" s="522"/>
      <c r="VAK182" s="522"/>
      <c r="VAL182" s="522"/>
      <c r="VAM182" s="522"/>
      <c r="VAN182" s="522"/>
      <c r="VAO182" s="522"/>
      <c r="VAP182" s="522"/>
      <c r="VAQ182" s="522"/>
      <c r="VAR182" s="522"/>
      <c r="VAS182" s="522"/>
      <c r="VAT182" s="522"/>
      <c r="VAU182" s="522"/>
      <c r="VAV182" s="522"/>
      <c r="VAW182" s="522"/>
      <c r="VAX182" s="522"/>
      <c r="VAY182" s="522"/>
      <c r="VAZ182" s="522"/>
      <c r="VBA182" s="522"/>
      <c r="VBB182" s="522"/>
      <c r="VBC182" s="522"/>
      <c r="VBD182" s="522"/>
      <c r="VBE182" s="522"/>
      <c r="VBF182" s="522"/>
      <c r="VBG182" s="522"/>
      <c r="VBH182" s="522"/>
      <c r="VBI182" s="522"/>
      <c r="VBJ182" s="522"/>
      <c r="VBK182" s="522"/>
      <c r="VBL182" s="522"/>
      <c r="VBM182" s="522"/>
      <c r="VBN182" s="522"/>
      <c r="VBO182" s="522"/>
      <c r="VBP182" s="522"/>
      <c r="VBQ182" s="522"/>
      <c r="VBR182" s="522"/>
      <c r="VBS182" s="522"/>
      <c r="VBT182" s="522"/>
      <c r="VBU182" s="522"/>
      <c r="VBV182" s="522"/>
      <c r="VBW182" s="522"/>
      <c r="VBX182" s="522"/>
      <c r="VBY182" s="522"/>
      <c r="VBZ182" s="522"/>
      <c r="VCA182" s="522"/>
      <c r="VCB182" s="522"/>
      <c r="VCC182" s="522"/>
      <c r="VCD182" s="522"/>
      <c r="VCE182" s="522"/>
      <c r="VCF182" s="522"/>
      <c r="VCG182" s="522"/>
      <c r="VCH182" s="522"/>
      <c r="VCI182" s="522"/>
      <c r="VCJ182" s="522"/>
      <c r="VCK182" s="522"/>
      <c r="VCL182" s="522"/>
      <c r="VCM182" s="522"/>
      <c r="VCN182" s="522"/>
      <c r="VCO182" s="522"/>
      <c r="VCP182" s="522"/>
      <c r="VCQ182" s="522"/>
      <c r="VCR182" s="522"/>
      <c r="VCS182" s="522"/>
      <c r="VCT182" s="522"/>
      <c r="VCU182" s="522"/>
      <c r="VCV182" s="522"/>
      <c r="VCW182" s="522"/>
      <c r="VCX182" s="522"/>
      <c r="VCY182" s="522"/>
      <c r="VCZ182" s="522"/>
      <c r="VDA182" s="522"/>
      <c r="VDB182" s="522"/>
      <c r="VDC182" s="522"/>
      <c r="VDD182" s="522"/>
      <c r="VDE182" s="522"/>
      <c r="VDF182" s="522"/>
      <c r="VDG182" s="522"/>
      <c r="VDH182" s="522"/>
      <c r="VDI182" s="522"/>
      <c r="VDJ182" s="522"/>
      <c r="VDK182" s="522"/>
      <c r="VDL182" s="522"/>
      <c r="VDM182" s="522"/>
      <c r="VDN182" s="522"/>
      <c r="VDO182" s="522"/>
      <c r="VDP182" s="522"/>
      <c r="VDQ182" s="522"/>
      <c r="VDR182" s="522"/>
      <c r="VDS182" s="522"/>
      <c r="VDT182" s="522"/>
      <c r="VDU182" s="522"/>
      <c r="VDV182" s="522"/>
      <c r="VDW182" s="522"/>
      <c r="VDX182" s="522"/>
      <c r="VDY182" s="522"/>
      <c r="VDZ182" s="522"/>
      <c r="VEA182" s="522"/>
      <c r="VEB182" s="522"/>
      <c r="VEC182" s="522"/>
      <c r="VED182" s="522"/>
      <c r="VEE182" s="522"/>
      <c r="VEF182" s="522"/>
      <c r="VEG182" s="522"/>
      <c r="VEH182" s="522"/>
      <c r="VEI182" s="522"/>
      <c r="VEJ182" s="522"/>
      <c r="VEK182" s="522"/>
      <c r="VEL182" s="522"/>
      <c r="VEM182" s="522"/>
      <c r="VEN182" s="522"/>
      <c r="VEO182" s="522"/>
      <c r="VEP182" s="522"/>
      <c r="VEQ182" s="522"/>
      <c r="VER182" s="522"/>
      <c r="VES182" s="522"/>
      <c r="VET182" s="522"/>
      <c r="VEU182" s="522"/>
      <c r="VEV182" s="522"/>
      <c r="VEW182" s="522"/>
      <c r="VEX182" s="522"/>
      <c r="VEY182" s="522"/>
      <c r="VEZ182" s="522"/>
      <c r="VFA182" s="522"/>
      <c r="VFB182" s="522"/>
      <c r="VFC182" s="522"/>
      <c r="VFD182" s="522"/>
      <c r="VFE182" s="522"/>
      <c r="VFF182" s="522"/>
      <c r="VFG182" s="522"/>
      <c r="VFH182" s="522"/>
      <c r="VFI182" s="522"/>
      <c r="VFJ182" s="522"/>
      <c r="VFK182" s="522"/>
      <c r="VFL182" s="522"/>
      <c r="VFM182" s="522"/>
      <c r="VFN182" s="522"/>
      <c r="VFO182" s="522"/>
      <c r="VFP182" s="522"/>
      <c r="VFQ182" s="522"/>
      <c r="VFR182" s="522"/>
      <c r="VFS182" s="522"/>
      <c r="VFT182" s="522"/>
      <c r="VFU182" s="522"/>
      <c r="VFV182" s="522"/>
      <c r="VFW182" s="522"/>
      <c r="VFX182" s="522"/>
      <c r="VFY182" s="522"/>
      <c r="VFZ182" s="522"/>
      <c r="VGA182" s="522"/>
      <c r="VGB182" s="522"/>
      <c r="VGC182" s="522"/>
      <c r="VGD182" s="522"/>
      <c r="VGE182" s="522"/>
      <c r="VGF182" s="522"/>
      <c r="VGG182" s="522"/>
      <c r="VGH182" s="522"/>
      <c r="VGI182" s="522"/>
      <c r="VGJ182" s="522"/>
      <c r="VGK182" s="522"/>
      <c r="VGL182" s="522"/>
      <c r="VGM182" s="522"/>
      <c r="VGN182" s="522"/>
      <c r="VGO182" s="522"/>
      <c r="VGP182" s="522"/>
      <c r="VGQ182" s="522"/>
      <c r="VGR182" s="522"/>
      <c r="VGS182" s="522"/>
      <c r="VGT182" s="522"/>
      <c r="VGU182" s="522"/>
      <c r="VGV182" s="522"/>
      <c r="VGW182" s="522"/>
      <c r="VGX182" s="522"/>
      <c r="VGY182" s="522"/>
      <c r="VGZ182" s="522"/>
      <c r="VHA182" s="522"/>
      <c r="VHB182" s="522"/>
      <c r="VHC182" s="522"/>
      <c r="VHD182" s="522"/>
      <c r="VHE182" s="522"/>
      <c r="VHF182" s="522"/>
      <c r="VHG182" s="522"/>
      <c r="VHH182" s="522"/>
      <c r="VHI182" s="522"/>
      <c r="VHJ182" s="522"/>
      <c r="VHK182" s="522"/>
      <c r="VHL182" s="522"/>
      <c r="VHM182" s="522"/>
      <c r="VHN182" s="522"/>
      <c r="VHO182" s="522"/>
      <c r="VHP182" s="522"/>
      <c r="VHQ182" s="522"/>
      <c r="VHR182" s="522"/>
      <c r="VHS182" s="522"/>
      <c r="VHT182" s="522"/>
      <c r="VHU182" s="522"/>
      <c r="VHV182" s="522"/>
      <c r="VHW182" s="522"/>
      <c r="VHX182" s="522"/>
      <c r="VHY182" s="522"/>
      <c r="VHZ182" s="522"/>
      <c r="VIA182" s="522"/>
      <c r="VIB182" s="522"/>
      <c r="VIC182" s="522"/>
      <c r="VID182" s="522"/>
      <c r="VIE182" s="522"/>
      <c r="VIF182" s="522"/>
      <c r="VIG182" s="522"/>
      <c r="VIH182" s="522"/>
      <c r="VII182" s="522"/>
      <c r="VIJ182" s="522"/>
      <c r="VIK182" s="522"/>
      <c r="VIL182" s="522"/>
      <c r="VIM182" s="522"/>
      <c r="VIN182" s="522"/>
      <c r="VIO182" s="522"/>
      <c r="VIP182" s="522"/>
      <c r="VIQ182" s="522"/>
      <c r="VIR182" s="522"/>
      <c r="VIS182" s="522"/>
      <c r="VIT182" s="522"/>
      <c r="VIU182" s="522"/>
      <c r="VIV182" s="522"/>
      <c r="VIW182" s="522"/>
      <c r="VIX182" s="522"/>
      <c r="VIY182" s="522"/>
      <c r="VIZ182" s="522"/>
      <c r="VJA182" s="522"/>
      <c r="VJB182" s="522"/>
      <c r="VJC182" s="522"/>
      <c r="VJD182" s="522"/>
      <c r="VJE182" s="522"/>
      <c r="VJF182" s="522"/>
      <c r="VJG182" s="522"/>
      <c r="VJH182" s="522"/>
      <c r="VJI182" s="522"/>
      <c r="VJJ182" s="522"/>
      <c r="VJK182" s="522"/>
      <c r="VJL182" s="522"/>
      <c r="VJM182" s="522"/>
      <c r="VJN182" s="522"/>
      <c r="VJO182" s="522"/>
      <c r="VJP182" s="522"/>
      <c r="VJQ182" s="522"/>
      <c r="VJR182" s="522"/>
      <c r="VJS182" s="522"/>
      <c r="VJT182" s="522"/>
      <c r="VJU182" s="522"/>
      <c r="VJV182" s="522"/>
      <c r="VJW182" s="522"/>
      <c r="VJX182" s="522"/>
      <c r="VJY182" s="522"/>
      <c r="VJZ182" s="522"/>
      <c r="VKA182" s="522"/>
      <c r="VKB182" s="522"/>
      <c r="VKC182" s="522"/>
      <c r="VKD182" s="522"/>
      <c r="VKE182" s="522"/>
      <c r="VKF182" s="522"/>
      <c r="VKG182" s="522"/>
      <c r="VKH182" s="522"/>
      <c r="VKI182" s="522"/>
      <c r="VKJ182" s="522"/>
      <c r="VKK182" s="522"/>
      <c r="VKL182" s="522"/>
      <c r="VKM182" s="522"/>
      <c r="VKN182" s="522"/>
      <c r="VKO182" s="522"/>
      <c r="VKP182" s="522"/>
      <c r="VKQ182" s="522"/>
      <c r="VKR182" s="522"/>
      <c r="VKS182" s="522"/>
      <c r="VKT182" s="522"/>
      <c r="VKU182" s="522"/>
      <c r="VKV182" s="522"/>
      <c r="VKW182" s="522"/>
      <c r="VKX182" s="522"/>
      <c r="VKY182" s="522"/>
      <c r="VKZ182" s="522"/>
      <c r="VLA182" s="522"/>
      <c r="VLB182" s="522"/>
      <c r="VLC182" s="522"/>
      <c r="VLD182" s="522"/>
      <c r="VLE182" s="522"/>
      <c r="VLF182" s="522"/>
      <c r="VLG182" s="522"/>
      <c r="VLH182" s="522"/>
      <c r="VLI182" s="522"/>
      <c r="VLJ182" s="522"/>
      <c r="VLK182" s="522"/>
      <c r="VLL182" s="522"/>
      <c r="VLM182" s="522"/>
      <c r="VLN182" s="522"/>
      <c r="VLO182" s="522"/>
      <c r="VLP182" s="522"/>
      <c r="VLQ182" s="522"/>
      <c r="VLR182" s="522"/>
      <c r="VLS182" s="522"/>
      <c r="VLT182" s="522"/>
      <c r="VLU182" s="522"/>
      <c r="VLV182" s="522"/>
      <c r="VLW182" s="522"/>
      <c r="VLX182" s="522"/>
      <c r="VLY182" s="522"/>
      <c r="VLZ182" s="522"/>
      <c r="VMA182" s="522"/>
      <c r="VMB182" s="522"/>
      <c r="VMC182" s="522"/>
      <c r="VMD182" s="522"/>
      <c r="VME182" s="522"/>
      <c r="VMF182" s="522"/>
      <c r="VMG182" s="522"/>
      <c r="VMH182" s="522"/>
      <c r="VMI182" s="522"/>
      <c r="VMJ182" s="522"/>
      <c r="VMK182" s="522"/>
      <c r="VML182" s="522"/>
      <c r="VMM182" s="522"/>
      <c r="VMN182" s="522"/>
      <c r="VMO182" s="522"/>
      <c r="VMP182" s="522"/>
      <c r="VMQ182" s="522"/>
      <c r="VMR182" s="522"/>
      <c r="VMS182" s="522"/>
      <c r="VMT182" s="522"/>
      <c r="VMU182" s="522"/>
      <c r="VMV182" s="522"/>
      <c r="VMW182" s="522"/>
      <c r="VMX182" s="522"/>
      <c r="VMY182" s="522"/>
      <c r="VMZ182" s="522"/>
      <c r="VNA182" s="522"/>
      <c r="VNB182" s="522"/>
      <c r="VNC182" s="522"/>
      <c r="VND182" s="522"/>
      <c r="VNE182" s="522"/>
      <c r="VNF182" s="522"/>
      <c r="VNG182" s="522"/>
      <c r="VNH182" s="522"/>
      <c r="VNI182" s="522"/>
      <c r="VNJ182" s="522"/>
      <c r="VNK182" s="522"/>
      <c r="VNL182" s="522"/>
      <c r="VNM182" s="522"/>
      <c r="VNN182" s="522"/>
      <c r="VNO182" s="522"/>
      <c r="VNP182" s="522"/>
      <c r="VNQ182" s="522"/>
      <c r="VNR182" s="522"/>
      <c r="VNS182" s="522"/>
      <c r="VNT182" s="522"/>
      <c r="VNU182" s="522"/>
      <c r="VNV182" s="522"/>
      <c r="VNW182" s="522"/>
      <c r="VNX182" s="522"/>
      <c r="VNY182" s="522"/>
      <c r="VNZ182" s="522"/>
      <c r="VOA182" s="522"/>
      <c r="VOB182" s="522"/>
      <c r="VOC182" s="522"/>
      <c r="VOD182" s="522"/>
      <c r="VOE182" s="522"/>
      <c r="VOF182" s="522"/>
      <c r="VOG182" s="522"/>
      <c r="VOH182" s="522"/>
      <c r="VOI182" s="522"/>
      <c r="VOJ182" s="522"/>
      <c r="VOK182" s="522"/>
      <c r="VOL182" s="522"/>
      <c r="VOM182" s="522"/>
      <c r="VON182" s="522"/>
      <c r="VOO182" s="522"/>
      <c r="VOP182" s="522"/>
      <c r="VOQ182" s="522"/>
      <c r="VOR182" s="522"/>
      <c r="VOS182" s="522"/>
      <c r="VOT182" s="522"/>
      <c r="VOU182" s="522"/>
      <c r="VOV182" s="522"/>
      <c r="VOW182" s="522"/>
      <c r="VOX182" s="522"/>
      <c r="VOY182" s="522"/>
      <c r="VOZ182" s="522"/>
      <c r="VPA182" s="522"/>
      <c r="VPB182" s="522"/>
      <c r="VPC182" s="522"/>
      <c r="VPD182" s="522"/>
      <c r="VPE182" s="522"/>
      <c r="VPF182" s="522"/>
      <c r="VPG182" s="522"/>
      <c r="VPH182" s="522"/>
      <c r="VPI182" s="522"/>
      <c r="VPJ182" s="522"/>
      <c r="VPK182" s="522"/>
      <c r="VPL182" s="522"/>
      <c r="VPM182" s="522"/>
      <c r="VPN182" s="522"/>
      <c r="VPO182" s="522"/>
      <c r="VPP182" s="522"/>
      <c r="VPQ182" s="522"/>
      <c r="VPR182" s="522"/>
      <c r="VPS182" s="522"/>
      <c r="VPT182" s="522"/>
      <c r="VPU182" s="522"/>
      <c r="VPV182" s="522"/>
      <c r="VPW182" s="522"/>
      <c r="VPX182" s="522"/>
      <c r="VPY182" s="522"/>
      <c r="VPZ182" s="522"/>
      <c r="VQA182" s="522"/>
      <c r="VQB182" s="522"/>
      <c r="VQC182" s="522"/>
      <c r="VQD182" s="522"/>
      <c r="VQE182" s="522"/>
      <c r="VQF182" s="522"/>
      <c r="VQG182" s="522"/>
      <c r="VQH182" s="522"/>
      <c r="VQI182" s="522"/>
      <c r="VQJ182" s="522"/>
      <c r="VQK182" s="522"/>
      <c r="VQL182" s="522"/>
      <c r="VQM182" s="522"/>
      <c r="VQN182" s="522"/>
      <c r="VQO182" s="522"/>
      <c r="VQP182" s="522"/>
      <c r="VQQ182" s="522"/>
      <c r="VQR182" s="522"/>
      <c r="VQS182" s="522"/>
      <c r="VQT182" s="522"/>
      <c r="VQU182" s="522"/>
      <c r="VQV182" s="522"/>
      <c r="VQW182" s="522"/>
      <c r="VQX182" s="522"/>
      <c r="VQY182" s="522"/>
      <c r="VQZ182" s="522"/>
      <c r="VRA182" s="522"/>
      <c r="VRB182" s="522"/>
      <c r="VRC182" s="522"/>
      <c r="VRD182" s="522"/>
      <c r="VRE182" s="522"/>
      <c r="VRF182" s="522"/>
      <c r="VRG182" s="522"/>
      <c r="VRH182" s="522"/>
      <c r="VRI182" s="522"/>
      <c r="VRJ182" s="522"/>
      <c r="VRK182" s="522"/>
      <c r="VRL182" s="522"/>
      <c r="VRM182" s="522"/>
      <c r="VRN182" s="522"/>
      <c r="VRO182" s="522"/>
      <c r="VRP182" s="522"/>
      <c r="VRQ182" s="522"/>
      <c r="VRR182" s="522"/>
      <c r="VRS182" s="522"/>
      <c r="VRT182" s="522"/>
      <c r="VRU182" s="522"/>
      <c r="VRV182" s="522"/>
      <c r="VRW182" s="522"/>
      <c r="VRX182" s="522"/>
      <c r="VRY182" s="522"/>
      <c r="VRZ182" s="522"/>
      <c r="VSA182" s="522"/>
      <c r="VSB182" s="522"/>
      <c r="VSC182" s="522"/>
      <c r="VSD182" s="522"/>
      <c r="VSE182" s="522"/>
      <c r="VSF182" s="522"/>
      <c r="VSG182" s="522"/>
      <c r="VSH182" s="522"/>
      <c r="VSI182" s="522"/>
      <c r="VSJ182" s="522"/>
      <c r="VSK182" s="522"/>
      <c r="VSL182" s="522"/>
      <c r="VSM182" s="522"/>
      <c r="VSN182" s="522"/>
      <c r="VSO182" s="522"/>
      <c r="VSP182" s="522"/>
      <c r="VSQ182" s="522"/>
      <c r="VSR182" s="522"/>
      <c r="VSS182" s="522"/>
      <c r="VST182" s="522"/>
      <c r="VSU182" s="522"/>
      <c r="VSV182" s="522"/>
      <c r="VSW182" s="522"/>
      <c r="VSX182" s="522"/>
      <c r="VSY182" s="522"/>
      <c r="VSZ182" s="522"/>
      <c r="VTA182" s="522"/>
      <c r="VTB182" s="522"/>
      <c r="VTC182" s="522"/>
      <c r="VTD182" s="522"/>
      <c r="VTE182" s="522"/>
      <c r="VTF182" s="522"/>
      <c r="VTG182" s="522"/>
      <c r="VTH182" s="522"/>
      <c r="VTI182" s="522"/>
      <c r="VTJ182" s="522"/>
      <c r="VTK182" s="522"/>
      <c r="VTL182" s="522"/>
      <c r="VTM182" s="522"/>
      <c r="VTN182" s="522"/>
      <c r="VTO182" s="522"/>
      <c r="VTP182" s="522"/>
      <c r="VTQ182" s="522"/>
      <c r="VTR182" s="522"/>
      <c r="VTS182" s="522"/>
      <c r="VTT182" s="522"/>
      <c r="VTU182" s="522"/>
      <c r="VTV182" s="522"/>
      <c r="VTW182" s="522"/>
      <c r="VTX182" s="522"/>
      <c r="VTY182" s="522"/>
      <c r="VTZ182" s="522"/>
      <c r="VUA182" s="522"/>
      <c r="VUB182" s="522"/>
      <c r="VUC182" s="522"/>
      <c r="VUD182" s="522"/>
      <c r="VUE182" s="522"/>
      <c r="VUF182" s="522"/>
      <c r="VUG182" s="522"/>
      <c r="VUH182" s="522"/>
      <c r="VUI182" s="522"/>
      <c r="VUJ182" s="522"/>
      <c r="VUK182" s="522"/>
      <c r="VUL182" s="522"/>
      <c r="VUM182" s="522"/>
      <c r="VUN182" s="522"/>
      <c r="VUO182" s="522"/>
      <c r="VUP182" s="522"/>
      <c r="VUQ182" s="522"/>
      <c r="VUR182" s="522"/>
      <c r="VUS182" s="522"/>
      <c r="VUT182" s="522"/>
      <c r="VUU182" s="522"/>
      <c r="VUV182" s="522"/>
      <c r="VUW182" s="522"/>
      <c r="VUX182" s="522"/>
      <c r="VUY182" s="522"/>
      <c r="VUZ182" s="522"/>
      <c r="VVA182" s="522"/>
      <c r="VVB182" s="522"/>
      <c r="VVC182" s="522"/>
      <c r="VVD182" s="522"/>
      <c r="VVE182" s="522"/>
      <c r="VVF182" s="522"/>
      <c r="VVG182" s="522"/>
      <c r="VVH182" s="522"/>
      <c r="VVI182" s="522"/>
      <c r="VVJ182" s="522"/>
      <c r="VVK182" s="522"/>
      <c r="VVL182" s="522"/>
      <c r="VVM182" s="522"/>
      <c r="VVN182" s="522"/>
      <c r="VVO182" s="522"/>
      <c r="VVP182" s="522"/>
      <c r="VVQ182" s="522"/>
      <c r="VVR182" s="522"/>
      <c r="VVS182" s="522"/>
      <c r="VVT182" s="522"/>
      <c r="VVU182" s="522"/>
      <c r="VVV182" s="522"/>
      <c r="VVW182" s="522"/>
      <c r="VVX182" s="522"/>
      <c r="VVY182" s="522"/>
      <c r="VVZ182" s="522"/>
      <c r="VWA182" s="522"/>
      <c r="VWB182" s="522"/>
      <c r="VWC182" s="522"/>
      <c r="VWD182" s="522"/>
      <c r="VWE182" s="522"/>
      <c r="VWF182" s="522"/>
      <c r="VWG182" s="522"/>
      <c r="VWH182" s="522"/>
      <c r="VWI182" s="522"/>
      <c r="VWJ182" s="522"/>
      <c r="VWK182" s="522"/>
      <c r="VWL182" s="522"/>
      <c r="VWM182" s="522"/>
      <c r="VWN182" s="522"/>
      <c r="VWO182" s="522"/>
      <c r="VWP182" s="522"/>
      <c r="VWQ182" s="522"/>
      <c r="VWR182" s="522"/>
      <c r="VWS182" s="522"/>
      <c r="VWT182" s="522"/>
      <c r="VWU182" s="522"/>
      <c r="VWV182" s="522"/>
      <c r="VWW182" s="522"/>
      <c r="VWX182" s="522"/>
      <c r="VWY182" s="522"/>
      <c r="VWZ182" s="522"/>
      <c r="VXA182" s="522"/>
      <c r="VXB182" s="522"/>
      <c r="VXC182" s="522"/>
      <c r="VXD182" s="522"/>
      <c r="VXE182" s="522"/>
      <c r="VXF182" s="522"/>
      <c r="VXG182" s="522"/>
      <c r="VXH182" s="522"/>
      <c r="VXI182" s="522"/>
      <c r="VXJ182" s="522"/>
      <c r="VXK182" s="522"/>
      <c r="VXL182" s="522"/>
      <c r="VXM182" s="522"/>
      <c r="VXN182" s="522"/>
      <c r="VXO182" s="522"/>
      <c r="VXP182" s="522"/>
      <c r="VXQ182" s="522"/>
      <c r="VXR182" s="522"/>
      <c r="VXS182" s="522"/>
      <c r="VXT182" s="522"/>
      <c r="VXU182" s="522"/>
      <c r="VXV182" s="522"/>
      <c r="VXW182" s="522"/>
      <c r="VXX182" s="522"/>
      <c r="VXY182" s="522"/>
      <c r="VXZ182" s="522"/>
      <c r="VYA182" s="522"/>
      <c r="VYB182" s="522"/>
      <c r="VYC182" s="522"/>
      <c r="VYD182" s="522"/>
      <c r="VYE182" s="522"/>
      <c r="VYF182" s="522"/>
      <c r="VYG182" s="522"/>
      <c r="VYH182" s="522"/>
      <c r="VYI182" s="522"/>
      <c r="VYJ182" s="522"/>
      <c r="VYK182" s="522"/>
      <c r="VYL182" s="522"/>
      <c r="VYM182" s="522"/>
      <c r="VYN182" s="522"/>
      <c r="VYO182" s="522"/>
      <c r="VYP182" s="522"/>
      <c r="VYQ182" s="522"/>
      <c r="VYR182" s="522"/>
      <c r="VYS182" s="522"/>
      <c r="VYT182" s="522"/>
      <c r="VYU182" s="522"/>
      <c r="VYV182" s="522"/>
      <c r="VYW182" s="522"/>
      <c r="VYX182" s="522"/>
      <c r="VYY182" s="522"/>
      <c r="VYZ182" s="522"/>
      <c r="VZA182" s="522"/>
      <c r="VZB182" s="522"/>
      <c r="VZC182" s="522"/>
      <c r="VZD182" s="522"/>
      <c r="VZE182" s="522"/>
      <c r="VZF182" s="522"/>
      <c r="VZG182" s="522"/>
      <c r="VZH182" s="522"/>
      <c r="VZI182" s="522"/>
      <c r="VZJ182" s="522"/>
      <c r="VZK182" s="522"/>
      <c r="VZL182" s="522"/>
      <c r="VZM182" s="522"/>
      <c r="VZN182" s="522"/>
      <c r="VZO182" s="522"/>
      <c r="VZP182" s="522"/>
      <c r="VZQ182" s="522"/>
      <c r="VZR182" s="522"/>
      <c r="VZS182" s="522"/>
      <c r="VZT182" s="522"/>
      <c r="VZU182" s="522"/>
      <c r="VZV182" s="522"/>
      <c r="VZW182" s="522"/>
      <c r="VZX182" s="522"/>
      <c r="VZY182" s="522"/>
      <c r="VZZ182" s="522"/>
      <c r="WAA182" s="522"/>
      <c r="WAB182" s="522"/>
      <c r="WAC182" s="522"/>
      <c r="WAD182" s="522"/>
      <c r="WAE182" s="522"/>
      <c r="WAF182" s="522"/>
      <c r="WAG182" s="522"/>
      <c r="WAH182" s="522"/>
      <c r="WAI182" s="522"/>
      <c r="WAJ182" s="522"/>
      <c r="WAK182" s="522"/>
      <c r="WAL182" s="522"/>
      <c r="WAM182" s="522"/>
      <c r="WAN182" s="522"/>
      <c r="WAO182" s="522"/>
      <c r="WAP182" s="522"/>
      <c r="WAQ182" s="522"/>
      <c r="WAR182" s="522"/>
      <c r="WAS182" s="522"/>
      <c r="WAT182" s="522"/>
      <c r="WAU182" s="522"/>
      <c r="WAV182" s="522"/>
      <c r="WAW182" s="522"/>
      <c r="WAX182" s="522"/>
      <c r="WAY182" s="522"/>
      <c r="WAZ182" s="522"/>
      <c r="WBA182" s="522"/>
      <c r="WBB182" s="522"/>
      <c r="WBC182" s="522"/>
      <c r="WBD182" s="522"/>
      <c r="WBE182" s="522"/>
      <c r="WBF182" s="522"/>
      <c r="WBG182" s="522"/>
      <c r="WBH182" s="522"/>
      <c r="WBI182" s="522"/>
      <c r="WBJ182" s="522"/>
      <c r="WBK182" s="522"/>
      <c r="WBL182" s="522"/>
      <c r="WBM182" s="522"/>
      <c r="WBN182" s="522"/>
      <c r="WBO182" s="522"/>
      <c r="WBP182" s="522"/>
      <c r="WBQ182" s="522"/>
      <c r="WBR182" s="522"/>
      <c r="WBS182" s="522"/>
      <c r="WBT182" s="522"/>
      <c r="WBU182" s="522"/>
      <c r="WBV182" s="522"/>
      <c r="WBW182" s="522"/>
      <c r="WBX182" s="522"/>
      <c r="WBY182" s="522"/>
      <c r="WBZ182" s="522"/>
      <c r="WCA182" s="522"/>
      <c r="WCB182" s="522"/>
      <c r="WCC182" s="522"/>
      <c r="WCD182" s="522"/>
      <c r="WCE182" s="522"/>
      <c r="WCF182" s="522"/>
      <c r="WCG182" s="522"/>
      <c r="WCH182" s="522"/>
      <c r="WCI182" s="522"/>
      <c r="WCJ182" s="522"/>
      <c r="WCK182" s="522"/>
      <c r="WCL182" s="522"/>
      <c r="WCM182" s="522"/>
      <c r="WCN182" s="522"/>
      <c r="WCO182" s="522"/>
      <c r="WCP182" s="522"/>
      <c r="WCQ182" s="522"/>
      <c r="WCR182" s="522"/>
      <c r="WCS182" s="522"/>
      <c r="WCT182" s="522"/>
      <c r="WCU182" s="522"/>
      <c r="WCV182" s="522"/>
      <c r="WCW182" s="522"/>
      <c r="WCX182" s="522"/>
      <c r="WCY182" s="522"/>
      <c r="WCZ182" s="522"/>
      <c r="WDA182" s="522"/>
      <c r="WDB182" s="522"/>
      <c r="WDC182" s="522"/>
      <c r="WDD182" s="522"/>
      <c r="WDE182" s="522"/>
      <c r="WDF182" s="522"/>
      <c r="WDG182" s="522"/>
      <c r="WDH182" s="522"/>
      <c r="WDI182" s="522"/>
      <c r="WDJ182" s="522"/>
      <c r="WDK182" s="522"/>
      <c r="WDL182" s="522"/>
      <c r="WDM182" s="522"/>
      <c r="WDN182" s="522"/>
      <c r="WDO182" s="522"/>
      <c r="WDP182" s="522"/>
      <c r="WDQ182" s="522"/>
      <c r="WDR182" s="522"/>
      <c r="WDS182" s="522"/>
      <c r="WDT182" s="522"/>
      <c r="WDU182" s="522"/>
      <c r="WDV182" s="522"/>
      <c r="WDW182" s="522"/>
      <c r="WDX182" s="522"/>
      <c r="WDY182" s="522"/>
      <c r="WDZ182" s="522"/>
      <c r="WEA182" s="522"/>
      <c r="WEB182" s="522"/>
      <c r="WEC182" s="522"/>
      <c r="WED182" s="522"/>
      <c r="WEE182" s="522"/>
      <c r="WEF182" s="522"/>
      <c r="WEG182" s="522"/>
      <c r="WEH182" s="522"/>
      <c r="WEI182" s="522"/>
      <c r="WEJ182" s="522"/>
      <c r="WEK182" s="522"/>
      <c r="WEL182" s="522"/>
      <c r="WEM182" s="522"/>
      <c r="WEN182" s="522"/>
      <c r="WEO182" s="522"/>
      <c r="WEP182" s="522"/>
      <c r="WEQ182" s="522"/>
      <c r="WER182" s="522"/>
      <c r="WES182" s="522"/>
      <c r="WET182" s="522"/>
      <c r="WEU182" s="522"/>
      <c r="WEV182" s="522"/>
      <c r="WEW182" s="522"/>
      <c r="WEX182" s="522"/>
      <c r="WEY182" s="522"/>
      <c r="WEZ182" s="522"/>
      <c r="WFA182" s="522"/>
      <c r="WFB182" s="522"/>
      <c r="WFC182" s="522"/>
      <c r="WFD182" s="522"/>
      <c r="WFE182" s="522"/>
      <c r="WFF182" s="522"/>
      <c r="WFG182" s="522"/>
      <c r="WFH182" s="522"/>
      <c r="WFI182" s="522"/>
      <c r="WFJ182" s="522"/>
      <c r="WFK182" s="522"/>
      <c r="WFL182" s="522"/>
      <c r="WFM182" s="522"/>
      <c r="WFN182" s="522"/>
      <c r="WFO182" s="522"/>
      <c r="WFP182" s="522"/>
      <c r="WFQ182" s="522"/>
      <c r="WFR182" s="522"/>
      <c r="WFS182" s="522"/>
      <c r="WFT182" s="522"/>
      <c r="WFU182" s="522"/>
      <c r="WFV182" s="522"/>
      <c r="WFW182" s="522"/>
      <c r="WFX182" s="522"/>
      <c r="WFY182" s="522"/>
      <c r="WFZ182" s="522"/>
      <c r="WGA182" s="522"/>
      <c r="WGB182" s="522"/>
      <c r="WGC182" s="522"/>
      <c r="WGD182" s="522"/>
      <c r="WGE182" s="522"/>
      <c r="WGF182" s="522"/>
      <c r="WGG182" s="522"/>
      <c r="WGH182" s="522"/>
      <c r="WGI182" s="522"/>
      <c r="WGJ182" s="522"/>
      <c r="WGK182" s="522"/>
      <c r="WGL182" s="522"/>
      <c r="WGM182" s="522"/>
      <c r="WGN182" s="522"/>
      <c r="WGO182" s="522"/>
      <c r="WGP182" s="522"/>
      <c r="WGQ182" s="522"/>
      <c r="WGR182" s="522"/>
      <c r="WGS182" s="522"/>
      <c r="WGT182" s="522"/>
      <c r="WGU182" s="522"/>
      <c r="WGV182" s="522"/>
      <c r="WGW182" s="522"/>
      <c r="WGX182" s="522"/>
      <c r="WGY182" s="522"/>
      <c r="WGZ182" s="522"/>
      <c r="WHA182" s="522"/>
      <c r="WHB182" s="522"/>
      <c r="WHC182" s="522"/>
      <c r="WHD182" s="522"/>
      <c r="WHE182" s="522"/>
      <c r="WHF182" s="522"/>
      <c r="WHG182" s="522"/>
      <c r="WHH182" s="522"/>
      <c r="WHI182" s="522"/>
      <c r="WHJ182" s="522"/>
      <c r="WHK182" s="522"/>
      <c r="WHL182" s="522"/>
      <c r="WHM182" s="522"/>
      <c r="WHN182" s="522"/>
      <c r="WHO182" s="522"/>
      <c r="WHP182" s="522"/>
      <c r="WHQ182" s="522"/>
      <c r="WHR182" s="522"/>
      <c r="WHS182" s="522"/>
      <c r="WHT182" s="522"/>
      <c r="WHU182" s="522"/>
      <c r="WHV182" s="522"/>
      <c r="WHW182" s="522"/>
      <c r="WHX182" s="522"/>
      <c r="WHY182" s="522"/>
      <c r="WHZ182" s="522"/>
      <c r="WIA182" s="522"/>
      <c r="WIB182" s="522"/>
      <c r="WIC182" s="522"/>
      <c r="WID182" s="522"/>
      <c r="WIE182" s="522"/>
      <c r="WIF182" s="522"/>
      <c r="WIG182" s="522"/>
      <c r="WIH182" s="522"/>
      <c r="WII182" s="522"/>
      <c r="WIJ182" s="522"/>
      <c r="WIK182" s="522"/>
      <c r="WIL182" s="522"/>
      <c r="WIM182" s="522"/>
      <c r="WIN182" s="522"/>
      <c r="WIO182" s="522"/>
      <c r="WIP182" s="522"/>
      <c r="WIQ182" s="522"/>
      <c r="WIR182" s="522"/>
      <c r="WIS182" s="522"/>
      <c r="WIT182" s="522"/>
      <c r="WIU182" s="522"/>
      <c r="WIV182" s="522"/>
      <c r="WIW182" s="522"/>
      <c r="WIX182" s="522"/>
      <c r="WIY182" s="522"/>
      <c r="WIZ182" s="522"/>
      <c r="WJA182" s="522"/>
      <c r="WJB182" s="522"/>
      <c r="WJC182" s="522"/>
      <c r="WJD182" s="522"/>
      <c r="WJE182" s="522"/>
      <c r="WJF182" s="522"/>
      <c r="WJG182" s="522"/>
      <c r="WJH182" s="522"/>
      <c r="WJI182" s="522"/>
      <c r="WJJ182" s="522"/>
      <c r="WJK182" s="522"/>
      <c r="WJL182" s="522"/>
      <c r="WJM182" s="522"/>
      <c r="WJN182" s="522"/>
      <c r="WJO182" s="522"/>
      <c r="WJP182" s="522"/>
      <c r="WJQ182" s="522"/>
      <c r="WJR182" s="522"/>
      <c r="WJS182" s="522"/>
      <c r="WJT182" s="522"/>
      <c r="WJU182" s="522"/>
      <c r="WJV182" s="522"/>
      <c r="WJW182" s="522"/>
      <c r="WJX182" s="522"/>
      <c r="WJY182" s="522"/>
      <c r="WJZ182" s="522"/>
      <c r="WKA182" s="522"/>
      <c r="WKB182" s="522"/>
      <c r="WKC182" s="522"/>
      <c r="WKD182" s="522"/>
      <c r="WKE182" s="522"/>
      <c r="WKF182" s="522"/>
      <c r="WKG182" s="522"/>
      <c r="WKH182" s="522"/>
      <c r="WKI182" s="522"/>
      <c r="WKJ182" s="522"/>
      <c r="WKK182" s="522"/>
      <c r="WKL182" s="522"/>
      <c r="WKM182" s="522"/>
      <c r="WKN182" s="522"/>
      <c r="WKO182" s="522"/>
      <c r="WKP182" s="522"/>
      <c r="WKQ182" s="522"/>
      <c r="WKR182" s="522"/>
      <c r="WKS182" s="522"/>
      <c r="WKT182" s="522"/>
      <c r="WKU182" s="522"/>
      <c r="WKV182" s="522"/>
      <c r="WKW182" s="522"/>
      <c r="WKX182" s="522"/>
      <c r="WKY182" s="522"/>
      <c r="WKZ182" s="522"/>
      <c r="WLA182" s="522"/>
      <c r="WLB182" s="522"/>
      <c r="WLC182" s="522"/>
      <c r="WLD182" s="522"/>
      <c r="WLE182" s="522"/>
      <c r="WLF182" s="522"/>
      <c r="WLG182" s="522"/>
      <c r="WLH182" s="522"/>
      <c r="WLI182" s="522"/>
      <c r="WLJ182" s="522"/>
      <c r="WLK182" s="522"/>
      <c r="WLL182" s="522"/>
      <c r="WLM182" s="522"/>
      <c r="WLN182" s="522"/>
      <c r="WLO182" s="522"/>
      <c r="WLP182" s="522"/>
      <c r="WLQ182" s="522"/>
      <c r="WLR182" s="522"/>
      <c r="WLS182" s="522"/>
      <c r="WLT182" s="522"/>
      <c r="WLU182" s="522"/>
      <c r="WLV182" s="522"/>
      <c r="WLW182" s="522"/>
      <c r="WLX182" s="522"/>
      <c r="WLY182" s="522"/>
      <c r="WLZ182" s="522"/>
      <c r="WMA182" s="522"/>
      <c r="WMB182" s="522"/>
      <c r="WMC182" s="522"/>
      <c r="WMD182" s="522"/>
      <c r="WME182" s="522"/>
      <c r="WMF182" s="522"/>
      <c r="WMG182" s="522"/>
      <c r="WMH182" s="522"/>
      <c r="WMI182" s="522"/>
      <c r="WMJ182" s="522"/>
      <c r="WMK182" s="522"/>
      <c r="WML182" s="522"/>
      <c r="WMM182" s="522"/>
      <c r="WMN182" s="522"/>
      <c r="WMO182" s="522"/>
      <c r="WMP182" s="522"/>
      <c r="WMQ182" s="522"/>
      <c r="WMR182" s="522"/>
      <c r="WMS182" s="522"/>
      <c r="WMT182" s="522"/>
      <c r="WMU182" s="522"/>
      <c r="WMV182" s="522"/>
      <c r="WMW182" s="522"/>
      <c r="WMX182" s="522"/>
      <c r="WMY182" s="522"/>
      <c r="WMZ182" s="522"/>
      <c r="WNA182" s="522"/>
      <c r="WNB182" s="522"/>
      <c r="WNC182" s="522"/>
      <c r="WND182" s="522"/>
      <c r="WNE182" s="522"/>
      <c r="WNF182" s="522"/>
      <c r="WNG182" s="522"/>
      <c r="WNH182" s="522"/>
      <c r="WNI182" s="522"/>
      <c r="WNJ182" s="522"/>
      <c r="WNK182" s="522"/>
      <c r="WNL182" s="522"/>
      <c r="WNM182" s="522"/>
      <c r="WNN182" s="522"/>
      <c r="WNO182" s="522"/>
      <c r="WNP182" s="522"/>
      <c r="WNQ182" s="522"/>
      <c r="WNR182" s="522"/>
      <c r="WNS182" s="522"/>
      <c r="WNT182" s="522"/>
      <c r="WNU182" s="522"/>
      <c r="WNV182" s="522"/>
      <c r="WNW182" s="522"/>
      <c r="WNX182" s="522"/>
      <c r="WNY182" s="522"/>
      <c r="WNZ182" s="522"/>
      <c r="WOA182" s="522"/>
      <c r="WOB182" s="522"/>
      <c r="WOC182" s="522"/>
      <c r="WOD182" s="522"/>
      <c r="WOE182" s="522"/>
      <c r="WOF182" s="522"/>
      <c r="WOG182" s="522"/>
      <c r="WOH182" s="522"/>
      <c r="WOI182" s="522"/>
      <c r="WOJ182" s="522"/>
      <c r="WOK182" s="522"/>
      <c r="WOL182" s="522"/>
      <c r="WOM182" s="522"/>
      <c r="WON182" s="522"/>
      <c r="WOO182" s="522"/>
      <c r="WOP182" s="522"/>
      <c r="WOQ182" s="522"/>
      <c r="WOR182" s="522"/>
      <c r="WOS182" s="522"/>
      <c r="WOT182" s="522"/>
      <c r="WOU182" s="522"/>
      <c r="WOV182" s="522"/>
      <c r="WOW182" s="522"/>
      <c r="WOX182" s="522"/>
      <c r="WOY182" s="522"/>
      <c r="WOZ182" s="522"/>
      <c r="WPA182" s="522"/>
      <c r="WPB182" s="522"/>
      <c r="WPC182" s="522"/>
      <c r="WPD182" s="522"/>
      <c r="WPE182" s="522"/>
      <c r="WPF182" s="522"/>
      <c r="WPG182" s="522"/>
      <c r="WPH182" s="522"/>
      <c r="WPI182" s="522"/>
      <c r="WPJ182" s="522"/>
      <c r="WPK182" s="522"/>
      <c r="WPL182" s="522"/>
      <c r="WPM182" s="522"/>
      <c r="WPN182" s="522"/>
      <c r="WPO182" s="522"/>
      <c r="WPP182" s="522"/>
      <c r="WPQ182" s="522"/>
      <c r="WPR182" s="522"/>
      <c r="WPS182" s="522"/>
      <c r="WPT182" s="522"/>
      <c r="WPU182" s="522"/>
      <c r="WPV182" s="522"/>
      <c r="WPW182" s="522"/>
      <c r="WPX182" s="522"/>
      <c r="WPY182" s="522"/>
      <c r="WPZ182" s="522"/>
      <c r="WQA182" s="522"/>
      <c r="WQB182" s="522"/>
      <c r="WQC182" s="522"/>
      <c r="WQD182" s="522"/>
      <c r="WQE182" s="522"/>
      <c r="WQF182" s="522"/>
      <c r="WQG182" s="522"/>
      <c r="WQH182" s="522"/>
      <c r="WQI182" s="522"/>
      <c r="WQJ182" s="522"/>
      <c r="WQK182" s="522"/>
      <c r="WQL182" s="522"/>
      <c r="WQM182" s="522"/>
      <c r="WQN182" s="522"/>
      <c r="WQO182" s="522"/>
      <c r="WQP182" s="522"/>
      <c r="WQQ182" s="522"/>
      <c r="WQR182" s="522"/>
      <c r="WQS182" s="522"/>
      <c r="WQT182" s="522"/>
      <c r="WQU182" s="522"/>
      <c r="WQV182" s="522"/>
      <c r="WQW182" s="522"/>
      <c r="WQX182" s="522"/>
      <c r="WQY182" s="522"/>
      <c r="WQZ182" s="522"/>
      <c r="WRA182" s="522"/>
      <c r="WRB182" s="522"/>
      <c r="WRC182" s="522"/>
      <c r="WRD182" s="522"/>
      <c r="WRE182" s="522"/>
      <c r="WRF182" s="522"/>
      <c r="WRG182" s="522"/>
      <c r="WRH182" s="522"/>
      <c r="WRI182" s="522"/>
      <c r="WRJ182" s="522"/>
      <c r="WRK182" s="522"/>
      <c r="WRL182" s="522"/>
      <c r="WRM182" s="522"/>
      <c r="WRN182" s="522"/>
      <c r="WRO182" s="522"/>
      <c r="WRP182" s="522"/>
      <c r="WRQ182" s="522"/>
      <c r="WRR182" s="522"/>
      <c r="WRS182" s="522"/>
      <c r="WRT182" s="522"/>
      <c r="WRU182" s="522"/>
      <c r="WRV182" s="522"/>
      <c r="WRW182" s="522"/>
      <c r="WRX182" s="522"/>
      <c r="WRY182" s="522"/>
      <c r="WRZ182" s="522"/>
      <c r="WSA182" s="522"/>
      <c r="WSB182" s="522"/>
      <c r="WSC182" s="522"/>
      <c r="WSD182" s="522"/>
      <c r="WSE182" s="522"/>
      <c r="WSF182" s="522"/>
      <c r="WSG182" s="522"/>
      <c r="WSH182" s="522"/>
      <c r="WSI182" s="522"/>
      <c r="WSJ182" s="522"/>
      <c r="WSK182" s="522"/>
      <c r="WSL182" s="522"/>
      <c r="WSM182" s="522"/>
      <c r="WSN182" s="522"/>
      <c r="WSO182" s="522"/>
      <c r="WSP182" s="522"/>
      <c r="WSQ182" s="522"/>
      <c r="WSR182" s="522"/>
      <c r="WSS182" s="522"/>
      <c r="WST182" s="522"/>
      <c r="WSU182" s="522"/>
      <c r="WSV182" s="522"/>
      <c r="WSW182" s="522"/>
      <c r="WSX182" s="522"/>
      <c r="WSY182" s="522"/>
      <c r="WSZ182" s="522"/>
      <c r="WTA182" s="522"/>
      <c r="WTB182" s="522"/>
      <c r="WTC182" s="522"/>
      <c r="WTD182" s="522"/>
      <c r="WTE182" s="522"/>
      <c r="WTF182" s="522"/>
      <c r="WTG182" s="522"/>
      <c r="WTH182" s="522"/>
      <c r="WTI182" s="522"/>
      <c r="WTJ182" s="522"/>
      <c r="WTK182" s="522"/>
      <c r="WTL182" s="522"/>
      <c r="WTM182" s="522"/>
      <c r="WTN182" s="522"/>
      <c r="WTO182" s="522"/>
      <c r="WTP182" s="522"/>
      <c r="WTQ182" s="522"/>
      <c r="WTR182" s="522"/>
      <c r="WTS182" s="522"/>
      <c r="WTT182" s="522"/>
      <c r="WTU182" s="522"/>
      <c r="WTV182" s="522"/>
      <c r="WTW182" s="522"/>
      <c r="WTX182" s="522"/>
      <c r="WTY182" s="522"/>
      <c r="WTZ182" s="522"/>
      <c r="WUA182" s="522"/>
      <c r="WUB182" s="522"/>
      <c r="WUC182" s="522"/>
      <c r="WUD182" s="522"/>
      <c r="WUE182" s="522"/>
      <c r="WUF182" s="522"/>
      <c r="WUG182" s="522"/>
      <c r="WUH182" s="522"/>
      <c r="WUI182" s="522"/>
      <c r="WUJ182" s="522"/>
      <c r="WUK182" s="522"/>
      <c r="WUL182" s="522"/>
      <c r="WUM182" s="522"/>
      <c r="WUN182" s="522"/>
      <c r="WUO182" s="522"/>
      <c r="WUP182" s="522"/>
      <c r="WUQ182" s="522"/>
      <c r="WUR182" s="522"/>
      <c r="WUS182" s="522"/>
      <c r="WUT182" s="522"/>
      <c r="WUU182" s="522"/>
      <c r="WUV182" s="522"/>
      <c r="WUW182" s="522"/>
      <c r="WUX182" s="522"/>
      <c r="WUY182" s="522"/>
      <c r="WUZ182" s="522"/>
      <c r="WVA182" s="522"/>
      <c r="WVB182" s="522"/>
      <c r="WVC182" s="522"/>
      <c r="WVD182" s="522"/>
      <c r="WVE182" s="522"/>
      <c r="WVF182" s="522"/>
      <c r="WVG182" s="522"/>
      <c r="WVH182" s="522"/>
      <c r="WVI182" s="522"/>
      <c r="WVJ182" s="522"/>
      <c r="WVK182" s="522"/>
      <c r="WVL182" s="522"/>
      <c r="WVM182" s="522"/>
      <c r="WVN182" s="522"/>
      <c r="WVO182" s="522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8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Zał.Nr1</vt:lpstr>
      <vt:lpstr>Zał.Nr2</vt:lpstr>
      <vt:lpstr>Zał.Nr3</vt:lpstr>
      <vt:lpstr>Zał.Nr4</vt:lpstr>
      <vt:lpstr>Zał.Nr5</vt:lpstr>
      <vt:lpstr>Zał.Nr6</vt:lpstr>
      <vt:lpstr>Zał.Nr1!Obszar_wydruku</vt:lpstr>
      <vt:lpstr>Zał.Nr2!Obszar_wydruku</vt:lpstr>
      <vt:lpstr>Zał.Nr6!Obszar_wydruku</vt:lpstr>
      <vt:lpstr>Zał.Nr1!Tytuły_wydruku</vt:lpstr>
      <vt:lpstr>Zał.Nr2!Tytuły_wydruku</vt:lpstr>
      <vt:lpstr>Zał.Nr4!Tytuły_wydruku</vt:lpstr>
      <vt:lpstr>Zał.Nr6!Tytuły_wydruku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230/2023 Prezydenta Miasta Włocławek z dn. 31 maja 2023 r.</dc:title>
  <dc:creator>Beata Duszeńska</dc:creator>
  <cp:keywords>Załącznik do Zarządzenia Prezydenta Miasta Włocławek</cp:keywords>
  <cp:lastModifiedBy>Karolina Budziszewska</cp:lastModifiedBy>
  <cp:lastPrinted>2023-06-02T11:29:51Z</cp:lastPrinted>
  <dcterms:created xsi:type="dcterms:W3CDTF">2023-03-02T08:45:21Z</dcterms:created>
  <dcterms:modified xsi:type="dcterms:W3CDTF">2023-06-05T10:11:13Z</dcterms:modified>
</cp:coreProperties>
</file>