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59EDB0D6-92C8-4445-B92F-2DA29B81876D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3" r:id="rId1"/>
    <sheet name="Zał.Nr2" sheetId="4" r:id="rId2"/>
    <sheet name="Zał.Nr3" sheetId="5" r:id="rId3"/>
    <sheet name="Zał.Nr4" sheetId="6" r:id="rId4"/>
    <sheet name="Zał.Nr5" sheetId="7" r:id="rId5"/>
    <sheet name="Zał.Nr6" sheetId="8" r:id="rId6"/>
    <sheet name="Zał.Nr7" sheetId="9" r:id="rId7"/>
  </sheets>
  <definedNames>
    <definedName name="_xlnm._FilterDatabase" localSheetId="0" hidden="1">Zał.Nr1!$A$10:$H$426</definedName>
    <definedName name="_xlnm.Print_Area" localSheetId="0">Zał.Nr1!$A$1:$H$446</definedName>
    <definedName name="_xlnm.Print_Area" localSheetId="6">Zał.Nr7!$A$1:$G$181</definedName>
    <definedName name="_xlnm.Print_Titles" localSheetId="0">Zał.Nr1!$7:$9</definedName>
    <definedName name="_xlnm.Print_Titles" localSheetId="1">Zał.Nr2!$8:$14</definedName>
    <definedName name="_xlnm.Print_Titles" localSheetId="4">Zał.Nr5!$9:$10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9" i="9" l="1"/>
  <c r="G177" i="9"/>
  <c r="G172" i="9"/>
  <c r="G171" i="9"/>
  <c r="G169" i="9" s="1"/>
  <c r="G167" i="9"/>
  <c r="G166" i="9"/>
  <c r="G165" i="9"/>
  <c r="G164" i="9"/>
  <c r="G163" i="9"/>
  <c r="G162" i="9" s="1"/>
  <c r="G160" i="9" s="1"/>
  <c r="G158" i="9"/>
  <c r="G157" i="9" s="1"/>
  <c r="G155" i="9" s="1"/>
  <c r="G153" i="9"/>
  <c r="G152" i="9"/>
  <c r="G151" i="9"/>
  <c r="G150" i="9"/>
  <c r="G149" i="9"/>
  <c r="G144" i="9"/>
  <c r="G143" i="9" s="1"/>
  <c r="G141" i="9" s="1"/>
  <c r="G139" i="9"/>
  <c r="G138" i="9"/>
  <c r="G137" i="9"/>
  <c r="G136" i="9"/>
  <c r="G135" i="9"/>
  <c r="G130" i="9"/>
  <c r="G129" i="9"/>
  <c r="G125" i="9" s="1"/>
  <c r="G123" i="9" s="1"/>
  <c r="G128" i="9"/>
  <c r="G127" i="9"/>
  <c r="G126" i="9"/>
  <c r="G121" i="9"/>
  <c r="G120" i="9"/>
  <c r="G119" i="9"/>
  <c r="G118" i="9"/>
  <c r="G117" i="9"/>
  <c r="G116" i="9" s="1"/>
  <c r="G114" i="9" s="1"/>
  <c r="G112" i="9"/>
  <c r="G111" i="9"/>
  <c r="G109" i="9" s="1"/>
  <c r="G107" i="9"/>
  <c r="G106" i="9"/>
  <c r="G105" i="9"/>
  <c r="G104" i="9"/>
  <c r="G103" i="9"/>
  <c r="G98" i="9"/>
  <c r="G97" i="9"/>
  <c r="G96" i="9"/>
  <c r="G95" i="9"/>
  <c r="G94" i="9"/>
  <c r="G93" i="9" s="1"/>
  <c r="G91" i="9" s="1"/>
  <c r="G89" i="9"/>
  <c r="G88" i="9" s="1"/>
  <c r="G86" i="9" s="1"/>
  <c r="G84" i="9"/>
  <c r="G83" i="9"/>
  <c r="G82" i="9"/>
  <c r="G81" i="9"/>
  <c r="G80" i="9"/>
  <c r="G79" i="9"/>
  <c r="G78" i="9" s="1"/>
  <c r="G76" i="9" s="1"/>
  <c r="F73" i="9"/>
  <c r="G71" i="9"/>
  <c r="G69" i="9" s="1"/>
  <c r="G67" i="9" s="1"/>
  <c r="G70" i="9"/>
  <c r="F66" i="9"/>
  <c r="G64" i="9"/>
  <c r="G63" i="9" s="1"/>
  <c r="G61" i="9" s="1"/>
  <c r="F60" i="9"/>
  <c r="G58" i="9"/>
  <c r="G57" i="9"/>
  <c r="G56" i="9"/>
  <c r="F52" i="9"/>
  <c r="G50" i="9"/>
  <c r="G49" i="9"/>
  <c r="G46" i="9"/>
  <c r="G45" i="9"/>
  <c r="F42" i="9"/>
  <c r="G40" i="9"/>
  <c r="G39" i="9"/>
  <c r="G38" i="9"/>
  <c r="F34" i="9"/>
  <c r="G32" i="9"/>
  <c r="G31" i="9"/>
  <c r="G30" i="9"/>
  <c r="G29" i="9" s="1"/>
  <c r="G27" i="9" s="1"/>
  <c r="F26" i="9"/>
  <c r="G24" i="9"/>
  <c r="G23" i="9"/>
  <c r="G21" i="9" s="1"/>
  <c r="G19" i="9" s="1"/>
  <c r="G22" i="9"/>
  <c r="F18" i="9"/>
  <c r="G16" i="9"/>
  <c r="G15" i="9"/>
  <c r="G13" i="9" s="1"/>
  <c r="F12" i="9"/>
  <c r="F181" i="9" l="1"/>
  <c r="G48" i="9"/>
  <c r="G102" i="9"/>
  <c r="G100" i="9" s="1"/>
  <c r="G74" i="9" s="1"/>
  <c r="G148" i="9"/>
  <c r="G146" i="9" s="1"/>
  <c r="G134" i="9"/>
  <c r="G132" i="9" s="1"/>
  <c r="G37" i="9"/>
  <c r="G35" i="9" s="1"/>
  <c r="G55" i="9"/>
  <c r="G53" i="9" s="1"/>
  <c r="G176" i="9"/>
  <c r="G174" i="9" s="1"/>
  <c r="G43" i="9"/>
  <c r="G181" i="9" l="1"/>
  <c r="G33" i="8" l="1"/>
  <c r="F33" i="8"/>
  <c r="E33" i="8"/>
  <c r="D33" i="8"/>
  <c r="F155" i="7" l="1"/>
  <c r="F152" i="7"/>
  <c r="F141" i="7"/>
  <c r="F139" i="7"/>
  <c r="F130" i="7"/>
  <c r="F127" i="7"/>
  <c r="F122" i="7"/>
  <c r="F109" i="7"/>
  <c r="F99" i="7"/>
  <c r="F95" i="7"/>
  <c r="F82" i="7"/>
  <c r="F64" i="7"/>
  <c r="F61" i="7"/>
  <c r="F54" i="7"/>
  <c r="F157" i="7" s="1"/>
  <c r="F50" i="7"/>
  <c r="F51" i="7" s="1"/>
  <c r="F49" i="7"/>
  <c r="F48" i="7"/>
  <c r="F43" i="7"/>
  <c r="F41" i="7"/>
  <c r="F39" i="7"/>
  <c r="F35" i="7"/>
  <c r="F31" i="7"/>
  <c r="F28" i="7"/>
  <c r="F26" i="7"/>
  <c r="F19" i="7"/>
  <c r="F17" i="7"/>
  <c r="F15" i="7"/>
  <c r="F44" i="6"/>
  <c r="F43" i="6"/>
  <c r="F42" i="6"/>
  <c r="F41" i="6" s="1"/>
  <c r="F45" i="6" s="1"/>
  <c r="F46" i="6" s="1"/>
  <c r="F40" i="6"/>
  <c r="F39" i="6"/>
  <c r="F38" i="6"/>
  <c r="F37" i="6" s="1"/>
  <c r="F36" i="6"/>
  <c r="F35" i="6"/>
  <c r="F32" i="6"/>
  <c r="F33" i="6" s="1"/>
  <c r="F30" i="6"/>
  <c r="F28" i="6"/>
  <c r="F26" i="6"/>
  <c r="F24" i="6"/>
  <c r="F22" i="6"/>
  <c r="F21" i="6"/>
  <c r="F20" i="6"/>
  <c r="F14" i="6"/>
  <c r="I20" i="5"/>
  <c r="H20" i="5"/>
  <c r="F20" i="5"/>
  <c r="F19" i="5"/>
  <c r="E19" i="5"/>
  <c r="D19" i="5"/>
  <c r="E18" i="5"/>
  <c r="E17" i="5"/>
  <c r="G16" i="5"/>
  <c r="G20" i="5" s="1"/>
  <c r="F16" i="5"/>
  <c r="E16" i="5"/>
  <c r="D16" i="5"/>
  <c r="D20" i="5" s="1"/>
  <c r="E15" i="5"/>
  <c r="E14" i="5"/>
  <c r="E20" i="5" s="1"/>
  <c r="F158" i="7" l="1"/>
  <c r="H445" i="3" l="1"/>
  <c r="H444" i="3"/>
  <c r="H443" i="3"/>
  <c r="H442" i="3"/>
  <c r="H441" i="3"/>
  <c r="H440" i="3"/>
  <c r="G440" i="3"/>
  <c r="F440" i="3"/>
  <c r="G439" i="3"/>
  <c r="G438" i="3" s="1"/>
  <c r="H437" i="3"/>
  <c r="H436" i="3"/>
  <c r="H435" i="3"/>
  <c r="G434" i="3"/>
  <c r="F434" i="3"/>
  <c r="F433" i="3" s="1"/>
  <c r="H431" i="3"/>
  <c r="H430" i="3"/>
  <c r="G429" i="3"/>
  <c r="G428" i="3" s="1"/>
  <c r="G427" i="3" s="1"/>
  <c r="F429" i="3"/>
  <c r="H429" i="3" s="1"/>
  <c r="F428" i="3"/>
  <c r="H425" i="3"/>
  <c r="G424" i="3"/>
  <c r="G423" i="3" s="1"/>
  <c r="F424" i="3"/>
  <c r="F423" i="3"/>
  <c r="H420" i="3"/>
  <c r="H419" i="3"/>
  <c r="H418" i="3"/>
  <c r="H417" i="3"/>
  <c r="G417" i="3"/>
  <c r="F417" i="3"/>
  <c r="G416" i="3"/>
  <c r="F416" i="3"/>
  <c r="H416" i="3" s="1"/>
  <c r="H415" i="3"/>
  <c r="G414" i="3"/>
  <c r="G413" i="3" s="1"/>
  <c r="F414" i="3"/>
  <c r="F413" i="3"/>
  <c r="H409" i="3"/>
  <c r="H408" i="3"/>
  <c r="H407" i="3"/>
  <c r="G406" i="3"/>
  <c r="G405" i="3" s="1"/>
  <c r="G404" i="3" s="1"/>
  <c r="F406" i="3"/>
  <c r="F405" i="3" s="1"/>
  <c r="H403" i="3"/>
  <c r="H402" i="3"/>
  <c r="G401" i="3"/>
  <c r="F401" i="3"/>
  <c r="G400" i="3"/>
  <c r="G399" i="3"/>
  <c r="H398" i="3"/>
  <c r="H397" i="3"/>
  <c r="G396" i="3"/>
  <c r="F396" i="3"/>
  <c r="H396" i="3" s="1"/>
  <c r="H395" i="3"/>
  <c r="G394" i="3"/>
  <c r="F394" i="3"/>
  <c r="H394" i="3" s="1"/>
  <c r="H393" i="3"/>
  <c r="H392" i="3"/>
  <c r="G391" i="3"/>
  <c r="F391" i="3"/>
  <c r="H391" i="3" s="1"/>
  <c r="G390" i="3"/>
  <c r="G389" i="3" s="1"/>
  <c r="H387" i="3"/>
  <c r="H386" i="3"/>
  <c r="G385" i="3"/>
  <c r="G384" i="3" s="1"/>
  <c r="G383" i="3" s="1"/>
  <c r="F385" i="3"/>
  <c r="H381" i="3"/>
  <c r="H380" i="3"/>
  <c r="G379" i="3"/>
  <c r="G378" i="3" s="1"/>
  <c r="G377" i="3" s="1"/>
  <c r="F379" i="3"/>
  <c r="H376" i="3"/>
  <c r="H375" i="3"/>
  <c r="G374" i="3"/>
  <c r="F374" i="3"/>
  <c r="H374" i="3" s="1"/>
  <c r="H372" i="3"/>
  <c r="H371" i="3"/>
  <c r="G370" i="3"/>
  <c r="G369" i="3" s="1"/>
  <c r="G368" i="3" s="1"/>
  <c r="F370" i="3"/>
  <c r="H370" i="3" s="1"/>
  <c r="H367" i="3"/>
  <c r="H366" i="3"/>
  <c r="H365" i="3"/>
  <c r="G364" i="3"/>
  <c r="F364" i="3"/>
  <c r="H364" i="3" s="1"/>
  <c r="G363" i="3"/>
  <c r="H362" i="3"/>
  <c r="H361" i="3"/>
  <c r="G360" i="3"/>
  <c r="G359" i="3" s="1"/>
  <c r="F360" i="3"/>
  <c r="H358" i="3"/>
  <c r="H357" i="3"/>
  <c r="G356" i="3"/>
  <c r="F356" i="3"/>
  <c r="H355" i="3"/>
  <c r="H354" i="3"/>
  <c r="G353" i="3"/>
  <c r="G352" i="3" s="1"/>
  <c r="F353" i="3"/>
  <c r="H350" i="3"/>
  <c r="H349" i="3"/>
  <c r="H348" i="3"/>
  <c r="H347" i="3"/>
  <c r="H346" i="3"/>
  <c r="H345" i="3"/>
  <c r="H344" i="3"/>
  <c r="G343" i="3"/>
  <c r="F343" i="3"/>
  <c r="H342" i="3"/>
  <c r="H341" i="3"/>
  <c r="H340" i="3"/>
  <c r="G339" i="3"/>
  <c r="F339" i="3"/>
  <c r="H339" i="3" s="1"/>
  <c r="H336" i="3"/>
  <c r="H335" i="3"/>
  <c r="G334" i="3"/>
  <c r="G333" i="3" s="1"/>
  <c r="F334" i="3"/>
  <c r="F333" i="3"/>
  <c r="H333" i="3" s="1"/>
  <c r="H331" i="3"/>
  <c r="H330" i="3"/>
  <c r="G329" i="3"/>
  <c r="F329" i="3"/>
  <c r="H329" i="3" s="1"/>
  <c r="H327" i="3"/>
  <c r="H326" i="3"/>
  <c r="G325" i="3"/>
  <c r="F325" i="3"/>
  <c r="H325" i="3" s="1"/>
  <c r="H324" i="3"/>
  <c r="H323" i="3"/>
  <c r="F322" i="3"/>
  <c r="H321" i="3"/>
  <c r="H320" i="3"/>
  <c r="H319" i="3"/>
  <c r="H318" i="3"/>
  <c r="G317" i="3"/>
  <c r="H316" i="3"/>
  <c r="H315" i="3"/>
  <c r="G314" i="3"/>
  <c r="G313" i="3" s="1"/>
  <c r="F314" i="3"/>
  <c r="H312" i="3"/>
  <c r="G311" i="3"/>
  <c r="F311" i="3"/>
  <c r="H311" i="3" s="1"/>
  <c r="H310" i="3"/>
  <c r="H309" i="3"/>
  <c r="G308" i="3"/>
  <c r="G307" i="3" s="1"/>
  <c r="F308" i="3"/>
  <c r="H306" i="3"/>
  <c r="G305" i="3"/>
  <c r="G304" i="3" s="1"/>
  <c r="F305" i="3"/>
  <c r="H305" i="3" s="1"/>
  <c r="H302" i="3"/>
  <c r="H301" i="3"/>
  <c r="H300" i="3"/>
  <c r="H299" i="3"/>
  <c r="H298" i="3"/>
  <c r="H297" i="3"/>
  <c r="H296" i="3"/>
  <c r="H295" i="3"/>
  <c r="G294" i="3"/>
  <c r="G293" i="3" s="1"/>
  <c r="G292" i="3" s="1"/>
  <c r="F294" i="3"/>
  <c r="F293" i="3" s="1"/>
  <c r="H291" i="3"/>
  <c r="H290" i="3"/>
  <c r="G289" i="3"/>
  <c r="G288" i="3" s="1"/>
  <c r="G287" i="3" s="1"/>
  <c r="F289" i="3"/>
  <c r="F288" i="3" s="1"/>
  <c r="H286" i="3"/>
  <c r="H285" i="3"/>
  <c r="G284" i="3"/>
  <c r="F284" i="3"/>
  <c r="H283" i="3"/>
  <c r="H282" i="3"/>
  <c r="H281" i="3"/>
  <c r="G281" i="3"/>
  <c r="F281" i="3"/>
  <c r="H280" i="3"/>
  <c r="H279" i="3"/>
  <c r="H278" i="3"/>
  <c r="G277" i="3"/>
  <c r="F277" i="3"/>
  <c r="H277" i="3" s="1"/>
  <c r="H275" i="3"/>
  <c r="H274" i="3"/>
  <c r="H273" i="3"/>
  <c r="H272" i="3"/>
  <c r="H271" i="3"/>
  <c r="G270" i="3"/>
  <c r="G269" i="3" s="1"/>
  <c r="F270" i="3"/>
  <c r="H266" i="3"/>
  <c r="H265" i="3"/>
  <c r="G264" i="3"/>
  <c r="F264" i="3"/>
  <c r="G263" i="3"/>
  <c r="H262" i="3"/>
  <c r="G261" i="3"/>
  <c r="F261" i="3"/>
  <c r="H260" i="3"/>
  <c r="G259" i="3"/>
  <c r="G258" i="3" s="1"/>
  <c r="F259" i="3"/>
  <c r="F258" i="3"/>
  <c r="H258" i="3" s="1"/>
  <c r="H257" i="3"/>
  <c r="G256" i="3"/>
  <c r="G255" i="3" s="1"/>
  <c r="F256" i="3"/>
  <c r="H256" i="3" s="1"/>
  <c r="H254" i="3"/>
  <c r="H253" i="3"/>
  <c r="G252" i="3"/>
  <c r="F252" i="3"/>
  <c r="H252" i="3" s="1"/>
  <c r="G251" i="3"/>
  <c r="H250" i="3"/>
  <c r="G249" i="3"/>
  <c r="F249" i="3"/>
  <c r="H248" i="3"/>
  <c r="H247" i="3"/>
  <c r="G246" i="3"/>
  <c r="H246" i="3" s="1"/>
  <c r="F246" i="3"/>
  <c r="H245" i="3"/>
  <c r="H244" i="3"/>
  <c r="H243" i="3"/>
  <c r="H242" i="3"/>
  <c r="G241" i="3"/>
  <c r="F241" i="3"/>
  <c r="F240" i="3"/>
  <c r="H239" i="3"/>
  <c r="G238" i="3"/>
  <c r="F238" i="3"/>
  <c r="H238" i="3" s="1"/>
  <c r="H237" i="3"/>
  <c r="G236" i="3"/>
  <c r="F236" i="3"/>
  <c r="H235" i="3"/>
  <c r="G234" i="3"/>
  <c r="G233" i="3" s="1"/>
  <c r="F234" i="3"/>
  <c r="H232" i="3"/>
  <c r="H231" i="3"/>
  <c r="G231" i="3"/>
  <c r="F231" i="3"/>
  <c r="H230" i="3"/>
  <c r="H229" i="3"/>
  <c r="H228" i="3"/>
  <c r="H227" i="3"/>
  <c r="H226" i="3"/>
  <c r="H225" i="3"/>
  <c r="G224" i="3"/>
  <c r="F224" i="3"/>
  <c r="G223" i="3"/>
  <c r="H222" i="3"/>
  <c r="H221" i="3"/>
  <c r="G220" i="3"/>
  <c r="F220" i="3"/>
  <c r="G219" i="3"/>
  <c r="H218" i="3"/>
  <c r="G217" i="3"/>
  <c r="F217" i="3"/>
  <c r="H217" i="3" s="1"/>
  <c r="G216" i="3"/>
  <c r="H215" i="3"/>
  <c r="H214" i="3"/>
  <c r="G214" i="3"/>
  <c r="F214" i="3"/>
  <c r="H213" i="3"/>
  <c r="H212" i="3"/>
  <c r="H211" i="3"/>
  <c r="G210" i="3"/>
  <c r="F210" i="3"/>
  <c r="H210" i="3" s="1"/>
  <c r="H209" i="3"/>
  <c r="H208" i="3"/>
  <c r="H207" i="3"/>
  <c r="H206" i="3"/>
  <c r="H205" i="3"/>
  <c r="H204" i="3"/>
  <c r="H203" i="3"/>
  <c r="H202" i="3"/>
  <c r="H201" i="3"/>
  <c r="H200" i="3"/>
  <c r="H199" i="3"/>
  <c r="H198" i="3"/>
  <c r="G197" i="3"/>
  <c r="G196" i="3" s="1"/>
  <c r="F197" i="3"/>
  <c r="H195" i="3"/>
  <c r="G194" i="3"/>
  <c r="G193" i="3" s="1"/>
  <c r="F194" i="3"/>
  <c r="H194" i="3" s="1"/>
  <c r="H192" i="3"/>
  <c r="G191" i="3"/>
  <c r="H191" i="3" s="1"/>
  <c r="F191" i="3"/>
  <c r="H190" i="3"/>
  <c r="H189" i="3"/>
  <c r="G188" i="3"/>
  <c r="F188" i="3"/>
  <c r="H187" i="3"/>
  <c r="H186" i="3"/>
  <c r="H185" i="3"/>
  <c r="H184" i="3"/>
  <c r="F183" i="3"/>
  <c r="H183" i="3" s="1"/>
  <c r="G182" i="3"/>
  <c r="H182" i="3" s="1"/>
  <c r="H181" i="3"/>
  <c r="F181" i="3"/>
  <c r="H180" i="3"/>
  <c r="H179" i="3"/>
  <c r="H175" i="3"/>
  <c r="G174" i="3"/>
  <c r="F174" i="3"/>
  <c r="H174" i="3" s="1"/>
  <c r="G173" i="3"/>
  <c r="G172" i="3" s="1"/>
  <c r="H171" i="3"/>
  <c r="G170" i="3"/>
  <c r="G169" i="3" s="1"/>
  <c r="G168" i="3" s="1"/>
  <c r="F170" i="3"/>
  <c r="H166" i="3"/>
  <c r="H165" i="3"/>
  <c r="H164" i="3"/>
  <c r="H163" i="3"/>
  <c r="G162" i="3"/>
  <c r="F162" i="3"/>
  <c r="H161" i="3"/>
  <c r="H160" i="3"/>
  <c r="H159" i="3"/>
  <c r="G158" i="3"/>
  <c r="H158" i="3" s="1"/>
  <c r="F158" i="3"/>
  <c r="H157" i="3"/>
  <c r="H156" i="3"/>
  <c r="H155" i="3"/>
  <c r="G154" i="3"/>
  <c r="F154" i="3"/>
  <c r="H153" i="3"/>
  <c r="H152" i="3"/>
  <c r="H151" i="3"/>
  <c r="G150" i="3"/>
  <c r="H150" i="3" s="1"/>
  <c r="H149" i="3"/>
  <c r="H148" i="3"/>
  <c r="H147" i="3"/>
  <c r="F146" i="3"/>
  <c r="H144" i="3"/>
  <c r="H143" i="3"/>
  <c r="H142" i="3"/>
  <c r="H141" i="3"/>
  <c r="H140" i="3"/>
  <c r="G140" i="3"/>
  <c r="F140" i="3"/>
  <c r="H139" i="3"/>
  <c r="H138" i="3"/>
  <c r="G137" i="3"/>
  <c r="F137" i="3"/>
  <c r="G136" i="3"/>
  <c r="H136" i="3" s="1"/>
  <c r="F136" i="3"/>
  <c r="H135" i="3"/>
  <c r="G134" i="3"/>
  <c r="G133" i="3" s="1"/>
  <c r="F134" i="3"/>
  <c r="F133" i="3"/>
  <c r="H131" i="3"/>
  <c r="H130" i="3"/>
  <c r="G129" i="3"/>
  <c r="G127" i="3" s="1"/>
  <c r="G126" i="3" s="1"/>
  <c r="F129" i="3"/>
  <c r="H129" i="3" s="1"/>
  <c r="H125" i="3"/>
  <c r="H124" i="3"/>
  <c r="G123" i="3"/>
  <c r="G122" i="3" s="1"/>
  <c r="G121" i="3" s="1"/>
  <c r="F123" i="3"/>
  <c r="F122" i="3"/>
  <c r="H120" i="3"/>
  <c r="H119" i="3"/>
  <c r="H118" i="3"/>
  <c r="H117" i="3"/>
  <c r="H116" i="3"/>
  <c r="G115" i="3"/>
  <c r="G114" i="3" s="1"/>
  <c r="F115" i="3"/>
  <c r="H115" i="3" s="1"/>
  <c r="H113" i="3"/>
  <c r="G112" i="3"/>
  <c r="G111" i="3" s="1"/>
  <c r="F112" i="3"/>
  <c r="F111" i="3" s="1"/>
  <c r="H110" i="3"/>
  <c r="G109" i="3"/>
  <c r="G105" i="3" s="1"/>
  <c r="F109" i="3"/>
  <c r="H108" i="3"/>
  <c r="H107" i="3"/>
  <c r="H106" i="3"/>
  <c r="G106" i="3"/>
  <c r="F106" i="3"/>
  <c r="H104" i="3"/>
  <c r="G103" i="3"/>
  <c r="G99" i="3" s="1"/>
  <c r="F103" i="3"/>
  <c r="H102" i="3"/>
  <c r="H101" i="3"/>
  <c r="H100" i="3"/>
  <c r="G100" i="3"/>
  <c r="F100" i="3"/>
  <c r="H98" i="3"/>
  <c r="G97" i="3"/>
  <c r="F97" i="3"/>
  <c r="H97" i="3" s="1"/>
  <c r="G96" i="3"/>
  <c r="H94" i="3"/>
  <c r="H93" i="3"/>
  <c r="G92" i="3"/>
  <c r="F92" i="3"/>
  <c r="H92" i="3" s="1"/>
  <c r="G91" i="3"/>
  <c r="G90" i="3" s="1"/>
  <c r="H87" i="3"/>
  <c r="H86" i="3"/>
  <c r="G86" i="3"/>
  <c r="F86" i="3"/>
  <c r="G85" i="3"/>
  <c r="G84" i="3" s="1"/>
  <c r="G82" i="3" s="1"/>
  <c r="F85" i="3"/>
  <c r="F84" i="3" s="1"/>
  <c r="H81" i="3"/>
  <c r="G80" i="3"/>
  <c r="G79" i="3" s="1"/>
  <c r="F80" i="3"/>
  <c r="F79" i="3" s="1"/>
  <c r="H76" i="3"/>
  <c r="G75" i="3"/>
  <c r="H75" i="3" s="1"/>
  <c r="F75" i="3"/>
  <c r="F74" i="3"/>
  <c r="H72" i="3"/>
  <c r="G71" i="3"/>
  <c r="G70" i="3" s="1"/>
  <c r="G69" i="3" s="1"/>
  <c r="G65" i="3" s="1"/>
  <c r="F71" i="3"/>
  <c r="H68" i="3"/>
  <c r="G67" i="3"/>
  <c r="G66" i="3" s="1"/>
  <c r="F67" i="3"/>
  <c r="H64" i="3"/>
  <c r="H63" i="3"/>
  <c r="G63" i="3"/>
  <c r="F63" i="3"/>
  <c r="H62" i="3"/>
  <c r="H61" i="3"/>
  <c r="G61" i="3"/>
  <c r="F61" i="3"/>
  <c r="G60" i="3"/>
  <c r="G59" i="3" s="1"/>
  <c r="F60" i="3"/>
  <c r="H60" i="3" s="1"/>
  <c r="F58" i="3"/>
  <c r="F57" i="3" s="1"/>
  <c r="G57" i="3"/>
  <c r="G56" i="3" s="1"/>
  <c r="G55" i="3" s="1"/>
  <c r="H53" i="3"/>
  <c r="H52" i="3"/>
  <c r="G52" i="3"/>
  <c r="F52" i="3"/>
  <c r="G51" i="3"/>
  <c r="H51" i="3" s="1"/>
  <c r="F51" i="3"/>
  <c r="F50" i="3"/>
  <c r="H49" i="3"/>
  <c r="G48" i="3"/>
  <c r="G47" i="3" s="1"/>
  <c r="F48" i="3"/>
  <c r="F47" i="3"/>
  <c r="H47" i="3" s="1"/>
  <c r="H46" i="3"/>
  <c r="G45" i="3"/>
  <c r="F45" i="3"/>
  <c r="H45" i="3" s="1"/>
  <c r="H44" i="3"/>
  <c r="G43" i="3"/>
  <c r="G42" i="3" s="1"/>
  <c r="F43" i="3"/>
  <c r="H41" i="3"/>
  <c r="H40" i="3"/>
  <c r="G40" i="3"/>
  <c r="F40" i="3"/>
  <c r="G39" i="3"/>
  <c r="F39" i="3"/>
  <c r="H39" i="3" s="1"/>
  <c r="H37" i="3"/>
  <c r="G36" i="3"/>
  <c r="G35" i="3" s="1"/>
  <c r="F36" i="3"/>
  <c r="H36" i="3" s="1"/>
  <c r="H33" i="3"/>
  <c r="G32" i="3"/>
  <c r="G31" i="3" s="1"/>
  <c r="F32" i="3"/>
  <c r="F31" i="3"/>
  <c r="H31" i="3" s="1"/>
  <c r="H30" i="3"/>
  <c r="G29" i="3"/>
  <c r="G28" i="3" s="1"/>
  <c r="G27" i="3" s="1"/>
  <c r="F29" i="3"/>
  <c r="F26" i="3"/>
  <c r="G25" i="3"/>
  <c r="G24" i="3" s="1"/>
  <c r="G23" i="3" s="1"/>
  <c r="H22" i="3"/>
  <c r="G21" i="3"/>
  <c r="G20" i="3" s="1"/>
  <c r="G19" i="3" s="1"/>
  <c r="F21" i="3"/>
  <c r="H21" i="3" s="1"/>
  <c r="F20" i="3"/>
  <c r="H17" i="3"/>
  <c r="G16" i="3"/>
  <c r="F16" i="3"/>
  <c r="H15" i="3"/>
  <c r="G14" i="3"/>
  <c r="H14" i="3" s="1"/>
  <c r="F14" i="3"/>
  <c r="F13" i="3"/>
  <c r="F12" i="3" s="1"/>
  <c r="H57" i="3" l="1"/>
  <c r="F56" i="3"/>
  <c r="H56" i="3" s="1"/>
  <c r="F432" i="3"/>
  <c r="G95" i="3"/>
  <c r="H288" i="3"/>
  <c r="G74" i="3"/>
  <c r="G73" i="3" s="1"/>
  <c r="H112" i="3"/>
  <c r="H134" i="3"/>
  <c r="H294" i="3"/>
  <c r="H434" i="3"/>
  <c r="H16" i="3"/>
  <c r="H29" i="3"/>
  <c r="H32" i="3"/>
  <c r="H43" i="3"/>
  <c r="H48" i="3"/>
  <c r="G50" i="3"/>
  <c r="H50" i="3" s="1"/>
  <c r="H58" i="3"/>
  <c r="F73" i="3"/>
  <c r="H80" i="3"/>
  <c r="F96" i="3"/>
  <c r="H96" i="3" s="1"/>
  <c r="F99" i="3"/>
  <c r="F105" i="3"/>
  <c r="F127" i="3"/>
  <c r="F126" i="3" s="1"/>
  <c r="H137" i="3"/>
  <c r="F178" i="3"/>
  <c r="H178" i="3" s="1"/>
  <c r="F216" i="3"/>
  <c r="H216" i="3" s="1"/>
  <c r="H236" i="3"/>
  <c r="G240" i="3"/>
  <c r="F255" i="3"/>
  <c r="H255" i="3" s="1"/>
  <c r="H261" i="3"/>
  <c r="H289" i="3"/>
  <c r="F304" i="3"/>
  <c r="H304" i="3" s="1"/>
  <c r="H356" i="3"/>
  <c r="H360" i="3"/>
  <c r="F363" i="3"/>
  <c r="H363" i="3" s="1"/>
  <c r="G410" i="3"/>
  <c r="G382" i="3" s="1"/>
  <c r="H79" i="3"/>
  <c r="F59" i="3"/>
  <c r="H67" i="3"/>
  <c r="H71" i="3"/>
  <c r="F91" i="3"/>
  <c r="F90" i="3" s="1"/>
  <c r="H111" i="3"/>
  <c r="F114" i="3"/>
  <c r="H114" i="3" s="1"/>
  <c r="H162" i="3"/>
  <c r="F173" i="3"/>
  <c r="F172" i="3" s="1"/>
  <c r="H172" i="3" s="1"/>
  <c r="G178" i="3"/>
  <c r="G177" i="3" s="1"/>
  <c r="H188" i="3"/>
  <c r="F251" i="3"/>
  <c r="H251" i="3" s="1"/>
  <c r="H259" i="3"/>
  <c r="H334" i="3"/>
  <c r="F338" i="3"/>
  <c r="F332" i="3" s="1"/>
  <c r="H379" i="3"/>
  <c r="F390" i="3"/>
  <c r="H406" i="3"/>
  <c r="G433" i="3"/>
  <c r="G432" i="3" s="1"/>
  <c r="G426" i="3" s="1"/>
  <c r="G34" i="3"/>
  <c r="H59" i="3"/>
  <c r="H20" i="3"/>
  <c r="G54" i="3"/>
  <c r="H84" i="3"/>
  <c r="F82" i="3"/>
  <c r="H224" i="3"/>
  <c r="F223" i="3"/>
  <c r="H223" i="3" s="1"/>
  <c r="H264" i="3"/>
  <c r="F263" i="3"/>
  <c r="H263" i="3" s="1"/>
  <c r="H270" i="3"/>
  <c r="F269" i="3"/>
  <c r="H269" i="3" s="1"/>
  <c r="H314" i="3"/>
  <c r="F19" i="3"/>
  <c r="H19" i="3" s="1"/>
  <c r="F25" i="3"/>
  <c r="H26" i="3"/>
  <c r="F28" i="3"/>
  <c r="F35" i="3"/>
  <c r="F42" i="3"/>
  <c r="H42" i="3" s="1"/>
  <c r="F55" i="3"/>
  <c r="F66" i="3"/>
  <c r="H99" i="3"/>
  <c r="H123" i="3"/>
  <c r="H126" i="3"/>
  <c r="H170" i="3"/>
  <c r="F169" i="3"/>
  <c r="H173" i="3"/>
  <c r="H197" i="3"/>
  <c r="F196" i="3"/>
  <c r="H196" i="3" s="1"/>
  <c r="H234" i="3"/>
  <c r="F233" i="3"/>
  <c r="H233" i="3" s="1"/>
  <c r="H322" i="3"/>
  <c r="F317" i="3"/>
  <c r="H317" i="3" s="1"/>
  <c r="H353" i="3"/>
  <c r="F352" i="3"/>
  <c r="H413" i="3"/>
  <c r="F410" i="3"/>
  <c r="H410" i="3" s="1"/>
  <c r="H423" i="3"/>
  <c r="H90" i="3"/>
  <c r="F70" i="3"/>
  <c r="H91" i="3"/>
  <c r="H103" i="3"/>
  <c r="H105" i="3"/>
  <c r="H127" i="3"/>
  <c r="H133" i="3"/>
  <c r="F145" i="3"/>
  <c r="H154" i="3"/>
  <c r="H240" i="3"/>
  <c r="H249" i="3"/>
  <c r="F287" i="3"/>
  <c r="H287" i="3" s="1"/>
  <c r="G351" i="3"/>
  <c r="H414" i="3"/>
  <c r="H424" i="3"/>
  <c r="H428" i="3"/>
  <c r="H122" i="3"/>
  <c r="F121" i="3"/>
  <c r="H121" i="3" s="1"/>
  <c r="H308" i="3"/>
  <c r="F307" i="3"/>
  <c r="H307" i="3" s="1"/>
  <c r="G13" i="3"/>
  <c r="H73" i="3"/>
  <c r="H85" i="3"/>
  <c r="H109" i="3"/>
  <c r="H220" i="3"/>
  <c r="F219" i="3"/>
  <c r="H219" i="3" s="1"/>
  <c r="H241" i="3"/>
  <c r="F276" i="3"/>
  <c r="H284" i="3"/>
  <c r="G276" i="3"/>
  <c r="G176" i="3" s="1"/>
  <c r="H293" i="3"/>
  <c r="G338" i="3"/>
  <c r="H338" i="3" s="1"/>
  <c r="H343" i="3"/>
  <c r="H385" i="3"/>
  <c r="F384" i="3"/>
  <c r="H390" i="3"/>
  <c r="F389" i="3"/>
  <c r="H389" i="3" s="1"/>
  <c r="H401" i="3"/>
  <c r="F400" i="3"/>
  <c r="H405" i="3"/>
  <c r="F404" i="3"/>
  <c r="H404" i="3" s="1"/>
  <c r="G146" i="3"/>
  <c r="G145" i="3" s="1"/>
  <c r="G132" i="3" s="1"/>
  <c r="F439" i="3"/>
  <c r="F177" i="3"/>
  <c r="F193" i="3"/>
  <c r="H193" i="3" s="1"/>
  <c r="F359" i="3"/>
  <c r="H359" i="3" s="1"/>
  <c r="F369" i="3"/>
  <c r="F378" i="3"/>
  <c r="F427" i="3"/>
  <c r="H432" i="3" l="1"/>
  <c r="H433" i="3"/>
  <c r="F95" i="3"/>
  <c r="H95" i="3" s="1"/>
  <c r="H74" i="3"/>
  <c r="H427" i="3"/>
  <c r="H276" i="3"/>
  <c r="F176" i="3"/>
  <c r="H177" i="3"/>
  <c r="H145" i="3"/>
  <c r="F132" i="3"/>
  <c r="G332" i="3"/>
  <c r="G89" i="3" s="1"/>
  <c r="G88" i="3" s="1"/>
  <c r="H66" i="3"/>
  <c r="F65" i="3"/>
  <c r="H65" i="3" s="1"/>
  <c r="H28" i="3"/>
  <c r="F27" i="3"/>
  <c r="H27" i="3" s="1"/>
  <c r="H82" i="3"/>
  <c r="F69" i="3"/>
  <c r="H69" i="3" s="1"/>
  <c r="H70" i="3"/>
  <c r="H35" i="3"/>
  <c r="F34" i="3"/>
  <c r="H34" i="3" s="1"/>
  <c r="F377" i="3"/>
  <c r="H377" i="3" s="1"/>
  <c r="H378" i="3"/>
  <c r="F368" i="3"/>
  <c r="H368" i="3" s="1"/>
  <c r="H369" i="3"/>
  <c r="H439" i="3"/>
  <c r="F438" i="3"/>
  <c r="H438" i="3" s="1"/>
  <c r="H146" i="3"/>
  <c r="H169" i="3"/>
  <c r="F168" i="3"/>
  <c r="H168" i="3" s="1"/>
  <c r="H55" i="3"/>
  <c r="F313" i="3"/>
  <c r="H313" i="3" s="1"/>
  <c r="H384" i="3"/>
  <c r="F383" i="3"/>
  <c r="H400" i="3"/>
  <c r="F399" i="3"/>
  <c r="H399" i="3" s="1"/>
  <c r="G12" i="3"/>
  <c r="H13" i="3"/>
  <c r="H352" i="3"/>
  <c r="F351" i="3"/>
  <c r="H25" i="3"/>
  <c r="F24" i="3"/>
  <c r="F292" i="3" l="1"/>
  <c r="F23" i="3"/>
  <c r="H24" i="3"/>
  <c r="H351" i="3"/>
  <c r="F54" i="3"/>
  <c r="H132" i="3"/>
  <c r="F89" i="3"/>
  <c r="H176" i="3"/>
  <c r="G11" i="3"/>
  <c r="G10" i="3" s="1"/>
  <c r="H12" i="3"/>
  <c r="F382" i="3"/>
  <c r="H383" i="3"/>
  <c r="H332" i="3"/>
  <c r="F426" i="3"/>
  <c r="H292" i="3"/>
  <c r="H382" i="3" l="1"/>
  <c r="H89" i="3"/>
  <c r="F88" i="3"/>
  <c r="H426" i="3"/>
  <c r="H54" i="3"/>
  <c r="H23" i="3"/>
  <c r="F11" i="3"/>
  <c r="H88" i="3" l="1"/>
  <c r="F10" i="3"/>
  <c r="H11" i="3"/>
  <c r="H10" i="3" l="1"/>
</calcChain>
</file>

<file path=xl/sharedStrings.xml><?xml version="1.0" encoding="utf-8"?>
<sst xmlns="http://schemas.openxmlformats.org/spreadsheetml/2006/main" count="1151" uniqueCount="492">
  <si>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</si>
  <si>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</si>
  <si>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</si>
  <si>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</si>
  <si>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</si>
  <si>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</si>
  <si>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</si>
  <si>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</si>
  <si>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</si>
  <si>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</si>
  <si>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</si>
  <si>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</si>
  <si>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</si>
  <si>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</si>
  <si>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</si>
  <si>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</si>
  <si>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</si>
  <si>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Załącznik Nr 1</t>
  </si>
  <si>
    <t>DOCHODY OGÓŁEM:</t>
  </si>
  <si>
    <t>Dochody na zadania własne:</t>
  </si>
  <si>
    <t>75023</t>
  </si>
  <si>
    <t>Urzędy gmin (miast i miast na prawach powiatu)</t>
  </si>
  <si>
    <t xml:space="preserve">Wydział Organizacyjno-Prawny i Kadr </t>
  </si>
  <si>
    <t>0920</t>
  </si>
  <si>
    <t>wpływy z pozostałych odsetek</t>
  </si>
  <si>
    <t>Organ - "Platforma e-Płatności"</t>
  </si>
  <si>
    <t>2020</t>
  </si>
  <si>
    <t>dotacja celowa otrzymana z budżetu państwa na zadania bieżące realizowane przez gminę na podstawie porozumień z organami administracji rządowej</t>
  </si>
  <si>
    <t xml:space="preserve">Bezpieczeństwo publiczne i ochrona </t>
  </si>
  <si>
    <t>przeciwpożarowa</t>
  </si>
  <si>
    <t>75421</t>
  </si>
  <si>
    <t>Zarządzanie kryzysowe</t>
  </si>
  <si>
    <t>Wydział Zarządzania Kryzysowego i Bezpieczeństwa</t>
  </si>
  <si>
    <t>0720</t>
  </si>
  <si>
    <t>wpływy z otrzymanych darowizn i ofiar w postaci pieniężnej na realizację zadań na rzecz pomocy Ukrainie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</si>
  <si>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</si>
  <si>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</si>
  <si>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</si>
  <si>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</si>
  <si>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</si>
  <si>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</si>
  <si>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</si>
  <si>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Branżowe szkoły I i II stopnia</t>
  </si>
  <si>
    <t>Organ</t>
  </si>
  <si>
    <t>2130</t>
  </si>
  <si>
    <t>dotacje celowe otrzymane z budżetu państwa na realizację bieżących zadań własnych powiatu</t>
  </si>
  <si>
    <t>Szkoły zawodowe specjalne</t>
  </si>
  <si>
    <t>Pomoc społeczna</t>
  </si>
  <si>
    <t>Domy pomocy społecznej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</si>
  <si>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</si>
  <si>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</si>
  <si>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</si>
  <si>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</si>
  <si>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2030</t>
  </si>
  <si>
    <t>dotacje celowe otrzymane z budżetu państwa na realizację własnych zadań bieżących gmin (związków gmin, związków powiatowo-gminnych)</t>
  </si>
  <si>
    <t>Organ - Fundusz Pomocy (zapewnienie posiłku dzieciom i młodzieży)</t>
  </si>
  <si>
    <t>Rodzina</t>
  </si>
  <si>
    <t>Organ - Fundusz Pomocy (świadczenia rodzinne)</t>
  </si>
  <si>
    <t>Dochody na zadania zlecone: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</si>
  <si>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</si>
  <si>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</si>
  <si>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</si>
  <si>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</si>
  <si>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</si>
  <si>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pomocy społecznej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</si>
  <si>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</si>
  <si>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</si>
  <si>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</si>
  <si>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</si>
  <si>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</si>
  <si>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</si>
  <si>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 xml:space="preserve">Składki na ubezpieczenie zdrowotne opłacane za osoby </t>
  </si>
  <si>
    <t>pobierające niektóre świadczenia rodzinne oraz za osoby</t>
  </si>
  <si>
    <t>pobierające zasiki dla opiekunów</t>
  </si>
  <si>
    <t>Dochody na zadania rządowe:</t>
  </si>
  <si>
    <t>Komendy powiatowe Państwowej Straży Pożarnej</t>
  </si>
  <si>
    <t>dotacje celowe otrzymane z budżetu państwa na zadania bieżące z zakresu administracji rządowej oraz inne zadania zlecone ustawami realizowane przez powiat</t>
  </si>
  <si>
    <t>020</t>
  </si>
  <si>
    <t>Leśnictwo</t>
  </si>
  <si>
    <t>02001</t>
  </si>
  <si>
    <t>Gospodarka leśna</t>
  </si>
  <si>
    <t>Miejski Zakład Zieleni i Usług Komunalnych</t>
  </si>
  <si>
    <t xml:space="preserve">różne opłaty i składki </t>
  </si>
  <si>
    <t>Transport i łączność</t>
  </si>
  <si>
    <t>Lokalny transport zbiorowy</t>
  </si>
  <si>
    <t>Miejski Zarząd Infrastruktury Drogowej i Transportu</t>
  </si>
  <si>
    <t>Drogi publiczne w miastach na prawach powiatu</t>
  </si>
  <si>
    <t>zakup usług remontowych</t>
  </si>
  <si>
    <t>Wydział Inwestycji</t>
  </si>
  <si>
    <t>Drogi publiczne gminne</t>
  </si>
  <si>
    <t>Drogi wewnętrzne</t>
  </si>
  <si>
    <t>wydatki osobowe niezaliczone do wynagrodzeń</t>
  </si>
  <si>
    <t>zakup usług zdrowotnych</t>
  </si>
  <si>
    <t xml:space="preserve">szkolenia pracowników niebędących członkami korpusu służby cywilnej </t>
  </si>
  <si>
    <t>wpłaty na PPK finansowane przez podmiot zatrudniający</t>
  </si>
  <si>
    <t>Gospodarka mieszkaniowa</t>
  </si>
  <si>
    <t>Gospodarowanie mieszkaniowym zasobem gminy</t>
  </si>
  <si>
    <t>Administracja Zasobów Komunalnych</t>
  </si>
  <si>
    <t>pozostałe odsetki</t>
  </si>
  <si>
    <t>odsetki od nieterminowych wpłat podatku od towarów i usług (VAT)</t>
  </si>
  <si>
    <t>Działalność usługowa</t>
  </si>
  <si>
    <t>71035</t>
  </si>
  <si>
    <t xml:space="preserve">Cmentarze </t>
  </si>
  <si>
    <t xml:space="preserve">Wydział Nadzoru Właścicielskiego i Gospodarki </t>
  </si>
  <si>
    <t>Komunalnej</t>
  </si>
  <si>
    <t>4210</t>
  </si>
  <si>
    <t>zakup materiałów i wyposażenia</t>
  </si>
  <si>
    <t>Rady gmin (miast i miast na prawach powiatu)</t>
  </si>
  <si>
    <t>Biuro Rady Miasta Włocławek</t>
  </si>
  <si>
    <t>Wydział Windykacji i Egzekucji</t>
  </si>
  <si>
    <t>opłaty z tytułu zakupu usług telekomunikacyjnych</t>
  </si>
  <si>
    <t>Wydział Informatyki - "Platforma e-Płatności"</t>
  </si>
  <si>
    <t>wynagrodzenia osobowe pracowników</t>
  </si>
  <si>
    <t>składki na ubezpieczenia społeczne</t>
  </si>
  <si>
    <t>składki na Fundusz Pracy oraz Fundusz Solidarnościowy</t>
  </si>
  <si>
    <t>75095</t>
  </si>
  <si>
    <t>Wydział Rewitalizacji - projekt pn. "Latarnicy społeczni obszaru rewitalizacji"</t>
  </si>
  <si>
    <t>stypendia różne</t>
  </si>
  <si>
    <t xml:space="preserve">wynagrodzenia osobowe pracowników </t>
  </si>
  <si>
    <t>wynagrodzenia bezosobowe</t>
  </si>
  <si>
    <t xml:space="preserve">zakup usług zdrowotnych </t>
  </si>
  <si>
    <t>Dom Pomocy Społecznej ul. Nowomiejska 19 - projekt pn. "Latarnicy społeczni obszaru rewitalizacji"</t>
  </si>
  <si>
    <t>Włocławskie Centrum Organizacji Pozarządowych i Wolontariatu - projekt pn. "Latarnicy społeczni obszaru rewitalizacji"</t>
  </si>
  <si>
    <t xml:space="preserve">Wydział Rozwoju Miasta - Projekt pn. "WŁOCŁAWEK - opracowanie dokumentacji w ramach wsparcia rozwoju miast POPT 2014 - 2020" </t>
  </si>
  <si>
    <t>4350</t>
  </si>
  <si>
    <t>zakup towarów (w szczególności materiałów, leków, żywności) w związku z pomocą obywatelom Ukrainy</t>
  </si>
  <si>
    <t>Rezerwy ogólne i celowe</t>
  </si>
  <si>
    <t>4810</t>
  </si>
  <si>
    <t xml:space="preserve">rezerwy </t>
  </si>
  <si>
    <t xml:space="preserve"> - rezerwa ogólna</t>
  </si>
  <si>
    <t>Szkoły podstawowe</t>
  </si>
  <si>
    <t>Jednostki oświatowe zbiorczo</t>
  </si>
  <si>
    <t>dodatkowe wynagrodzenie roczne</t>
  </si>
  <si>
    <t>wpłaty na Państwowy Fundusz Rehabilitacji Osób Niepełnosprawnych</t>
  </si>
  <si>
    <t>zakup środków dydaktycznych i książek</t>
  </si>
  <si>
    <t>podatek od towarów i usług (VAT)</t>
  </si>
  <si>
    <t>dodatkowe wynagrodzenie roczne nauczycieli</t>
  </si>
  <si>
    <t>Jednostki oświatowe zbiorczo - Fundusz Pomocy (realizacja dodatkowych zadań oświatowych)</t>
  </si>
  <si>
    <t>pozostałe wydatki bieżące na zadania związane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</si>
  <si>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</si>
  <si>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</si>
  <si>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</si>
  <si>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</si>
  <si>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Przedszkola</t>
  </si>
  <si>
    <t>zakup energii</t>
  </si>
  <si>
    <t xml:space="preserve">szkolenia pracowników  niebędących członkami korpusu służby cywilnej </t>
  </si>
  <si>
    <t>zakup usług związanych z pomocą obywatelom Ukrainy</t>
  </si>
  <si>
    <t>Przedszkola specjalne</t>
  </si>
  <si>
    <t>80113</t>
  </si>
  <si>
    <t>Dowożenie uczniów do szkół</t>
  </si>
  <si>
    <t>Technika</t>
  </si>
  <si>
    <t>Licea ogólnokształcące</t>
  </si>
  <si>
    <t>podróże służbowe krajowe</t>
  </si>
  <si>
    <t>wynagrodzenia nauczycieli wypłacane w związku z pomocą obywatelom Ukrainy</t>
  </si>
  <si>
    <t>Szkoły artystyczne</t>
  </si>
  <si>
    <t>Dokształcanie i doskonalenie nauczycieli</t>
  </si>
  <si>
    <t>Wydział Edukacji</t>
  </si>
  <si>
    <t>Stołówki szkolne i przedszkolne</t>
  </si>
  <si>
    <t xml:space="preserve">Realizacja zadań wymagających stosowania specjalnej </t>
  </si>
  <si>
    <t>organizacji nauki i metod pracy dla dzieci i młodzieży</t>
  </si>
  <si>
    <t>w szkołach podstawowych</t>
  </si>
  <si>
    <t xml:space="preserve">składki na ubezpieczenia społeczne </t>
  </si>
  <si>
    <t xml:space="preserve">składki na Fundusz Pracy oraz Fundusz Solidarnościowy </t>
  </si>
  <si>
    <t>Zespół Szkół Technicznych - program: Erasmus + Akcja KA1 pn. „Zawodowo szkolimy techników z programem Erasmus+. Zagraniczne staże ZST"</t>
  </si>
  <si>
    <t>Jednostki oświatowe zbiorczo - "Poznaj Polskę"</t>
  </si>
  <si>
    <t>zakup środków żywności</t>
  </si>
  <si>
    <t>Zespół Szkół Nr 3 - program "Rehabilitacja 25 plus" IV edycja</t>
  </si>
  <si>
    <t>851</t>
  </si>
  <si>
    <t>Ochrona zdrowia</t>
  </si>
  <si>
    <t>Przeciwdziałanie alkoholizmowi</t>
  </si>
  <si>
    <t>Miejski Ośrodek Pomocy Rodzinie</t>
  </si>
  <si>
    <t>852</t>
  </si>
  <si>
    <t xml:space="preserve">Dom Pomocy Społecznej ul. Nowomiejska 19 </t>
  </si>
  <si>
    <t>Miejski Ośrodek Pomocy Rodzinie - Fundusz Pomocy (zasiłki okresowe)</t>
  </si>
  <si>
    <t>świadczenia społeczne wypłacane obywatelom Ukrainy przebywającym na terytorium RP</t>
  </si>
  <si>
    <t xml:space="preserve">Miejski Ośrodek Pomocy Rodzinie </t>
  </si>
  <si>
    <t>świadczenia społeczne</t>
  </si>
  <si>
    <t>Miejski Ośrodek Pomocy Rodzinie - Fundusz Pomocy (zapewnienie posiłku dzieciom i młodzieży)</t>
  </si>
  <si>
    <t>Miejski Ośrodek Pomocy Rodzinie - projekt pn. "Reintegracja społeczna mieszkańców Włocławka, w tym w obszarze rewitalizacji"</t>
  </si>
  <si>
    <t>Miejski Ośrodek Pomocy Rodzinie - Program Korpus Wsparcia Seniorów</t>
  </si>
  <si>
    <t>4330</t>
  </si>
  <si>
    <t xml:space="preserve">zakup usług przez jednostki samorządu terytorialnego od innych jednostek samorządu terytorialnego </t>
  </si>
  <si>
    <t>Młodzieżowy Ośrodek Wychowawczy - projekt pn.</t>
  </si>
  <si>
    <t>Edukacyjna opieka wychowawcza</t>
  </si>
  <si>
    <t>Internaty i bursy szkolne</t>
  </si>
  <si>
    <t>Kolonie i obozy oraz inne formy wypoczynku dzieci</t>
  </si>
  <si>
    <t>i młodzieży szkolnej, a także szkolenia młodzieży</t>
  </si>
  <si>
    <t>4170</t>
  </si>
  <si>
    <t>Działalność placówek opiekuńczo - wychowawczych</t>
  </si>
  <si>
    <t xml:space="preserve">Placówka Opiekuńczo - Wychowawcza Nr 1 "Maluch" </t>
  </si>
  <si>
    <t xml:space="preserve">Placówka Opiekuńczo - Wychowawcza Nr 2 "Calineczka" </t>
  </si>
  <si>
    <t>System opieki nad dziećmi w wieku do lat 3</t>
  </si>
  <si>
    <t>Miejski Zespół Żłobków</t>
  </si>
  <si>
    <t xml:space="preserve">zakup usług obejmujących wykonanie ekspertyz, analiz i opinii </t>
  </si>
  <si>
    <t>Miejski Ośrodek Pomocy Rodzinie - Fundusz Pomocy (świadczenia rodzinne)</t>
  </si>
  <si>
    <t>wynagrodzenia i uposażenia wypłacane w związku z pomocą obywatelom Ukrainy</t>
  </si>
  <si>
    <t>składki i inne pochodne od wynagrodzeń pracowników wypłacanych w związku z pomocą obywatelom Ukrainy</t>
  </si>
  <si>
    <t>Gospodarka komunalna i ochrona środowiska</t>
  </si>
  <si>
    <t xml:space="preserve">Komunalnej </t>
  </si>
  <si>
    <t xml:space="preserve">Kultura i ochrona dziedzictwa narodowego </t>
  </si>
  <si>
    <t>Wydział Kultury, Promocji i Komunikacji Społecznej</t>
  </si>
  <si>
    <t>2800</t>
  </si>
  <si>
    <t>dotacja celowa z budżetu dla pozostałych jednostek zaliczanych do sektora finansów publicznych</t>
  </si>
  <si>
    <t>różne wydatki na rzecz osób fizycznych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</si>
  <si>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</si>
  <si>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</si>
  <si>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</si>
  <si>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</si>
  <si>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</si>
  <si>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</si>
  <si>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</si>
  <si>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</si>
  <si>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</si>
  <si>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</si>
  <si>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Karta Dużej Rodziny</t>
  </si>
  <si>
    <t>Wydział Polityki Społecznej i Zdrowia Publicznego</t>
  </si>
  <si>
    <t xml:space="preserve">składki na ubezpieczenie zdrowotne </t>
  </si>
  <si>
    <t>Wydatki na zadania rządowe:</t>
  </si>
  <si>
    <t>Gospodarka gruntami i nieruchomościami</t>
  </si>
  <si>
    <t>Wydział Gospodarowania Mieniem Komunalnym</t>
  </si>
  <si>
    <t xml:space="preserve">zakup usług pozostałych </t>
  </si>
  <si>
    <t>podatek od nieruchomości</t>
  </si>
  <si>
    <t>Nadzór budowlany</t>
  </si>
  <si>
    <t>Powiatowy Inspektorat Nadzoru Budowlanego Miasta Włocławek</t>
  </si>
  <si>
    <t>odpisy na zakładowy fundusz świadczeń socjalnych</t>
  </si>
  <si>
    <t>Komenda Miejska Państwowej Straży Pożarnej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</si>
  <si>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</si>
  <si>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</si>
  <si>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i funkcjonariuszy oraz pozostałe należności</t>
  </si>
  <si>
    <t>do Zarządzenia NR 269/2023</t>
  </si>
  <si>
    <t>z dnia 30 czerwca 2023 r.</t>
  </si>
  <si>
    <t>Załącznik Nr 2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</si>
  <si>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</si>
  <si>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</si>
  <si>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</si>
  <si>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</si>
  <si>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</si>
  <si>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</si>
  <si>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2023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</si>
  <si>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</si>
  <si>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</si>
  <si>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</si>
  <si>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</si>
  <si>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</si>
  <si>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</si>
  <si>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</si>
  <si>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</si>
  <si>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</t>
  </si>
  <si>
    <t>Środki z budżetu UE</t>
  </si>
  <si>
    <t>Wydatki razem (8+9)</t>
  </si>
  <si>
    <t>Środki z budżetu krajowego*</t>
  </si>
  <si>
    <t>(5 + 6)</t>
  </si>
  <si>
    <t>Wydatki ogółem:</t>
  </si>
  <si>
    <t>wydatki bieżące</t>
  </si>
  <si>
    <t>wydatki majątkowe</t>
  </si>
  <si>
    <t>1</t>
  </si>
  <si>
    <t>REGIONALNY PROGRAM OPERACYJNY WOJEWÓDZTWA KUJAWSKO - POMORSKIEGO</t>
  </si>
  <si>
    <t>1.7</t>
  </si>
  <si>
    <t>Latarnicy społeczni obszaru rewitalizacji</t>
  </si>
  <si>
    <t>w tym: /Urząd Miasta, Włocławskie Centrum Organizacji Pozarządowych i Wolontariatu, DPS ul. Nowomiejska/</t>
  </si>
  <si>
    <t xml:space="preserve">dz. 750 </t>
  </si>
  <si>
    <t>rozdz. 75095</t>
  </si>
  <si>
    <t>* środki własne jst, współfinansowanie z budżetu państwa oraz inne</t>
  </si>
  <si>
    <t>Załącznik Nr 3</t>
  </si>
  <si>
    <t>Dochody i wydatki związane z realizacją zadań z zakresu administracji rządowej wykonywanych na podstawie porozumień z organami administracji rządowej na 2023 rok</t>
  </si>
  <si>
    <t>z tego:</t>
  </si>
  <si>
    <t>Dział</t>
  </si>
  <si>
    <t>Rozdział</t>
  </si>
  <si>
    <t>Dotacje
ogółem</t>
  </si>
  <si>
    <t>Wydatki
ogółem
(6+9)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</si>
  <si>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</si>
  <si>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</si>
  <si>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</si>
  <si>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</si>
  <si>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</si>
  <si>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4</t>
  </si>
  <si>
    <t xml:space="preserve">Dotacje udzielane z budżetu jednostki samorządu terytorialnego </t>
  </si>
  <si>
    <t>dla jednostek sektora finansów publicznych na 2023 rok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</si>
  <si>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</si>
  <si>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</si>
  <si>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</si>
  <si>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</si>
  <si>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</si>
  <si>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</si>
  <si>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</si>
  <si>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</si>
  <si>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</si>
  <si>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(BUDŻET OBYWATELSKI)</t>
  </si>
  <si>
    <t>Galerie i biura wystaw artystycznych</t>
  </si>
  <si>
    <t xml:space="preserve"> - Galeria Sztuki Współczesnej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</si>
  <si>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</si>
  <si>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</si>
  <si>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</si>
  <si>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>Centra kultury i sztuki</t>
  </si>
  <si>
    <t xml:space="preserve"> - Centrum Kultury Browar B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</si>
  <si>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</si>
  <si>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</si>
  <si>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</si>
  <si>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</si>
  <si>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</si>
  <si>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</si>
  <si>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</si>
  <si>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</si>
  <si>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Pozostałe instytucje kultury</t>
  </si>
  <si>
    <t>Załącznik Nr 5</t>
  </si>
  <si>
    <t>dla jednostek spoza sektora finansów publicznych na 2023 rok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</si>
  <si>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</si>
  <si>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</si>
  <si>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</si>
  <si>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</si>
  <si>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</si>
  <si>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</si>
  <si>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</si>
  <si>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</si>
  <si>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</si>
  <si>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</si>
  <si>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</si>
  <si>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</si>
  <si>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</si>
  <si>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</si>
  <si>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</si>
  <si>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</si>
  <si>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</si>
  <si>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</si>
  <si>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</si>
  <si>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</si>
  <si>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</si>
  <si>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14.1</t>
  </si>
  <si>
    <t xml:space="preserve"> - zadania własne</t>
  </si>
  <si>
    <t>14.2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</si>
  <si>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</si>
  <si>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</si>
  <si>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</si>
  <si>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</si>
  <si>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Wymiana źródeł ciepła zasilanych paliwami stałymi ogółem, z tego:</t>
  </si>
  <si>
    <t>20.1</t>
  </si>
  <si>
    <t>- program dla osób fizycznych (dotacja na inwestycje)</t>
  </si>
  <si>
    <t>20.2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</si>
  <si>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</si>
  <si>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</si>
  <si>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</si>
  <si>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</si>
  <si>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</si>
  <si>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</si>
  <si>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</si>
  <si>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</si>
  <si>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</si>
  <si>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</si>
  <si>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</si>
  <si>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</si>
  <si>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</si>
  <si>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</si>
  <si>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</si>
  <si>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</si>
  <si>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</si>
  <si>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</si>
  <si>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</si>
  <si>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</si>
  <si>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</si>
  <si>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</si>
  <si>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</si>
  <si>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</si>
  <si>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</si>
  <si>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</si>
  <si>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</si>
  <si>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</si>
  <si>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</si>
  <si>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</si>
  <si>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</si>
  <si>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</si>
  <si>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</si>
  <si>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</si>
  <si>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</si>
  <si>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</si>
  <si>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</si>
  <si>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</si>
  <si>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</si>
  <si>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</si>
  <si>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</si>
  <si>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</si>
  <si>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</si>
  <si>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</si>
  <si>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</si>
  <si>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</si>
  <si>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</si>
  <si>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</si>
  <si>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</si>
  <si>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</si>
  <si>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</si>
  <si>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</si>
  <si>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</si>
  <si>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</si>
  <si>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</si>
  <si>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</si>
  <si>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</si>
  <si>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</si>
  <si>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</si>
  <si>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</si>
  <si>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</si>
  <si>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</si>
  <si>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</si>
  <si>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</si>
  <si>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</si>
  <si>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</si>
  <si>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</si>
  <si>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</si>
  <si>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</si>
  <si>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</si>
  <si>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</si>
  <si>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</si>
  <si>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>Załącznik Nr 6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</si>
  <si>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</si>
  <si>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</si>
  <si>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</si>
  <si>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</si>
  <si>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</si>
  <si>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</si>
  <si>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</si>
  <si>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</si>
  <si>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</si>
  <si>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</si>
  <si>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</si>
  <si>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</si>
  <si>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</si>
  <si>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</si>
  <si>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</si>
  <si>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</si>
  <si>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</si>
  <si>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</si>
  <si>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</si>
  <si>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</si>
  <si>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</si>
  <si>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</si>
  <si>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</si>
  <si>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</si>
  <si>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</si>
  <si>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</si>
  <si>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 xml:space="preserve">i młodzieży szkolnej, a także szkolenia młodzieży </t>
  </si>
  <si>
    <t>Szkolne schroniska młodzieżowe</t>
  </si>
  <si>
    <t>Młodzieżowe ośrodki wychowawcze</t>
  </si>
  <si>
    <t xml:space="preserve">Ogółem </t>
  </si>
  <si>
    <t>Załącznik Nr 7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</si>
  <si>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</si>
  <si>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</si>
  <si>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</si>
  <si>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</si>
  <si>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</si>
  <si>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</si>
  <si>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</si>
  <si>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</si>
  <si>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</si>
  <si>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</si>
  <si>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</si>
  <si>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</si>
  <si>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</si>
  <si>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</si>
  <si>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</si>
  <si>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</si>
  <si>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</si>
  <si>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</si>
  <si>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</si>
  <si>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</si>
  <si>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</si>
  <si>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</si>
  <si>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</si>
  <si>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4370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</si>
  <si>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</si>
  <si>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</si>
  <si>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</si>
  <si>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</si>
  <si>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</si>
  <si>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</si>
  <si>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</si>
  <si>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</si>
  <si>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</si>
  <si>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</si>
  <si>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</si>
  <si>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</si>
  <si>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</si>
  <si>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</si>
  <si>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</si>
  <si>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</si>
  <si>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</si>
  <si>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</si>
  <si>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</si>
  <si>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</si>
  <si>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</si>
  <si>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</si>
  <si>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80148</t>
  </si>
  <si>
    <t>854</t>
  </si>
  <si>
    <t>85410</t>
  </si>
  <si>
    <t>"Trampolina 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</si>
</sst>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9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9"/>
      <name val="Arial CE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6"/>
      <name val="Arial CE"/>
      <family val="2"/>
      <charset val="238"/>
    </font>
    <font>
      <sz val="9"/>
      <name val="Arial"/>
      <family val="2"/>
      <charset val="238"/>
    </font>
    <font>
      <sz val="10"/>
      <name val="Arial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8">
    <xf numFmtId="0" fontId="0" fillId="0" borderId="0"/>
    <xf numFmtId="43" fontId="8" fillId="0" borderId="0" applyFont="0" applyFill="0" applyBorder="0" applyAlignment="0" applyProtection="0"/>
    <xf numFmtId="0" fontId="9" fillId="2" borderId="0" applyNumberFormat="0" applyBorder="0" applyAlignment="0" applyProtection="0"/>
    <xf numFmtId="0" fontId="14" fillId="0" borderId="0"/>
    <xf numFmtId="0" fontId="15" fillId="0" borderId="0"/>
    <xf numFmtId="0" fontId="21" fillId="0" borderId="0"/>
    <xf numFmtId="0" fontId="21" fillId="0" borderId="0"/>
    <xf numFmtId="0" fontId="26" fillId="0" borderId="0"/>
  </cellStyleXfs>
  <cellXfs count="563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5" fillId="0" borderId="3" xfId="0" applyFont="1" applyBorder="1"/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1" fillId="0" borderId="12" xfId="0" applyNumberFormat="1" applyFont="1" applyBorder="1"/>
    <xf numFmtId="4" fontId="7" fillId="0" borderId="0" xfId="0" applyNumberFormat="1" applyFont="1"/>
    <xf numFmtId="3" fontId="1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2" fillId="0" borderId="3" xfId="0" applyFont="1" applyBorder="1"/>
    <xf numFmtId="4" fontId="2" fillId="0" borderId="3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top"/>
    </xf>
    <xf numFmtId="49" fontId="11" fillId="0" borderId="3" xfId="0" applyNumberFormat="1" applyFont="1" applyBorder="1" applyAlignment="1">
      <alignment horizontal="right"/>
    </xf>
    <xf numFmtId="49" fontId="1" fillId="0" borderId="3" xfId="0" applyNumberFormat="1" applyFont="1" applyBorder="1" applyAlignment="1">
      <alignment horizontal="right" vertical="top"/>
    </xf>
    <xf numFmtId="0" fontId="1" fillId="0" borderId="3" xfId="0" applyFont="1" applyBorder="1" applyAlignment="1">
      <alignment wrapText="1"/>
    </xf>
    <xf numFmtId="4" fontId="5" fillId="0" borderId="3" xfId="0" applyNumberFormat="1" applyFont="1" applyBorder="1"/>
    <xf numFmtId="0" fontId="1" fillId="0" borderId="4" xfId="0" applyFont="1" applyBorder="1" applyAlignment="1">
      <alignment vertical="top" wrapText="1"/>
    </xf>
    <xf numFmtId="4" fontId="1" fillId="0" borderId="13" xfId="0" applyNumberFormat="1" applyFont="1" applyBorder="1"/>
    <xf numFmtId="0" fontId="5" fillId="0" borderId="4" xfId="0" applyFont="1" applyBorder="1"/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right"/>
    </xf>
    <xf numFmtId="3" fontId="1" fillId="0" borderId="6" xfId="0" applyNumberFormat="1" applyFont="1" applyBorder="1"/>
    <xf numFmtId="3" fontId="1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3" fontId="1" fillId="0" borderId="5" xfId="0" applyNumberFormat="1" applyFont="1" applyBorder="1" applyAlignment="1">
      <alignment horizontal="right"/>
    </xf>
    <xf numFmtId="3" fontId="5" fillId="0" borderId="5" xfId="0" applyNumberFormat="1" applyFont="1" applyBorder="1"/>
    <xf numFmtId="49" fontId="1" fillId="0" borderId="5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3" fontId="1" fillId="0" borderId="3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 vertical="top"/>
    </xf>
    <xf numFmtId="0" fontId="2" fillId="0" borderId="6" xfId="0" applyFont="1" applyBorder="1" applyAlignment="1">
      <alignment horizontal="left"/>
    </xf>
    <xf numFmtId="0" fontId="1" fillId="0" borderId="3" xfId="0" applyFont="1" applyBorder="1" applyAlignment="1">
      <alignment vertical="top" wrapText="1"/>
    </xf>
    <xf numFmtId="0" fontId="1" fillId="0" borderId="6" xfId="0" applyFont="1" applyBorder="1" applyAlignment="1">
      <alignment wrapText="1"/>
    </xf>
    <xf numFmtId="0" fontId="1" fillId="0" borderId="5" xfId="0" applyFont="1" applyBorder="1" applyAlignment="1">
      <alignment horizontal="right" vertical="top"/>
    </xf>
    <xf numFmtId="0" fontId="1" fillId="0" borderId="5" xfId="0" applyFont="1" applyBorder="1" applyAlignment="1">
      <alignment horizontal="left" wrapText="1"/>
    </xf>
    <xf numFmtId="4" fontId="2" fillId="0" borderId="5" xfId="0" applyNumberFormat="1" applyFont="1" applyBorder="1" applyAlignment="1">
      <alignment horizontal="right"/>
    </xf>
    <xf numFmtId="0" fontId="1" fillId="0" borderId="4" xfId="0" applyFont="1" applyBorder="1" applyAlignment="1">
      <alignment wrapText="1"/>
    </xf>
    <xf numFmtId="49" fontId="13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0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4" fontId="2" fillId="0" borderId="5" xfId="0" applyNumberFormat="1" applyFont="1" applyBorder="1"/>
    <xf numFmtId="0" fontId="1" fillId="0" borderId="4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/>
    <xf numFmtId="0" fontId="2" fillId="0" borderId="3" xfId="0" applyFont="1" applyBorder="1" applyAlignment="1">
      <alignment horizontal="center"/>
    </xf>
    <xf numFmtId="0" fontId="2" fillId="0" borderId="5" xfId="0" applyFont="1" applyBorder="1"/>
    <xf numFmtId="0" fontId="2" fillId="0" borderId="4" xfId="0" applyFont="1" applyBorder="1" applyAlignment="1">
      <alignment wrapText="1"/>
    </xf>
    <xf numFmtId="49" fontId="2" fillId="0" borderId="3" xfId="0" applyNumberFormat="1" applyFont="1" applyBorder="1" applyAlignment="1">
      <alignment horizontal="center"/>
    </xf>
    <xf numFmtId="3" fontId="5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4" fontId="13" fillId="0" borderId="10" xfId="0" applyNumberFormat="1" applyFont="1" applyBorder="1"/>
    <xf numFmtId="0" fontId="2" fillId="0" borderId="3" xfId="3" applyFont="1" applyBorder="1" applyAlignment="1">
      <alignment horizontal="right"/>
    </xf>
    <xf numFmtId="0" fontId="2" fillId="0" borderId="5" xfId="3" applyFont="1" applyBorder="1"/>
    <xf numFmtId="0" fontId="2" fillId="0" borderId="3" xfId="3" applyFont="1" applyBorder="1" applyAlignment="1">
      <alignment horizontal="center"/>
    </xf>
    <xf numFmtId="0" fontId="2" fillId="0" borderId="3" xfId="3" applyFont="1" applyBorder="1"/>
    <xf numFmtId="49" fontId="2" fillId="0" borderId="3" xfId="0" applyNumberFormat="1" applyFont="1" applyBorder="1" applyAlignment="1">
      <alignment horizontal="right" vertical="top"/>
    </xf>
    <xf numFmtId="4" fontId="2" fillId="0" borderId="1" xfId="0" applyNumberFormat="1" applyFont="1" applyBorder="1"/>
    <xf numFmtId="0" fontId="1" fillId="0" borderId="5" xfId="0" applyFont="1" applyBorder="1"/>
    <xf numFmtId="0" fontId="2" fillId="0" borderId="3" xfId="0" applyFont="1" applyBorder="1" applyAlignment="1">
      <alignment horizontal="right" vertical="top"/>
    </xf>
    <xf numFmtId="0" fontId="10" fillId="0" borderId="0" xfId="0" applyFont="1"/>
    <xf numFmtId="0" fontId="2" fillId="0" borderId="4" xfId="0" applyFont="1" applyBorder="1" applyAlignment="1">
      <alignment vertical="top" wrapText="1"/>
    </xf>
    <xf numFmtId="4" fontId="2" fillId="0" borderId="3" xfId="3" applyNumberFormat="1" applyFont="1" applyBorder="1" applyAlignment="1">
      <alignment horizontal="right"/>
    </xf>
    <xf numFmtId="3" fontId="1" fillId="0" borderId="5" xfId="0" applyNumberFormat="1" applyFont="1" applyBorder="1"/>
    <xf numFmtId="4" fontId="13" fillId="0" borderId="10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3" fontId="1" fillId="0" borderId="4" xfId="0" applyNumberFormat="1" applyFont="1" applyBorder="1" applyAlignment="1">
      <alignment wrapText="1"/>
    </xf>
    <xf numFmtId="3" fontId="2" fillId="0" borderId="4" xfId="0" applyNumberFormat="1" applyFont="1" applyBorder="1"/>
    <xf numFmtId="0" fontId="2" fillId="0" borderId="5" xfId="1" applyNumberFormat="1" applyFont="1" applyBorder="1" applyAlignment="1">
      <alignment horizontal="left"/>
    </xf>
    <xf numFmtId="0" fontId="2" fillId="0" borderId="6" xfId="0" applyFont="1" applyBorder="1"/>
    <xf numFmtId="3" fontId="2" fillId="0" borderId="3" xfId="0" applyNumberFormat="1" applyFont="1" applyBorder="1" applyAlignment="1">
      <alignment horizontal="right"/>
    </xf>
    <xf numFmtId="3" fontId="2" fillId="0" borderId="3" xfId="0" applyNumberFormat="1" applyFont="1" applyBorder="1"/>
    <xf numFmtId="0" fontId="13" fillId="0" borderId="3" xfId="3" applyFont="1" applyBorder="1" applyAlignment="1">
      <alignment horizontal="center"/>
    </xf>
    <xf numFmtId="0" fontId="13" fillId="0" borderId="3" xfId="3" applyFont="1" applyBorder="1"/>
    <xf numFmtId="0" fontId="13" fillId="0" borderId="3" xfId="3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0" fontId="2" fillId="0" borderId="3" xfId="3" applyFont="1" applyBorder="1" applyAlignment="1">
      <alignment horizontal="right" vertical="top"/>
    </xf>
    <xf numFmtId="49" fontId="5" fillId="0" borderId="3" xfId="0" applyNumberFormat="1" applyFont="1" applyBorder="1"/>
    <xf numFmtId="3" fontId="13" fillId="0" borderId="3" xfId="0" applyNumberFormat="1" applyFont="1" applyBorder="1"/>
    <xf numFmtId="0" fontId="5" fillId="0" borderId="3" xfId="3" applyFont="1" applyBorder="1" applyAlignment="1">
      <alignment horizontal="center"/>
    </xf>
    <xf numFmtId="0" fontId="1" fillId="0" borderId="3" xfId="3" applyFont="1" applyBorder="1" applyAlignment="1">
      <alignment horizontal="center"/>
    </xf>
    <xf numFmtId="0" fontId="5" fillId="0" borderId="3" xfId="3" applyFont="1" applyBorder="1"/>
    <xf numFmtId="49" fontId="1" fillId="0" borderId="3" xfId="3" applyNumberFormat="1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0" fontId="2" fillId="0" borderId="3" xfId="0" applyFont="1" applyBorder="1" applyAlignment="1">
      <alignment wrapText="1"/>
    </xf>
    <xf numFmtId="0" fontId="7" fillId="0" borderId="5" xfId="0" applyFont="1" applyBorder="1"/>
    <xf numFmtId="0" fontId="16" fillId="0" borderId="0" xfId="4" applyFont="1"/>
    <xf numFmtId="0" fontId="1" fillId="0" borderId="0" xfId="3" applyFont="1"/>
    <xf numFmtId="0" fontId="1" fillId="0" borderId="0" xfId="3" applyFont="1" applyAlignment="1">
      <alignment horizontal="left"/>
    </xf>
    <xf numFmtId="0" fontId="17" fillId="0" borderId="0" xfId="4" applyFont="1" applyAlignment="1">
      <alignment horizontal="centerContinuous" vertical="center"/>
    </xf>
    <xf numFmtId="0" fontId="18" fillId="0" borderId="1" xfId="4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 wrapText="1"/>
    </xf>
    <xf numFmtId="0" fontId="19" fillId="0" borderId="1" xfId="4" applyFont="1" applyBorder="1" applyAlignment="1">
      <alignment horizontal="center" vertical="top" wrapText="1"/>
    </xf>
    <xf numFmtId="0" fontId="18" fillId="0" borderId="16" xfId="4" applyFont="1" applyBorder="1" applyAlignment="1">
      <alignment horizontal="centerContinuous" vertical="center"/>
    </xf>
    <xf numFmtId="0" fontId="18" fillId="0" borderId="17" xfId="4" applyFont="1" applyBorder="1" applyAlignment="1">
      <alignment horizontal="centerContinuous" vertical="center"/>
    </xf>
    <xf numFmtId="0" fontId="18" fillId="0" borderId="18" xfId="4" applyFont="1" applyBorder="1" applyAlignment="1">
      <alignment horizontal="centerContinuous" vertical="center"/>
    </xf>
    <xf numFmtId="0" fontId="18" fillId="0" borderId="3" xfId="4" applyFont="1" applyBorder="1" applyAlignment="1">
      <alignment horizontal="center" vertical="center"/>
    </xf>
    <xf numFmtId="0" fontId="18" fillId="0" borderId="3" xfId="4" applyFont="1" applyBorder="1" applyAlignment="1">
      <alignment horizontal="center" vertical="center" wrapText="1"/>
    </xf>
    <xf numFmtId="0" fontId="19" fillId="0" borderId="3" xfId="4" applyFont="1" applyBorder="1" applyAlignment="1">
      <alignment horizontal="center" vertical="center" wrapText="1"/>
    </xf>
    <xf numFmtId="0" fontId="18" fillId="0" borderId="5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 wrapText="1"/>
    </xf>
    <xf numFmtId="0" fontId="18" fillId="0" borderId="5" xfId="4" applyFont="1" applyBorder="1" applyAlignment="1">
      <alignment horizontal="center" vertical="center" wrapText="1"/>
    </xf>
    <xf numFmtId="0" fontId="20" fillId="0" borderId="19" xfId="4" applyFont="1" applyBorder="1" applyAlignment="1">
      <alignment horizontal="center" vertical="center"/>
    </xf>
    <xf numFmtId="0" fontId="20" fillId="0" borderId="17" xfId="4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0" fontId="17" fillId="0" borderId="19" xfId="4" applyFont="1" applyBorder="1" applyAlignment="1">
      <alignment vertical="center"/>
    </xf>
    <xf numFmtId="4" fontId="18" fillId="0" borderId="17" xfId="4" applyNumberFormat="1" applyFont="1" applyBorder="1" applyAlignment="1">
      <alignment horizontal="center" vertical="center"/>
    </xf>
    <xf numFmtId="4" fontId="18" fillId="0" borderId="19" xfId="4" applyNumberFormat="1" applyFont="1" applyBorder="1" applyAlignment="1">
      <alignment vertical="center"/>
    </xf>
    <xf numFmtId="4" fontId="16" fillId="0" borderId="0" xfId="4" applyNumberFormat="1" applyFont="1" applyAlignment="1">
      <alignment horizontal="right" vertical="center"/>
    </xf>
    <xf numFmtId="4" fontId="18" fillId="0" borderId="0" xfId="4" applyNumberFormat="1" applyFont="1"/>
    <xf numFmtId="0" fontId="18" fillId="0" borderId="0" xfId="4" applyFont="1"/>
    <xf numFmtId="0" fontId="17" fillId="0" borderId="3" xfId="4" applyFont="1" applyBorder="1" applyAlignment="1">
      <alignment horizontal="center" vertical="center"/>
    </xf>
    <xf numFmtId="4" fontId="16" fillId="0" borderId="0" xfId="4" applyNumberFormat="1" applyFont="1"/>
    <xf numFmtId="3" fontId="18" fillId="0" borderId="0" xfId="4" applyNumberFormat="1" applyFont="1"/>
    <xf numFmtId="49" fontId="18" fillId="0" borderId="22" xfId="4" applyNumberFormat="1" applyFont="1" applyBorder="1" applyAlignment="1">
      <alignment horizontal="center" vertical="center"/>
    </xf>
    <xf numFmtId="0" fontId="18" fillId="0" borderId="23" xfId="4" applyFont="1" applyBorder="1" applyAlignment="1">
      <alignment vertical="center" wrapText="1"/>
    </xf>
    <xf numFmtId="4" fontId="17" fillId="0" borderId="24" xfId="3" applyNumberFormat="1" applyFont="1" applyBorder="1" applyAlignment="1">
      <alignment horizontal="center" vertical="center"/>
    </xf>
    <xf numFmtId="4" fontId="18" fillId="0" borderId="25" xfId="3" applyNumberFormat="1" applyFont="1" applyBorder="1" applyAlignment="1">
      <alignment horizontal="right" vertical="center"/>
    </xf>
    <xf numFmtId="3" fontId="16" fillId="0" borderId="0" xfId="4" applyNumberFormat="1" applyFont="1"/>
    <xf numFmtId="49" fontId="16" fillId="0" borderId="3" xfId="4" applyNumberFormat="1" applyFont="1" applyBorder="1" applyAlignment="1">
      <alignment horizontal="center" vertical="center"/>
    </xf>
    <xf numFmtId="0" fontId="18" fillId="3" borderId="20" xfId="4" applyFont="1" applyFill="1" applyBorder="1" applyAlignment="1">
      <alignment vertical="center"/>
    </xf>
    <xf numFmtId="0" fontId="16" fillId="0" borderId="26" xfId="4" applyFont="1" applyBorder="1" applyAlignment="1">
      <alignment horizontal="center"/>
    </xf>
    <xf numFmtId="4" fontId="16" fillId="0" borderId="26" xfId="4" applyNumberFormat="1" applyFont="1" applyBorder="1"/>
    <xf numFmtId="4" fontId="16" fillId="0" borderId="27" xfId="4" applyNumberFormat="1" applyFont="1" applyBorder="1"/>
    <xf numFmtId="0" fontId="16" fillId="0" borderId="28" xfId="4" applyFont="1" applyBorder="1" applyAlignment="1">
      <alignment horizontal="center" vertical="center"/>
    </xf>
    <xf numFmtId="0" fontId="20" fillId="3" borderId="28" xfId="4" applyFont="1" applyFill="1" applyBorder="1"/>
    <xf numFmtId="0" fontId="16" fillId="0" borderId="29" xfId="4" applyFont="1" applyBorder="1" applyAlignment="1">
      <alignment horizontal="center"/>
    </xf>
    <xf numFmtId="4" fontId="16" fillId="0" borderId="29" xfId="4" applyNumberFormat="1" applyFont="1" applyBorder="1"/>
    <xf numFmtId="4" fontId="16" fillId="0" borderId="30" xfId="4" applyNumberFormat="1" applyFont="1" applyBorder="1"/>
    <xf numFmtId="0" fontId="16" fillId="0" borderId="28" xfId="4" applyFont="1" applyBorder="1" applyAlignment="1">
      <alignment horizontal="center"/>
    </xf>
    <xf numFmtId="4" fontId="16" fillId="0" borderId="31" xfId="4" applyNumberFormat="1" applyFont="1" applyBorder="1"/>
    <xf numFmtId="4" fontId="16" fillId="0" borderId="3" xfId="4" applyNumberFormat="1" applyFont="1" applyBorder="1"/>
    <xf numFmtId="4" fontId="16" fillId="0" borderId="32" xfId="4" applyNumberFormat="1" applyFont="1" applyBorder="1"/>
    <xf numFmtId="0" fontId="16" fillId="0" borderId="5" xfId="4" applyFont="1" applyBorder="1" applyAlignment="1">
      <alignment horizontal="center" vertical="center"/>
    </xf>
    <xf numFmtId="0" fontId="16" fillId="0" borderId="5" xfId="4" applyFont="1" applyBorder="1" applyAlignment="1">
      <alignment horizontal="center"/>
    </xf>
    <xf numFmtId="0" fontId="16" fillId="0" borderId="6" xfId="4" applyFont="1" applyBorder="1"/>
    <xf numFmtId="0" fontId="16" fillId="0" borderId="5" xfId="4" applyFont="1" applyBorder="1"/>
    <xf numFmtId="0" fontId="16" fillId="0" borderId="33" xfId="4" applyFont="1" applyBorder="1"/>
    <xf numFmtId="0" fontId="16" fillId="0" borderId="0" xfId="4" applyFont="1" applyAlignment="1">
      <alignment horizontal="center" vertical="center"/>
    </xf>
    <xf numFmtId="0" fontId="1" fillId="0" borderId="0" xfId="5" applyFont="1"/>
    <xf numFmtId="0" fontId="1" fillId="0" borderId="0" xfId="5" applyFont="1" applyAlignment="1">
      <alignment horizontal="left"/>
    </xf>
    <xf numFmtId="0" fontId="22" fillId="0" borderId="0" xfId="5" applyFont="1"/>
    <xf numFmtId="0" fontId="4" fillId="0" borderId="0" xfId="5" applyFont="1" applyAlignment="1">
      <alignment horizontal="centerContinuous" vertical="center" wrapText="1"/>
    </xf>
    <xf numFmtId="0" fontId="4" fillId="0" borderId="0" xfId="5" applyFont="1" applyAlignment="1">
      <alignment horizontal="center" vertical="center" wrapText="1"/>
    </xf>
    <xf numFmtId="0" fontId="16" fillId="0" borderId="0" xfId="5" applyFont="1" applyAlignment="1">
      <alignment horizontal="center" vertical="center"/>
    </xf>
    <xf numFmtId="0" fontId="23" fillId="4" borderId="1" xfId="5" applyFont="1" applyFill="1" applyBorder="1" applyAlignment="1">
      <alignment horizontal="center" vertical="center"/>
    </xf>
    <xf numFmtId="0" fontId="23" fillId="4" borderId="1" xfId="5" applyFont="1" applyFill="1" applyBorder="1" applyAlignment="1">
      <alignment horizontal="center" vertical="center" wrapText="1"/>
    </xf>
    <xf numFmtId="0" fontId="23" fillId="4" borderId="16" xfId="5" applyFont="1" applyFill="1" applyBorder="1" applyAlignment="1">
      <alignment horizontal="centerContinuous" vertical="center" wrapText="1"/>
    </xf>
    <xf numFmtId="0" fontId="23" fillId="4" borderId="18" xfId="5" applyFont="1" applyFill="1" applyBorder="1" applyAlignment="1">
      <alignment horizontal="centerContinuous" vertical="center" wrapText="1"/>
    </xf>
    <xf numFmtId="0" fontId="23" fillId="4" borderId="17" xfId="5" applyFont="1" applyFill="1" applyBorder="1" applyAlignment="1">
      <alignment horizontal="centerContinuous" vertical="center" wrapText="1"/>
    </xf>
    <xf numFmtId="0" fontId="23" fillId="4" borderId="3" xfId="5" applyFont="1" applyFill="1" applyBorder="1" applyAlignment="1">
      <alignment horizontal="center" vertical="center"/>
    </xf>
    <xf numFmtId="0" fontId="23" fillId="4" borderId="3" xfId="5" applyFont="1" applyFill="1" applyBorder="1" applyAlignment="1">
      <alignment horizontal="center" vertical="center" wrapText="1"/>
    </xf>
    <xf numFmtId="0" fontId="23" fillId="4" borderId="5" xfId="5" applyFont="1" applyFill="1" applyBorder="1" applyAlignment="1">
      <alignment horizontal="center" vertical="center"/>
    </xf>
    <xf numFmtId="0" fontId="23" fillId="4" borderId="5" xfId="5" applyFont="1" applyFill="1" applyBorder="1" applyAlignment="1">
      <alignment horizontal="center" vertical="center" wrapText="1"/>
    </xf>
    <xf numFmtId="0" fontId="23" fillId="4" borderId="5" xfId="5" applyFont="1" applyFill="1" applyBorder="1" applyAlignment="1">
      <alignment horizontal="center" vertical="top" wrapText="1"/>
    </xf>
    <xf numFmtId="0" fontId="23" fillId="4" borderId="19" xfId="5" applyFont="1" applyFill="1" applyBorder="1" applyAlignment="1">
      <alignment horizontal="center" vertical="center" wrapText="1"/>
    </xf>
    <xf numFmtId="0" fontId="24" fillId="0" borderId="19" xfId="5" applyFont="1" applyBorder="1" applyAlignment="1">
      <alignment horizontal="center" vertical="center"/>
    </xf>
    <xf numFmtId="0" fontId="25" fillId="0" borderId="19" xfId="5" applyFont="1" applyBorder="1" applyAlignment="1">
      <alignment vertical="center"/>
    </xf>
    <xf numFmtId="4" fontId="25" fillId="0" borderId="19" xfId="5" applyNumberFormat="1" applyFont="1" applyBorder="1" applyAlignment="1">
      <alignment vertical="center"/>
    </xf>
    <xf numFmtId="0" fontId="25" fillId="0" borderId="0" xfId="5" applyFont="1"/>
    <xf numFmtId="0" fontId="25" fillId="0" borderId="0" xfId="5" applyFont="1" applyAlignment="1">
      <alignment vertical="center"/>
    </xf>
    <xf numFmtId="0" fontId="25" fillId="0" borderId="34" xfId="5" applyFont="1" applyBorder="1" applyAlignment="1">
      <alignment vertical="center"/>
    </xf>
    <xf numFmtId="4" fontId="25" fillId="0" borderId="5" xfId="5" applyNumberFormat="1" applyFont="1" applyBorder="1" applyAlignment="1">
      <alignment vertical="center"/>
    </xf>
    <xf numFmtId="0" fontId="25" fillId="0" borderId="0" xfId="6" applyFont="1"/>
    <xf numFmtId="0" fontId="25" fillId="0" borderId="0" xfId="6" applyFont="1" applyAlignment="1">
      <alignment horizontal="center" vertical="top"/>
    </xf>
    <xf numFmtId="0" fontId="1" fillId="0" borderId="0" xfId="7" applyFont="1" applyAlignment="1">
      <alignment horizontal="left"/>
    </xf>
    <xf numFmtId="0" fontId="22" fillId="0" borderId="0" xfId="6" applyFont="1" applyAlignment="1">
      <alignment horizontal="left"/>
    </xf>
    <xf numFmtId="0" fontId="23" fillId="0" borderId="0" xfId="6" applyFont="1" applyAlignment="1">
      <alignment horizontal="center" vertical="center"/>
    </xf>
    <xf numFmtId="0" fontId="25" fillId="0" borderId="0" xfId="6" applyFont="1" applyAlignment="1">
      <alignment vertical="center"/>
    </xf>
    <xf numFmtId="0" fontId="6" fillId="0" borderId="0" xfId="6" applyFont="1" applyAlignment="1">
      <alignment horizontal="right"/>
    </xf>
    <xf numFmtId="0" fontId="23" fillId="4" borderId="19" xfId="6" applyFont="1" applyFill="1" applyBorder="1" applyAlignment="1">
      <alignment horizontal="center" vertical="center"/>
    </xf>
    <xf numFmtId="0" fontId="23" fillId="0" borderId="19" xfId="6" applyFont="1" applyBorder="1" applyAlignment="1">
      <alignment horizontal="center" vertical="center"/>
    </xf>
    <xf numFmtId="0" fontId="24" fillId="0" borderId="19" xfId="6" applyFont="1" applyBorder="1" applyAlignment="1">
      <alignment horizontal="center" vertical="center"/>
    </xf>
    <xf numFmtId="0" fontId="24" fillId="0" borderId="19" xfId="6" applyFont="1" applyBorder="1" applyAlignment="1">
      <alignment horizontal="center" vertical="top"/>
    </xf>
    <xf numFmtId="0" fontId="24" fillId="0" borderId="0" xfId="6" applyFont="1"/>
    <xf numFmtId="0" fontId="27" fillId="0" borderId="16" xfId="6" applyFont="1" applyBorder="1" applyAlignment="1">
      <alignment horizontal="left" vertical="center"/>
    </xf>
    <xf numFmtId="0" fontId="27" fillId="0" borderId="18" xfId="6" applyFont="1" applyBorder="1" applyAlignment="1">
      <alignment horizontal="left" vertical="center"/>
    </xf>
    <xf numFmtId="0" fontId="27" fillId="0" borderId="18" xfId="6" applyFont="1" applyBorder="1" applyAlignment="1">
      <alignment horizontal="center" vertical="top"/>
    </xf>
    <xf numFmtId="0" fontId="27" fillId="0" borderId="17" xfId="6" applyFont="1" applyBorder="1" applyAlignment="1">
      <alignment horizontal="left" vertical="center"/>
    </xf>
    <xf numFmtId="0" fontId="11" fillId="0" borderId="19" xfId="6" applyFont="1" applyBorder="1" applyAlignment="1">
      <alignment horizontal="center" vertical="center"/>
    </xf>
    <xf numFmtId="0" fontId="11" fillId="0" borderId="19" xfId="6" applyFont="1" applyBorder="1" applyAlignment="1">
      <alignment horizontal="left" vertical="center" wrapText="1"/>
    </xf>
    <xf numFmtId="4" fontId="22" fillId="0" borderId="19" xfId="6" applyNumberFormat="1" applyFont="1" applyBorder="1" applyAlignment="1">
      <alignment vertical="center"/>
    </xf>
    <xf numFmtId="0" fontId="11" fillId="0" borderId="19" xfId="6" applyFont="1" applyBorder="1" applyAlignment="1">
      <alignment horizontal="center" vertical="top"/>
    </xf>
    <xf numFmtId="0" fontId="22" fillId="0" borderId="19" xfId="6" applyFont="1" applyBorder="1" applyAlignment="1">
      <alignment vertical="top" wrapText="1"/>
    </xf>
    <xf numFmtId="4" fontId="25" fillId="0" borderId="0" xfId="6" applyNumberFormat="1" applyFont="1"/>
    <xf numFmtId="0" fontId="11" fillId="0" borderId="1" xfId="6" applyFont="1" applyBorder="1" applyAlignment="1">
      <alignment horizontal="center" vertical="top"/>
    </xf>
    <xf numFmtId="0" fontId="22" fillId="0" borderId="1" xfId="6" applyFont="1" applyBorder="1" applyAlignment="1">
      <alignment horizontal="center" vertical="top"/>
    </xf>
    <xf numFmtId="0" fontId="22" fillId="0" borderId="19" xfId="6" applyFont="1" applyBorder="1" applyAlignment="1">
      <alignment horizontal="center" vertical="top"/>
    </xf>
    <xf numFmtId="0" fontId="11" fillId="0" borderId="1" xfId="6" applyFont="1" applyBorder="1" applyAlignment="1">
      <alignment horizontal="center"/>
    </xf>
    <xf numFmtId="0" fontId="22" fillId="0" borderId="1" xfId="6" applyFont="1" applyBorder="1" applyAlignment="1">
      <alignment horizontal="center"/>
    </xf>
    <xf numFmtId="0" fontId="22" fillId="0" borderId="19" xfId="6" applyFont="1" applyBorder="1"/>
    <xf numFmtId="4" fontId="22" fillId="0" borderId="19" xfId="6" applyNumberFormat="1" applyFont="1" applyBorder="1"/>
    <xf numFmtId="0" fontId="11" fillId="0" borderId="1" xfId="6" applyFont="1" applyBorder="1" applyAlignment="1">
      <alignment horizontal="center" vertical="center"/>
    </xf>
    <xf numFmtId="0" fontId="22" fillId="3" borderId="19" xfId="7" applyFont="1" applyFill="1" applyBorder="1" applyAlignment="1">
      <alignment horizontal="center" vertical="center"/>
    </xf>
    <xf numFmtId="0" fontId="25" fillId="3" borderId="19" xfId="2" applyFont="1" applyFill="1" applyBorder="1" applyAlignment="1">
      <alignment horizontal="center" vertical="center"/>
    </xf>
    <xf numFmtId="0" fontId="22" fillId="3" borderId="16" xfId="7" applyFont="1" applyFill="1" applyBorder="1" applyAlignment="1">
      <alignment vertical="center" wrapText="1"/>
    </xf>
    <xf numFmtId="4" fontId="22" fillId="3" borderId="19" xfId="7" applyNumberFormat="1" applyFont="1" applyFill="1" applyBorder="1" applyAlignment="1">
      <alignment vertical="center"/>
    </xf>
    <xf numFmtId="0" fontId="22" fillId="0" borderId="19" xfId="6" applyFont="1" applyBorder="1" applyAlignment="1">
      <alignment horizontal="center" vertical="center"/>
    </xf>
    <xf numFmtId="0" fontId="22" fillId="0" borderId="19" xfId="6" applyFont="1" applyBorder="1" applyAlignment="1">
      <alignment vertical="center"/>
    </xf>
    <xf numFmtId="4" fontId="22" fillId="0" borderId="17" xfId="6" applyNumberFormat="1" applyFont="1" applyBorder="1" applyAlignment="1">
      <alignment vertical="center"/>
    </xf>
    <xf numFmtId="0" fontId="22" fillId="0" borderId="34" xfId="6" applyFont="1" applyBorder="1"/>
    <xf numFmtId="4" fontId="1" fillId="0" borderId="34" xfId="6" applyNumberFormat="1" applyFont="1" applyBorder="1"/>
    <xf numFmtId="3" fontId="22" fillId="0" borderId="19" xfId="6" applyNumberFormat="1" applyFont="1" applyBorder="1" applyAlignment="1">
      <alignment horizontal="center" vertical="center" wrapText="1"/>
    </xf>
    <xf numFmtId="0" fontId="22" fillId="0" borderId="19" xfId="6" applyFont="1" applyBorder="1" applyAlignment="1">
      <alignment horizontal="left" vertical="center"/>
    </xf>
    <xf numFmtId="4" fontId="22" fillId="0" borderId="19" xfId="6" applyNumberFormat="1" applyFont="1" applyBorder="1" applyAlignment="1">
      <alignment horizontal="right" vertical="center"/>
    </xf>
    <xf numFmtId="0" fontId="11" fillId="0" borderId="6" xfId="6" applyFont="1" applyBorder="1" applyAlignment="1">
      <alignment horizontal="center"/>
    </xf>
    <xf numFmtId="0" fontId="22" fillId="0" borderId="33" xfId="6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2" fillId="0" borderId="17" xfId="6" applyFont="1" applyBorder="1" applyAlignment="1">
      <alignment horizontal="center" vertical="top"/>
    </xf>
    <xf numFmtId="0" fontId="22" fillId="0" borderId="19" xfId="6" applyFont="1" applyBorder="1" applyAlignment="1">
      <alignment wrapText="1"/>
    </xf>
    <xf numFmtId="4" fontId="1" fillId="0" borderId="34" xfId="6" applyNumberFormat="1" applyFont="1" applyBorder="1" applyAlignment="1">
      <alignment horizontal="right" vertical="center"/>
    </xf>
    <xf numFmtId="0" fontId="11" fillId="0" borderId="19" xfId="6" applyFont="1" applyBorder="1" applyAlignment="1">
      <alignment horizontal="center"/>
    </xf>
    <xf numFmtId="0" fontId="22" fillId="0" borderId="19" xfId="6" applyFont="1" applyBorder="1" applyAlignment="1">
      <alignment horizontal="center"/>
    </xf>
    <xf numFmtId="0" fontId="22" fillId="0" borderId="33" xfId="6" applyFont="1" applyBorder="1" applyAlignment="1">
      <alignment horizontal="center" vertical="top"/>
    </xf>
    <xf numFmtId="0" fontId="22" fillId="0" borderId="17" xfId="6" applyFont="1" applyBorder="1" applyAlignment="1">
      <alignment horizontal="center" vertical="top" wrapText="1"/>
    </xf>
    <xf numFmtId="0" fontId="22" fillId="0" borderId="19" xfId="6" applyFont="1" applyBorder="1" applyAlignment="1">
      <alignment horizontal="left" vertical="top"/>
    </xf>
    <xf numFmtId="0" fontId="22" fillId="0" borderId="17" xfId="6" applyFont="1" applyBorder="1"/>
    <xf numFmtId="0" fontId="22" fillId="0" borderId="17" xfId="6" applyFont="1" applyBorder="1" applyAlignment="1">
      <alignment horizontal="center"/>
    </xf>
    <xf numFmtId="0" fontId="11" fillId="0" borderId="16" xfId="6" applyFont="1" applyBorder="1" applyAlignment="1">
      <alignment horizontal="center"/>
    </xf>
    <xf numFmtId="4" fontId="1" fillId="0" borderId="17" xfId="6" applyNumberFormat="1" applyFont="1" applyBorder="1"/>
    <xf numFmtId="0" fontId="22" fillId="0" borderId="33" xfId="6" applyFont="1" applyBorder="1"/>
    <xf numFmtId="0" fontId="25" fillId="0" borderId="0" xfId="7" applyFont="1"/>
    <xf numFmtId="0" fontId="25" fillId="0" borderId="0" xfId="7" applyFont="1" applyAlignment="1">
      <alignment horizontal="center"/>
    </xf>
    <xf numFmtId="0" fontId="22" fillId="0" borderId="0" xfId="7" applyFont="1"/>
    <xf numFmtId="0" fontId="16" fillId="0" borderId="0" xfId="7" applyFont="1"/>
    <xf numFmtId="0" fontId="22" fillId="0" borderId="0" xfId="7" applyFont="1" applyAlignment="1">
      <alignment horizontal="left"/>
    </xf>
    <xf numFmtId="0" fontId="23" fillId="0" borderId="0" xfId="7" applyFont="1" applyAlignment="1">
      <alignment horizontal="centerContinuous" vertical="center" wrapText="1"/>
    </xf>
    <xf numFmtId="0" fontId="28" fillId="0" borderId="0" xfId="7" applyFont="1" applyAlignment="1">
      <alignment horizontal="centerContinuous" wrapText="1"/>
    </xf>
    <xf numFmtId="0" fontId="25" fillId="3" borderId="0" xfId="7" applyFont="1" applyFill="1"/>
    <xf numFmtId="0" fontId="25" fillId="3" borderId="0" xfId="7" applyFont="1" applyFill="1" applyAlignment="1">
      <alignment horizontal="center"/>
    </xf>
    <xf numFmtId="0" fontId="6" fillId="3" borderId="0" xfId="7" applyFont="1" applyFill="1" applyAlignment="1">
      <alignment horizontal="right"/>
    </xf>
    <xf numFmtId="0" fontId="23" fillId="3" borderId="19" xfId="7" applyFont="1" applyFill="1" applyBorder="1" applyAlignment="1">
      <alignment horizontal="center" vertical="center"/>
    </xf>
    <xf numFmtId="0" fontId="25" fillId="3" borderId="16" xfId="2" applyFont="1" applyFill="1" applyBorder="1" applyAlignment="1">
      <alignment horizontal="center" vertical="center"/>
    </xf>
    <xf numFmtId="0" fontId="23" fillId="3" borderId="16" xfId="7" applyFont="1" applyFill="1" applyBorder="1" applyAlignment="1">
      <alignment horizontal="centerContinuous" vertical="center"/>
    </xf>
    <xf numFmtId="0" fontId="6" fillId="3" borderId="19" xfId="7" applyFont="1" applyFill="1" applyBorder="1" applyAlignment="1">
      <alignment horizontal="center" vertical="center"/>
    </xf>
    <xf numFmtId="0" fontId="29" fillId="3" borderId="16" xfId="2" applyFont="1" applyFill="1" applyBorder="1" applyAlignment="1">
      <alignment horizontal="center" vertical="top"/>
    </xf>
    <xf numFmtId="0" fontId="6" fillId="3" borderId="16" xfId="7" applyFont="1" applyFill="1" applyBorder="1" applyAlignment="1">
      <alignment horizontal="centerContinuous" vertical="center"/>
    </xf>
    <xf numFmtId="0" fontId="6" fillId="0" borderId="0" xfId="7" applyFont="1"/>
    <xf numFmtId="0" fontId="25" fillId="3" borderId="18" xfId="2" applyFont="1" applyFill="1" applyBorder="1" applyAlignment="1">
      <alignment horizontal="center" vertical="top"/>
    </xf>
    <xf numFmtId="0" fontId="22" fillId="3" borderId="19" xfId="7" applyFont="1" applyFill="1" applyBorder="1" applyAlignment="1">
      <alignment vertical="center"/>
    </xf>
    <xf numFmtId="0" fontId="25" fillId="0" borderId="19" xfId="2" applyFont="1" applyFill="1" applyBorder="1" applyAlignment="1">
      <alignment horizontal="center" vertical="center"/>
    </xf>
    <xf numFmtId="0" fontId="11" fillId="0" borderId="19" xfId="7" applyFont="1" applyBorder="1" applyAlignment="1">
      <alignment horizontal="left" vertical="center" wrapText="1"/>
    </xf>
    <xf numFmtId="4" fontId="22" fillId="0" borderId="19" xfId="7" applyNumberFormat="1" applyFont="1" applyBorder="1"/>
    <xf numFmtId="0" fontId="11" fillId="3" borderId="19" xfId="7" applyFont="1" applyFill="1" applyBorder="1" applyAlignment="1">
      <alignment horizontal="left" vertical="center"/>
    </xf>
    <xf numFmtId="4" fontId="22" fillId="3" borderId="19" xfId="7" applyNumberFormat="1" applyFont="1" applyFill="1" applyBorder="1"/>
    <xf numFmtId="0" fontId="30" fillId="0" borderId="0" xfId="7" applyFont="1"/>
    <xf numFmtId="0" fontId="22" fillId="3" borderId="19" xfId="7" applyFont="1" applyFill="1" applyBorder="1" applyAlignment="1">
      <alignment vertical="top"/>
    </xf>
    <xf numFmtId="0" fontId="25" fillId="3" borderId="19" xfId="2" applyFont="1" applyFill="1" applyBorder="1" applyAlignment="1">
      <alignment horizontal="center" vertical="top"/>
    </xf>
    <xf numFmtId="0" fontId="22" fillId="3" borderId="16" xfId="7" applyFont="1" applyFill="1" applyBorder="1" applyAlignment="1">
      <alignment vertical="top" wrapText="1"/>
    </xf>
    <xf numFmtId="4" fontId="25" fillId="0" borderId="0" xfId="7" applyNumberFormat="1" applyFont="1"/>
    <xf numFmtId="0" fontId="25" fillId="3" borderId="19" xfId="2" applyFont="1" applyFill="1" applyBorder="1" applyAlignment="1">
      <alignment horizontal="center" vertical="top" wrapText="1"/>
    </xf>
    <xf numFmtId="0" fontId="22" fillId="3" borderId="16" xfId="6" applyFont="1" applyFill="1" applyBorder="1" applyAlignment="1">
      <alignment vertical="top" wrapText="1"/>
    </xf>
    <xf numFmtId="0" fontId="25" fillId="3" borderId="5" xfId="2" applyFont="1" applyFill="1" applyBorder="1" applyAlignment="1">
      <alignment horizontal="center" vertical="center"/>
    </xf>
    <xf numFmtId="0" fontId="22" fillId="0" borderId="16" xfId="6" applyFont="1" applyBorder="1" applyAlignment="1">
      <alignment vertical="center"/>
    </xf>
    <xf numFmtId="0" fontId="22" fillId="0" borderId="2" xfId="6" applyFont="1" applyBorder="1"/>
    <xf numFmtId="0" fontId="22" fillId="0" borderId="35" xfId="6" applyFont="1" applyBorder="1"/>
    <xf numFmtId="0" fontId="22" fillId="0" borderId="36" xfId="6" applyFont="1" applyBorder="1"/>
    <xf numFmtId="0" fontId="22" fillId="3" borderId="37" xfId="7" applyFont="1" applyFill="1" applyBorder="1" applyAlignment="1">
      <alignment horizontal="left" vertical="center" wrapText="1"/>
    </xf>
    <xf numFmtId="4" fontId="22" fillId="0" borderId="15" xfId="6" applyNumberFormat="1" applyFont="1" applyBorder="1"/>
    <xf numFmtId="0" fontId="25" fillId="3" borderId="1" xfId="2" applyFont="1" applyFill="1" applyBorder="1" applyAlignment="1">
      <alignment horizontal="center" vertical="top"/>
    </xf>
    <xf numFmtId="0" fontId="22" fillId="0" borderId="37" xfId="6" applyFont="1" applyBorder="1" applyAlignment="1">
      <alignment vertical="center" wrapText="1"/>
    </xf>
    <xf numFmtId="0" fontId="22" fillId="0" borderId="4" xfId="6" applyFont="1" applyBorder="1"/>
    <xf numFmtId="0" fontId="22" fillId="0" borderId="0" xfId="6" applyFont="1"/>
    <xf numFmtId="0" fontId="22" fillId="0" borderId="38" xfId="6" applyFont="1" applyBorder="1"/>
    <xf numFmtId="0" fontId="25" fillId="3" borderId="3" xfId="2" applyFont="1" applyFill="1" applyBorder="1" applyAlignment="1">
      <alignment horizontal="center" vertical="top"/>
    </xf>
    <xf numFmtId="0" fontId="22" fillId="0" borderId="39" xfId="6" applyFont="1" applyBorder="1" applyAlignment="1">
      <alignment vertical="center" wrapText="1"/>
    </xf>
    <xf numFmtId="4" fontId="22" fillId="0" borderId="40" xfId="6" applyNumberFormat="1" applyFont="1" applyBorder="1"/>
    <xf numFmtId="0" fontId="22" fillId="0" borderId="40" xfId="7" applyFont="1" applyBorder="1" applyAlignment="1">
      <alignment vertical="center" wrapText="1"/>
    </xf>
    <xf numFmtId="0" fontId="22" fillId="0" borderId="40" xfId="6" applyFont="1" applyBorder="1"/>
    <xf numFmtId="0" fontId="22" fillId="0" borderId="11" xfId="6" applyFont="1" applyBorder="1" applyAlignment="1">
      <alignment wrapText="1"/>
    </xf>
    <xf numFmtId="0" fontId="22" fillId="0" borderId="6" xfId="6" applyFont="1" applyBorder="1"/>
    <xf numFmtId="0" fontId="25" fillId="3" borderId="5" xfId="2" applyFont="1" applyFill="1" applyBorder="1" applyAlignment="1">
      <alignment horizontal="center" vertical="top"/>
    </xf>
    <xf numFmtId="0" fontId="22" fillId="0" borderId="11" xfId="6" applyFont="1" applyBorder="1"/>
    <xf numFmtId="4" fontId="22" fillId="0" borderId="5" xfId="6" applyNumberFormat="1" applyFont="1" applyBorder="1"/>
    <xf numFmtId="0" fontId="22" fillId="0" borderId="16" xfId="6" applyFont="1" applyBorder="1"/>
    <xf numFmtId="0" fontId="22" fillId="0" borderId="18" xfId="6" applyFont="1" applyBorder="1"/>
    <xf numFmtId="0" fontId="22" fillId="3" borderId="11" xfId="7" applyFont="1" applyFill="1" applyBorder="1" applyAlignment="1">
      <alignment horizontal="left" wrapText="1"/>
    </xf>
    <xf numFmtId="0" fontId="22" fillId="0" borderId="11" xfId="6" applyFont="1" applyBorder="1" applyAlignment="1">
      <alignment horizontal="left" vertical="center" wrapText="1"/>
    </xf>
    <xf numFmtId="0" fontId="22" fillId="0" borderId="41" xfId="6" applyFont="1" applyBorder="1" applyAlignment="1">
      <alignment horizontal="left" vertical="center" wrapText="1"/>
    </xf>
    <xf numFmtId="0" fontId="22" fillId="3" borderId="5" xfId="7" applyFont="1" applyFill="1" applyBorder="1" applyAlignment="1">
      <alignment vertical="top"/>
    </xf>
    <xf numFmtId="0" fontId="22" fillId="3" borderId="6" xfId="7" applyFont="1" applyFill="1" applyBorder="1" applyAlignment="1">
      <alignment vertical="center" wrapText="1"/>
    </xf>
    <xf numFmtId="0" fontId="22" fillId="3" borderId="6" xfId="7" applyFont="1" applyFill="1" applyBorder="1" applyAlignment="1">
      <alignment vertical="top"/>
    </xf>
    <xf numFmtId="4" fontId="22" fillId="3" borderId="5" xfId="7" applyNumberFormat="1" applyFont="1" applyFill="1" applyBorder="1"/>
    <xf numFmtId="0" fontId="22" fillId="3" borderId="1" xfId="7" applyFont="1" applyFill="1" applyBorder="1" applyAlignment="1">
      <alignment vertical="top"/>
    </xf>
    <xf numFmtId="0" fontId="22" fillId="3" borderId="36" xfId="7" applyFont="1" applyFill="1" applyBorder="1" applyAlignment="1">
      <alignment vertical="top"/>
    </xf>
    <xf numFmtId="0" fontId="22" fillId="3" borderId="1" xfId="7" applyFont="1" applyFill="1" applyBorder="1" applyAlignment="1">
      <alignment horizontal="right" vertical="top"/>
    </xf>
    <xf numFmtId="0" fontId="22" fillId="3" borderId="36" xfId="7" applyFont="1" applyFill="1" applyBorder="1" applyAlignment="1">
      <alignment horizontal="right" vertical="top"/>
    </xf>
    <xf numFmtId="0" fontId="22" fillId="3" borderId="16" xfId="7" applyFont="1" applyFill="1" applyBorder="1" applyAlignment="1">
      <alignment wrapText="1"/>
    </xf>
    <xf numFmtId="49" fontId="22" fillId="3" borderId="1" xfId="7" applyNumberFormat="1" applyFont="1" applyFill="1" applyBorder="1" applyAlignment="1">
      <alignment horizontal="right"/>
    </xf>
    <xf numFmtId="4" fontId="1" fillId="3" borderId="19" xfId="7" applyNumberFormat="1" applyFont="1" applyFill="1" applyBorder="1" applyAlignment="1">
      <alignment vertical="center"/>
    </xf>
    <xf numFmtId="0" fontId="22" fillId="3" borderId="19" xfId="7" applyFont="1" applyFill="1" applyBorder="1"/>
    <xf numFmtId="0" fontId="25" fillId="3" borderId="19" xfId="2" applyFont="1" applyFill="1" applyBorder="1" applyAlignment="1">
      <alignment horizontal="center"/>
    </xf>
    <xf numFmtId="49" fontId="22" fillId="3" borderId="19" xfId="7" quotePrefix="1" applyNumberFormat="1" applyFont="1" applyFill="1" applyBorder="1" applyAlignment="1">
      <alignment horizontal="right" vertical="top"/>
    </xf>
    <xf numFmtId="0" fontId="22" fillId="3" borderId="16" xfId="7" quotePrefix="1" applyFont="1" applyFill="1" applyBorder="1" applyAlignment="1">
      <alignment vertical="top" wrapText="1"/>
    </xf>
    <xf numFmtId="4" fontId="1" fillId="3" borderId="19" xfId="7" applyNumberFormat="1" applyFont="1" applyFill="1" applyBorder="1" applyAlignment="1">
      <alignment horizontal="right" vertical="center"/>
    </xf>
    <xf numFmtId="0" fontId="22" fillId="3" borderId="16" xfId="7" applyFont="1" applyFill="1" applyBorder="1"/>
    <xf numFmtId="4" fontId="22" fillId="3" borderId="19" xfId="7" applyNumberFormat="1" applyFont="1" applyFill="1" applyBorder="1" applyAlignment="1">
      <alignment horizontal="right" vertical="center"/>
    </xf>
    <xf numFmtId="0" fontId="22" fillId="3" borderId="16" xfId="7" applyFont="1" applyFill="1" applyBorder="1" applyAlignment="1">
      <alignment vertical="top"/>
    </xf>
    <xf numFmtId="0" fontId="22" fillId="3" borderId="16" xfId="6" applyFont="1" applyFill="1" applyBorder="1" applyAlignment="1">
      <alignment vertical="center" wrapText="1"/>
    </xf>
    <xf numFmtId="0" fontId="23" fillId="3" borderId="18" xfId="7" applyFont="1" applyFill="1" applyBorder="1" applyAlignment="1">
      <alignment horizontal="centerContinuous" vertical="center"/>
    </xf>
    <xf numFmtId="0" fontId="25" fillId="3" borderId="19" xfId="2" applyFont="1" applyFill="1" applyBorder="1" applyAlignment="1">
      <alignment horizontal="center" vertical="center" wrapText="1"/>
    </xf>
    <xf numFmtId="0" fontId="22" fillId="3" borderId="18" xfId="7" applyFont="1" applyFill="1" applyBorder="1" applyAlignment="1">
      <alignment vertical="top"/>
    </xf>
    <xf numFmtId="0" fontId="22" fillId="3" borderId="2" xfId="7" applyFont="1" applyFill="1" applyBorder="1"/>
    <xf numFmtId="0" fontId="22" fillId="3" borderId="35" xfId="7" applyFont="1" applyFill="1" applyBorder="1"/>
    <xf numFmtId="0" fontId="22" fillId="3" borderId="36" xfId="7" applyFont="1" applyFill="1" applyBorder="1"/>
    <xf numFmtId="0" fontId="22" fillId="3" borderId="42" xfId="7" applyFont="1" applyFill="1" applyBorder="1" applyAlignment="1">
      <alignment vertical="center" wrapText="1"/>
    </xf>
    <xf numFmtId="4" fontId="22" fillId="3" borderId="15" xfId="7" applyNumberFormat="1" applyFont="1" applyFill="1" applyBorder="1"/>
    <xf numFmtId="0" fontId="22" fillId="3" borderId="4" xfId="7" applyFont="1" applyFill="1" applyBorder="1"/>
    <xf numFmtId="0" fontId="22" fillId="3" borderId="0" xfId="7" applyFont="1" applyFill="1"/>
    <xf numFmtId="0" fontId="22" fillId="3" borderId="38" xfId="7" applyFont="1" applyFill="1" applyBorder="1"/>
    <xf numFmtId="0" fontId="22" fillId="3" borderId="43" xfId="7" applyFont="1" applyFill="1" applyBorder="1" applyAlignment="1">
      <alignment horizontal="left" wrapText="1"/>
    </xf>
    <xf numFmtId="4" fontId="22" fillId="3" borderId="40" xfId="7" applyNumberFormat="1" applyFont="1" applyFill="1" applyBorder="1"/>
    <xf numFmtId="0" fontId="31" fillId="0" borderId="0" xfId="7" applyFont="1"/>
    <xf numFmtId="0" fontId="22" fillId="3" borderId="43" xfId="7" applyFont="1" applyFill="1" applyBorder="1" applyAlignment="1">
      <alignment horizontal="left" vertical="center" wrapText="1"/>
    </xf>
    <xf numFmtId="0" fontId="22" fillId="3" borderId="43" xfId="7" applyFont="1" applyFill="1" applyBorder="1"/>
    <xf numFmtId="0" fontId="22" fillId="3" borderId="6" xfId="7" applyFont="1" applyFill="1" applyBorder="1"/>
    <xf numFmtId="0" fontId="22" fillId="3" borderId="33" xfId="7" applyFont="1" applyFill="1" applyBorder="1"/>
    <xf numFmtId="0" fontId="22" fillId="3" borderId="34" xfId="7" applyFont="1" applyFill="1" applyBorder="1"/>
    <xf numFmtId="0" fontId="22" fillId="3" borderId="33" xfId="7" applyFont="1" applyFill="1" applyBorder="1" applyAlignment="1">
      <alignment horizontal="left" wrapText="1"/>
    </xf>
    <xf numFmtId="0" fontId="22" fillId="3" borderId="18" xfId="7" applyFont="1" applyFill="1" applyBorder="1"/>
    <xf numFmtId="0" fontId="22" fillId="3" borderId="42" xfId="7" applyFont="1" applyFill="1" applyBorder="1" applyAlignment="1">
      <alignment horizontal="left" vertical="center" wrapText="1"/>
    </xf>
    <xf numFmtId="0" fontId="22" fillId="3" borderId="43" xfId="7" applyFont="1" applyFill="1" applyBorder="1" applyAlignment="1">
      <alignment vertical="center" wrapText="1"/>
    </xf>
    <xf numFmtId="0" fontId="25" fillId="3" borderId="3" xfId="2" quotePrefix="1" applyFont="1" applyFill="1" applyBorder="1" applyAlignment="1">
      <alignment horizontal="center" vertical="top"/>
    </xf>
    <xf numFmtId="0" fontId="22" fillId="0" borderId="43" xfId="6" applyFont="1" applyBorder="1" applyAlignment="1">
      <alignment horizontal="left" vertical="center" wrapText="1"/>
    </xf>
    <xf numFmtId="0" fontId="22" fillId="3" borderId="44" xfId="7" applyFont="1" applyFill="1" applyBorder="1"/>
    <xf numFmtId="4" fontId="22" fillId="3" borderId="45" xfId="7" applyNumberFormat="1" applyFont="1" applyFill="1" applyBorder="1"/>
    <xf numFmtId="0" fontId="22" fillId="3" borderId="46" xfId="7" applyFont="1" applyFill="1" applyBorder="1"/>
    <xf numFmtId="4" fontId="22" fillId="3" borderId="12" xfId="7" applyNumberFormat="1" applyFont="1" applyFill="1" applyBorder="1"/>
    <xf numFmtId="0" fontId="22" fillId="3" borderId="33" xfId="7" applyFont="1" applyFill="1" applyBorder="1" applyAlignment="1">
      <alignment vertical="center" wrapText="1"/>
    </xf>
    <xf numFmtId="0" fontId="22" fillId="3" borderId="18" xfId="7" applyFont="1" applyFill="1" applyBorder="1" applyAlignment="1">
      <alignment vertical="top" wrapText="1"/>
    </xf>
    <xf numFmtId="0" fontId="22" fillId="3" borderId="47" xfId="7" applyFont="1" applyFill="1" applyBorder="1" applyAlignment="1">
      <alignment vertical="center" wrapText="1"/>
    </xf>
    <xf numFmtId="4" fontId="22" fillId="3" borderId="48" xfId="7" applyNumberFormat="1" applyFont="1" applyFill="1" applyBorder="1"/>
    <xf numFmtId="0" fontId="22" fillId="3" borderId="17" xfId="7" applyFont="1" applyFill="1" applyBorder="1"/>
    <xf numFmtId="0" fontId="22" fillId="3" borderId="18" xfId="7" applyFont="1" applyFill="1" applyBorder="1" applyAlignment="1">
      <alignment horizontal="left" vertical="center" wrapText="1"/>
    </xf>
    <xf numFmtId="0" fontId="11" fillId="3" borderId="42" xfId="7" applyFont="1" applyFill="1" applyBorder="1"/>
    <xf numFmtId="0" fontId="22" fillId="3" borderId="46" xfId="7" applyFont="1" applyFill="1" applyBorder="1" applyAlignment="1">
      <alignment horizontal="left" wrapText="1"/>
    </xf>
    <xf numFmtId="0" fontId="11" fillId="3" borderId="43" xfId="7" applyFont="1" applyFill="1" applyBorder="1"/>
    <xf numFmtId="0" fontId="11" fillId="3" borderId="46" xfId="7" applyFont="1" applyFill="1" applyBorder="1"/>
    <xf numFmtId="0" fontId="22" fillId="3" borderId="43" xfId="7" applyFont="1" applyFill="1" applyBorder="1" applyAlignment="1">
      <alignment horizontal="left" vertical="top" wrapText="1"/>
    </xf>
    <xf numFmtId="0" fontId="22" fillId="3" borderId="43" xfId="7" applyFont="1" applyFill="1" applyBorder="1" applyAlignment="1">
      <alignment wrapText="1"/>
    </xf>
    <xf numFmtId="0" fontId="25" fillId="3" borderId="1" xfId="2" quotePrefix="1" applyFont="1" applyFill="1" applyBorder="1" applyAlignment="1">
      <alignment horizontal="center" vertical="top"/>
    </xf>
    <xf numFmtId="0" fontId="22" fillId="0" borderId="42" xfId="6" applyFont="1" applyBorder="1" applyAlignment="1">
      <alignment horizontal="left" vertical="center" wrapText="1"/>
    </xf>
    <xf numFmtId="0" fontId="22" fillId="3" borderId="46" xfId="7" applyFont="1" applyFill="1" applyBorder="1" applyAlignment="1">
      <alignment vertical="center" wrapText="1"/>
    </xf>
    <xf numFmtId="0" fontId="16" fillId="3" borderId="3" xfId="2" quotePrefix="1" applyFont="1" applyFill="1" applyBorder="1" applyAlignment="1">
      <alignment horizontal="center" vertical="top"/>
    </xf>
    <xf numFmtId="0" fontId="22" fillId="3" borderId="46" xfId="7" applyFont="1" applyFill="1" applyBorder="1" applyAlignment="1">
      <alignment horizontal="left" vertical="center" wrapText="1"/>
    </xf>
    <xf numFmtId="0" fontId="22" fillId="3" borderId="33" xfId="7" applyFont="1" applyFill="1" applyBorder="1" applyAlignment="1">
      <alignment horizontal="left" vertical="center" wrapText="1"/>
    </xf>
    <xf numFmtId="0" fontId="16" fillId="3" borderId="5" xfId="2" applyFont="1" applyFill="1" applyBorder="1" applyAlignment="1">
      <alignment horizontal="center" vertical="top"/>
    </xf>
    <xf numFmtId="0" fontId="22" fillId="3" borderId="44" xfId="7" applyFont="1" applyFill="1" applyBorder="1" applyAlignment="1">
      <alignment horizontal="left" vertical="center" wrapText="1"/>
    </xf>
    <xf numFmtId="0" fontId="25" fillId="3" borderId="5" xfId="2" quotePrefix="1" applyFont="1" applyFill="1" applyBorder="1" applyAlignment="1">
      <alignment horizontal="center" vertical="top"/>
    </xf>
    <xf numFmtId="0" fontId="22" fillId="3" borderId="49" xfId="7" applyFont="1" applyFill="1" applyBorder="1" applyAlignment="1">
      <alignment horizontal="left" wrapText="1"/>
    </xf>
    <xf numFmtId="0" fontId="22" fillId="3" borderId="50" xfId="7" applyFont="1" applyFill="1" applyBorder="1" applyAlignment="1">
      <alignment horizontal="left" vertical="center" wrapText="1"/>
    </xf>
    <xf numFmtId="0" fontId="22" fillId="3" borderId="5" xfId="7" applyFont="1" applyFill="1" applyBorder="1"/>
    <xf numFmtId="0" fontId="22" fillId="3" borderId="19" xfId="6" applyFont="1" applyFill="1" applyBorder="1"/>
    <xf numFmtId="0" fontId="22" fillId="3" borderId="18" xfId="6" applyFont="1" applyFill="1" applyBorder="1"/>
    <xf numFmtId="0" fontId="22" fillId="3" borderId="50" xfId="7" applyFont="1" applyFill="1" applyBorder="1" applyAlignment="1">
      <alignment vertical="center" wrapText="1"/>
    </xf>
    <xf numFmtId="0" fontId="22" fillId="0" borderId="46" xfId="6" applyFont="1" applyBorder="1" applyAlignment="1">
      <alignment horizontal="left" vertical="center" wrapText="1"/>
    </xf>
    <xf numFmtId="0" fontId="22" fillId="3" borderId="18" xfId="7" applyFont="1" applyFill="1" applyBorder="1" applyAlignment="1">
      <alignment horizontal="left" vertical="top" wrapText="1"/>
    </xf>
    <xf numFmtId="0" fontId="22" fillId="3" borderId="42" xfId="7" applyFont="1" applyFill="1" applyBorder="1" applyAlignment="1">
      <alignment vertical="top" wrapText="1"/>
    </xf>
    <xf numFmtId="0" fontId="22" fillId="3" borderId="33" xfId="7" applyFont="1" applyFill="1" applyBorder="1" applyAlignment="1">
      <alignment vertical="top" wrapText="1"/>
    </xf>
    <xf numFmtId="0" fontId="23" fillId="3" borderId="16" xfId="7" applyFont="1" applyFill="1" applyBorder="1" applyAlignment="1">
      <alignment horizontal="center" vertical="center"/>
    </xf>
    <xf numFmtId="0" fontId="23" fillId="3" borderId="18" xfId="7" applyFont="1" applyFill="1" applyBorder="1" applyAlignment="1">
      <alignment horizontal="center" vertical="center"/>
    </xf>
    <xf numFmtId="4" fontId="27" fillId="3" borderId="19" xfId="7" applyNumberFormat="1" applyFont="1" applyFill="1" applyBorder="1" applyAlignment="1">
      <alignment vertical="center"/>
    </xf>
    <xf numFmtId="3" fontId="25" fillId="0" borderId="0" xfId="7" applyNumberFormat="1" applyFont="1"/>
    <xf numFmtId="0" fontId="4" fillId="0" borderId="0" xfId="0" applyFont="1" applyAlignment="1">
      <alignment horizontal="centerContinuous" vertical="center"/>
    </xf>
    <xf numFmtId="0" fontId="21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23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/>
    </xf>
    <xf numFmtId="0" fontId="23" fillId="4" borderId="3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/>
    </xf>
    <xf numFmtId="0" fontId="23" fillId="4" borderId="5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12" fillId="0" borderId="0" xfId="0" applyFont="1"/>
    <xf numFmtId="0" fontId="28" fillId="0" borderId="5" xfId="0" applyFont="1" applyBorder="1" applyAlignment="1">
      <alignment vertical="center"/>
    </xf>
    <xf numFmtId="0" fontId="28" fillId="0" borderId="5" xfId="0" applyFont="1" applyBorder="1" applyAlignment="1">
      <alignment horizontal="center" vertical="center"/>
    </xf>
    <xf numFmtId="3" fontId="32" fillId="0" borderId="48" xfId="0" applyNumberFormat="1" applyFont="1" applyBorder="1" applyAlignment="1">
      <alignment vertical="center"/>
    </xf>
    <xf numFmtId="0" fontId="25" fillId="0" borderId="3" xfId="0" applyFont="1" applyBorder="1" applyAlignment="1">
      <alignment horizontal="right" vertical="center"/>
    </xf>
    <xf numFmtId="0" fontId="33" fillId="0" borderId="3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 indent="2"/>
    </xf>
    <xf numFmtId="4" fontId="33" fillId="0" borderId="1" xfId="0" applyNumberFormat="1" applyFont="1" applyBorder="1" applyAlignment="1">
      <alignment vertical="center"/>
    </xf>
    <xf numFmtId="0" fontId="25" fillId="0" borderId="3" xfId="0" applyFont="1" applyBorder="1" applyAlignment="1">
      <alignment horizontal="left" vertical="center" indent="2"/>
    </xf>
    <xf numFmtId="4" fontId="33" fillId="0" borderId="3" xfId="0" applyNumberFormat="1" applyFont="1" applyBorder="1" applyAlignment="1">
      <alignment vertical="center"/>
    </xf>
    <xf numFmtId="4" fontId="33" fillId="0" borderId="3" xfId="0" applyNumberFormat="1" applyFont="1" applyBorder="1" applyAlignment="1">
      <alignment vertical="top"/>
    </xf>
    <xf numFmtId="4" fontId="33" fillId="0" borderId="3" xfId="0" applyNumberFormat="1" applyFont="1" applyBorder="1" applyAlignment="1">
      <alignment horizontal="right" vertical="center"/>
    </xf>
    <xf numFmtId="0" fontId="25" fillId="0" borderId="3" xfId="0" applyFont="1" applyBorder="1" applyAlignment="1">
      <alignment horizontal="right" vertical="top"/>
    </xf>
    <xf numFmtId="0" fontId="33" fillId="0" borderId="3" xfId="0" applyFont="1" applyBorder="1" applyAlignment="1">
      <alignment horizontal="center" vertical="top"/>
    </xf>
    <xf numFmtId="0" fontId="25" fillId="0" borderId="3" xfId="0" applyFont="1" applyBorder="1" applyAlignment="1">
      <alignment horizontal="left" vertical="top" wrapText="1" indent="2"/>
    </xf>
    <xf numFmtId="4" fontId="33" fillId="0" borderId="3" xfId="0" applyNumberFormat="1" applyFont="1" applyBorder="1"/>
    <xf numFmtId="0" fontId="33" fillId="0" borderId="19" xfId="0" applyFont="1" applyBorder="1" applyAlignment="1">
      <alignment horizontal="right" vertical="center"/>
    </xf>
    <xf numFmtId="0" fontId="28" fillId="0" borderId="19" xfId="0" applyFont="1" applyBorder="1" applyAlignment="1">
      <alignment horizontal="center"/>
    </xf>
    <xf numFmtId="0" fontId="25" fillId="0" borderId="19" xfId="0" applyFont="1" applyBorder="1" applyAlignment="1">
      <alignment horizontal="left" vertical="center" indent="2"/>
    </xf>
    <xf numFmtId="4" fontId="33" fillId="0" borderId="19" xfId="0" applyNumberFormat="1" applyFont="1" applyBorder="1" applyAlignment="1">
      <alignment vertical="center"/>
    </xf>
    <xf numFmtId="0" fontId="25" fillId="0" borderId="3" xfId="0" applyFont="1" applyBorder="1" applyAlignment="1">
      <alignment horizontal="left" vertical="center" wrapText="1" indent="2"/>
    </xf>
    <xf numFmtId="0" fontId="25" fillId="0" borderId="5" xfId="0" applyFont="1" applyBorder="1" applyAlignment="1">
      <alignment horizontal="right" vertical="center"/>
    </xf>
    <xf numFmtId="0" fontId="33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left" vertical="center" indent="2"/>
    </xf>
    <xf numFmtId="4" fontId="33" fillId="0" borderId="5" xfId="0" applyNumberFormat="1" applyFont="1" applyBorder="1" applyAlignment="1">
      <alignment vertical="center"/>
    </xf>
    <xf numFmtId="4" fontId="33" fillId="0" borderId="5" xfId="0" applyNumberFormat="1" applyFont="1" applyBorder="1" applyAlignment="1">
      <alignment horizontal="right" vertical="center"/>
    </xf>
    <xf numFmtId="0" fontId="33" fillId="3" borderId="5" xfId="0" applyFont="1" applyFill="1" applyBorder="1" applyAlignment="1">
      <alignment horizontal="right" vertical="center"/>
    </xf>
    <xf numFmtId="0" fontId="33" fillId="3" borderId="5" xfId="0" applyFont="1" applyFill="1" applyBorder="1" applyAlignment="1">
      <alignment vertical="center"/>
    </xf>
    <xf numFmtId="0" fontId="16" fillId="0" borderId="0" xfId="0" applyFont="1"/>
    <xf numFmtId="0" fontId="21" fillId="0" borderId="0" xfId="0" applyFont="1" applyAlignment="1">
      <alignment vertical="center"/>
    </xf>
    <xf numFmtId="0" fontId="34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3" fillId="4" borderId="19" xfId="0" applyFont="1" applyFill="1" applyBorder="1" applyAlignment="1">
      <alignment horizontal="center" vertical="center"/>
    </xf>
    <xf numFmtId="0" fontId="23" fillId="4" borderId="19" xfId="0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0" xfId="0" applyFont="1" applyAlignment="1">
      <alignment vertical="center"/>
    </xf>
    <xf numFmtId="0" fontId="6" fillId="0" borderId="19" xfId="0" applyFont="1" applyBorder="1" applyAlignment="1">
      <alignment horizontal="center" vertical="center"/>
    </xf>
    <xf numFmtId="0" fontId="29" fillId="0" borderId="0" xfId="0" applyFont="1"/>
    <xf numFmtId="0" fontId="29" fillId="0" borderId="0" xfId="0" applyFont="1" applyAlignment="1">
      <alignment vertical="center"/>
    </xf>
    <xf numFmtId="0" fontId="25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vertical="center"/>
    </xf>
    <xf numFmtId="49" fontId="25" fillId="0" borderId="3" xfId="0" applyNumberFormat="1" applyFont="1" applyBorder="1" applyAlignment="1">
      <alignment horizontal="center" vertical="center"/>
    </xf>
    <xf numFmtId="49" fontId="25" fillId="0" borderId="5" xfId="0" applyNumberFormat="1" applyFont="1" applyBorder="1" applyAlignment="1">
      <alignment horizontal="center" vertical="center"/>
    </xf>
    <xf numFmtId="4" fontId="28" fillId="0" borderId="5" xfId="0" applyNumberFormat="1" applyFont="1" applyBorder="1" applyAlignment="1">
      <alignment vertical="center"/>
    </xf>
    <xf numFmtId="4" fontId="25" fillId="0" borderId="5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35" fillId="0" borderId="0" xfId="0" applyFont="1" applyAlignment="1">
      <alignment wrapText="1"/>
    </xf>
    <xf numFmtId="49" fontId="25" fillId="0" borderId="19" xfId="0" applyNumberFormat="1" applyFont="1" applyBorder="1" applyAlignment="1">
      <alignment horizontal="center" vertical="center"/>
    </xf>
    <xf numFmtId="4" fontId="25" fillId="0" borderId="19" xfId="0" applyNumberFormat="1" applyFont="1" applyBorder="1" applyAlignment="1">
      <alignment horizontal="center" vertical="center"/>
    </xf>
    <xf numFmtId="4" fontId="28" fillId="0" borderId="19" xfId="0" applyNumberFormat="1" applyFont="1" applyBorder="1" applyAlignment="1">
      <alignment vertical="center"/>
    </xf>
    <xf numFmtId="0" fontId="35" fillId="0" borderId="0" xfId="0" applyFont="1"/>
    <xf numFmtId="4" fontId="25" fillId="0" borderId="3" xfId="0" applyNumberFormat="1" applyFont="1" applyBorder="1" applyAlignment="1">
      <alignment horizontal="center" vertical="center"/>
    </xf>
    <xf numFmtId="4" fontId="25" fillId="0" borderId="3" xfId="0" applyNumberFormat="1" applyFont="1" applyBorder="1" applyAlignment="1">
      <alignment vertical="center"/>
    </xf>
    <xf numFmtId="0" fontId="25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vertical="center"/>
    </xf>
    <xf numFmtId="49" fontId="25" fillId="0" borderId="34" xfId="0" applyNumberFormat="1" applyFont="1" applyBorder="1" applyAlignment="1">
      <alignment horizontal="center" vertical="center"/>
    </xf>
    <xf numFmtId="4" fontId="25" fillId="0" borderId="5" xfId="0" applyNumberFormat="1" applyFont="1" applyBorder="1" applyAlignment="1">
      <alignment vertical="center"/>
    </xf>
    <xf numFmtId="0" fontId="35" fillId="0" borderId="0" xfId="0" applyFont="1" applyAlignment="1">
      <alignment vertical="center" wrapText="1"/>
    </xf>
    <xf numFmtId="49" fontId="25" fillId="0" borderId="38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1" fillId="0" borderId="11" xfId="0" applyFont="1" applyBorder="1" applyAlignment="1">
      <alignment wrapText="1"/>
    </xf>
    <xf numFmtId="4" fontId="2" fillId="0" borderId="12" xfId="0" applyNumberFormat="1" applyFont="1" applyBorder="1" applyAlignment="1">
      <alignment horizontal="right"/>
    </xf>
    <xf numFmtId="4" fontId="2" fillId="0" borderId="12" xfId="0" applyNumberFormat="1" applyFont="1" applyBorder="1"/>
    <xf numFmtId="0" fontId="2" fillId="0" borderId="12" xfId="0" applyFont="1" applyBorder="1" applyAlignment="1">
      <alignment vertical="center" wrapText="1"/>
    </xf>
    <xf numFmtId="0" fontId="1" fillId="0" borderId="11" xfId="0" applyFont="1" applyBorder="1"/>
    <xf numFmtId="0" fontId="2" fillId="0" borderId="11" xfId="0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5" xfId="3" applyFont="1" applyBorder="1"/>
    <xf numFmtId="4" fontId="1" fillId="0" borderId="12" xfId="0" applyNumberFormat="1" applyFont="1" applyBorder="1" applyAlignment="1">
      <alignment horizontal="right"/>
    </xf>
    <xf numFmtId="4" fontId="2" fillId="0" borderId="12" xfId="3" applyNumberFormat="1" applyFont="1" applyBorder="1" applyAlignment="1">
      <alignment horizontal="right"/>
    </xf>
    <xf numFmtId="0" fontId="2" fillId="0" borderId="11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2" fillId="0" borderId="12" xfId="3" applyFont="1" applyBorder="1"/>
    <xf numFmtId="0" fontId="1" fillId="0" borderId="12" xfId="0" applyFont="1" applyBorder="1"/>
    <xf numFmtId="4" fontId="2" fillId="0" borderId="15" xfId="0" applyNumberFormat="1" applyFont="1" applyBorder="1"/>
    <xf numFmtId="0" fontId="2" fillId="0" borderId="15" xfId="0" applyFont="1" applyBorder="1"/>
    <xf numFmtId="0" fontId="1" fillId="0" borderId="11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2" fillId="0" borderId="12" xfId="3" applyFont="1" applyBorder="1" applyAlignment="1">
      <alignment wrapText="1"/>
    </xf>
    <xf numFmtId="4" fontId="2" fillId="0" borderId="15" xfId="0" applyNumberFormat="1" applyFont="1" applyBorder="1" applyAlignment="1">
      <alignment horizontal="right"/>
    </xf>
    <xf numFmtId="0" fontId="1" fillId="0" borderId="12" xfId="3" applyFont="1" applyBorder="1" applyAlignment="1">
      <alignment horizontal="left" wrapText="1"/>
    </xf>
    <xf numFmtId="0" fontId="2" fillId="0" borderId="12" xfId="0" applyFont="1" applyBorder="1" applyAlignment="1">
      <alignment vertical="center"/>
    </xf>
    <xf numFmtId="0" fontId="15" fillId="0" borderId="0" xfId="4"/>
    <xf numFmtId="0" fontId="16" fillId="0" borderId="20" xfId="4" applyFont="1" applyBorder="1" applyAlignment="1">
      <alignment vertical="center"/>
    </xf>
    <xf numFmtId="4" fontId="16" fillId="0" borderId="20" xfId="4" applyNumberFormat="1" applyFont="1" applyBorder="1" applyAlignment="1">
      <alignment horizontal="center" vertical="center"/>
    </xf>
    <xf numFmtId="4" fontId="16" fillId="0" borderId="20" xfId="4" applyNumberFormat="1" applyFont="1" applyBorder="1" applyAlignment="1">
      <alignment vertical="center"/>
    </xf>
    <xf numFmtId="0" fontId="16" fillId="0" borderId="21" xfId="4" applyFont="1" applyBorder="1" applyAlignment="1">
      <alignment vertical="center"/>
    </xf>
    <xf numFmtId="4" fontId="16" fillId="0" borderId="21" xfId="4" applyNumberFormat="1" applyFont="1" applyBorder="1" applyAlignment="1">
      <alignment horizontal="center" vertical="center"/>
    </xf>
    <xf numFmtId="4" fontId="16" fillId="0" borderId="21" xfId="4" applyNumberFormat="1" applyFont="1" applyBorder="1" applyAlignment="1">
      <alignment vertical="center"/>
    </xf>
    <xf numFmtId="0" fontId="16" fillId="0" borderId="28" xfId="4" applyFont="1" applyBorder="1" applyAlignment="1">
      <alignment wrapText="1"/>
    </xf>
    <xf numFmtId="0" fontId="16" fillId="0" borderId="21" xfId="4" applyFont="1" applyBorder="1"/>
    <xf numFmtId="0" fontId="29" fillId="0" borderId="0" xfId="4" applyFont="1"/>
    <xf numFmtId="0" fontId="21" fillId="0" borderId="0" xfId="5" applyAlignment="1">
      <alignment vertical="center"/>
    </xf>
    <xf numFmtId="0" fontId="21" fillId="0" borderId="0" xfId="5"/>
    <xf numFmtId="4" fontId="28" fillId="0" borderId="5" xfId="5" applyNumberFormat="1" applyFont="1" applyBorder="1" applyAlignment="1">
      <alignment vertical="center"/>
    </xf>
    <xf numFmtId="0" fontId="11" fillId="0" borderId="16" xfId="6" applyFont="1" applyBorder="1" applyAlignment="1">
      <alignment horizontal="left"/>
    </xf>
    <xf numFmtId="0" fontId="11" fillId="0" borderId="18" xfId="6" applyFont="1" applyBorder="1" applyAlignment="1">
      <alignment horizontal="centerContinuous"/>
    </xf>
    <xf numFmtId="0" fontId="11" fillId="0" borderId="18" xfId="6" applyFont="1" applyBorder="1" applyAlignment="1">
      <alignment horizontal="center" vertical="top"/>
    </xf>
    <xf numFmtId="0" fontId="11" fillId="0" borderId="18" xfId="6" applyFont="1" applyBorder="1" applyAlignment="1">
      <alignment horizontal="center"/>
    </xf>
    <xf numFmtId="4" fontId="11" fillId="0" borderId="19" xfId="6" applyNumberFormat="1" applyFont="1" applyBorder="1"/>
    <xf numFmtId="0" fontId="23" fillId="0" borderId="18" xfId="6" applyFont="1" applyBorder="1" applyAlignment="1">
      <alignment horizontal="centerContinuous" vertical="center"/>
    </xf>
    <xf numFmtId="0" fontId="23" fillId="0" borderId="18" xfId="6" applyFont="1" applyBorder="1" applyAlignment="1">
      <alignment horizontal="center" vertical="top"/>
    </xf>
    <xf numFmtId="0" fontId="27" fillId="0" borderId="18" xfId="6" applyFont="1" applyBorder="1" applyAlignment="1">
      <alignment horizontal="center" vertical="center"/>
    </xf>
    <xf numFmtId="4" fontId="27" fillId="0" borderId="19" xfId="6" applyNumberFormat="1" applyFont="1" applyBorder="1" applyAlignment="1">
      <alignment vertical="center"/>
    </xf>
    <xf numFmtId="0" fontId="11" fillId="0" borderId="0" xfId="6" applyFont="1" applyAlignment="1">
      <alignment vertical="center"/>
    </xf>
    <xf numFmtId="0" fontId="27" fillId="3" borderId="16" xfId="7" applyFont="1" applyFill="1" applyBorder="1" applyAlignment="1">
      <alignment horizontal="left" vertical="center"/>
    </xf>
    <xf numFmtId="0" fontId="27" fillId="3" borderId="18" xfId="7" applyFont="1" applyFill="1" applyBorder="1" applyAlignment="1">
      <alignment horizontal="left" vertical="center"/>
    </xf>
    <xf numFmtId="0" fontId="27" fillId="3" borderId="17" xfId="7" applyFont="1" applyFill="1" applyBorder="1" applyAlignment="1">
      <alignment horizontal="left" vertical="center"/>
    </xf>
    <xf numFmtId="0" fontId="11" fillId="3" borderId="16" xfId="7" applyFont="1" applyFill="1" applyBorder="1" applyAlignment="1">
      <alignment horizontal="center"/>
    </xf>
    <xf numFmtId="0" fontId="11" fillId="3" borderId="18" xfId="7" applyFont="1" applyFill="1" applyBorder="1" applyAlignment="1">
      <alignment horizontal="center"/>
    </xf>
    <xf numFmtId="4" fontId="11" fillId="3" borderId="19" xfId="7" applyNumberFormat="1" applyFont="1" applyFill="1" applyBorder="1"/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28" fillId="0" borderId="48" xfId="0" applyFont="1" applyBorder="1" applyAlignment="1">
      <alignment vertical="center" wrapText="1"/>
    </xf>
    <xf numFmtId="0" fontId="28" fillId="3" borderId="19" xfId="0" applyFont="1" applyFill="1" applyBorder="1" applyAlignment="1">
      <alignment horizontal="left" vertical="center" indent="2"/>
    </xf>
    <xf numFmtId="4" fontId="28" fillId="3" borderId="5" xfId="0" applyNumberFormat="1" applyFont="1" applyFill="1" applyBorder="1" applyAlignment="1">
      <alignment vertical="center"/>
    </xf>
    <xf numFmtId="0" fontId="0" fillId="3" borderId="0" xfId="0" applyFill="1"/>
    <xf numFmtId="0" fontId="2" fillId="0" borderId="0" xfId="0" applyFont="1"/>
    <xf numFmtId="0" fontId="16" fillId="0" borderId="0" xfId="0" applyFont="1" applyAlignment="1">
      <alignment vertical="center"/>
    </xf>
    <xf numFmtId="4" fontId="37" fillId="0" borderId="3" xfId="0" applyNumberFormat="1" applyFont="1" applyBorder="1" applyAlignment="1">
      <alignment vertical="center"/>
    </xf>
    <xf numFmtId="0" fontId="25" fillId="0" borderId="3" xfId="0" applyFont="1" applyBorder="1"/>
    <xf numFmtId="0" fontId="25" fillId="0" borderId="3" xfId="0" applyFont="1" applyBorder="1" applyAlignment="1">
      <alignment wrapText="1"/>
    </xf>
    <xf numFmtId="0" fontId="25" fillId="0" borderId="5" xfId="0" applyFont="1" applyBorder="1"/>
    <xf numFmtId="4" fontId="37" fillId="0" borderId="5" xfId="0" applyNumberFormat="1" applyFont="1" applyBorder="1" applyAlignment="1">
      <alignment vertical="center"/>
    </xf>
    <xf numFmtId="0" fontId="23" fillId="0" borderId="16" xfId="0" applyFont="1" applyBorder="1" applyAlignment="1">
      <alignment horizontal="center" vertical="center"/>
    </xf>
    <xf numFmtId="0" fontId="36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4" fontId="23" fillId="0" borderId="17" xfId="0" applyNumberFormat="1" applyFont="1" applyBorder="1" applyAlignment="1">
      <alignment vertical="center"/>
    </xf>
    <xf numFmtId="4" fontId="23" fillId="0" borderId="19" xfId="0" applyNumberFormat="1" applyFont="1" applyBorder="1" applyAlignment="1">
      <alignment vertical="center"/>
    </xf>
    <xf numFmtId="0" fontId="38" fillId="0" borderId="0" xfId="0" applyFont="1" applyAlignment="1">
      <alignment vertical="center"/>
    </xf>
    <xf numFmtId="0" fontId="28" fillId="0" borderId="6" xfId="5" applyFont="1" applyBorder="1" applyAlignment="1">
      <alignment horizontal="centerContinuous" vertical="center"/>
    </xf>
    <xf numFmtId="0" fontId="28" fillId="0" borderId="33" xfId="5" applyFont="1" applyBorder="1" applyAlignment="1">
      <alignment horizontal="centerContinuous" vertical="center"/>
    </xf>
    <xf numFmtId="0" fontId="28" fillId="0" borderId="34" xfId="5" applyFont="1" applyBorder="1" applyAlignment="1">
      <alignment horizontal="centerContinuous" vertical="center"/>
    </xf>
    <xf numFmtId="0" fontId="23" fillId="0" borderId="0" xfId="6" applyFont="1" applyAlignment="1">
      <alignment horizontal="center" vertical="center" wrapText="1"/>
    </xf>
  </cellXfs>
  <cellStyles count="8">
    <cellStyle name="Dziesiętny" xfId="1" builtinId="3"/>
    <cellStyle name="Normalny" xfId="0" builtinId="0"/>
    <cellStyle name="Normalny 2" xfId="3" xr:uid="{7DD8EB6C-46E8-4A8D-8420-CB984E744592}"/>
    <cellStyle name="Normalny 3" xfId="5" xr:uid="{59D09111-1B25-439F-A2E4-73DED00908B0}"/>
    <cellStyle name="Normalny 3 2" xfId="6" xr:uid="{11739522-321A-4220-800D-2A0E9116026F}"/>
    <cellStyle name="Normalny 4" xfId="7" xr:uid="{C1FE1C05-DA5B-4E65-9C0C-1D25AB589F2B}"/>
    <cellStyle name="Normalny_zal_Szczecin" xfId="4" xr:uid="{D82C0F2A-CDFC-4492-9796-12173B333FF1}"/>
    <cellStyle name="Zły" xfId="2" builtinId="27"/>
  </cellStyles>
  <dxfs count="0"/>
  <tableStyles count="0" defaultTableStyle="TableStyleMedium2" defaultPivotStyle="PivotStyleLight16"/>
  <colors>
    <mruColors>
      <color rgb="FFCC00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3B69E-F996-4A89-856C-F6E82F8A3D5C}">
  <sheetPr>
    <tabColor rgb="FFFFFF00"/>
  </sheetPr>
  <dimension ref="A1:H661"/>
  <sheetViews>
    <sheetView tabSelected="1" zoomScale="150" zoomScaleNormal="150" workbookViewId="0">
      <selection activeCell="I329" sqref="I329"/>
    </sheetView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229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230</v>
      </c>
      <c r="G4" s="1"/>
      <c r="H4" s="1"/>
    </row>
    <row r="5" spans="1:8" ht="21" customHeight="1" x14ac:dyDescent="0.25">
      <c r="A5" s="4" t="s">
        <v>1</v>
      </c>
      <c r="B5" s="486"/>
      <c r="C5" s="5"/>
      <c r="D5" s="5"/>
      <c r="E5" s="486"/>
      <c r="F5" s="486"/>
      <c r="G5" s="6"/>
      <c r="H5" s="486"/>
    </row>
    <row r="6" spans="1:8" ht="10.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8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</row>
    <row r="8" spans="1:8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50"/>
      <c r="B10" s="50"/>
      <c r="C10" s="26"/>
      <c r="D10" s="27" t="s">
        <v>18</v>
      </c>
      <c r="E10" s="28">
        <v>861049904.17999983</v>
      </c>
      <c r="F10" s="28">
        <f>SUM(F11,F54,F82)</f>
        <v>2148718.12</v>
      </c>
      <c r="G10" s="28">
        <f>SUM(G11,G54,G82)</f>
        <v>53000</v>
      </c>
      <c r="H10" s="28">
        <f t="shared" ref="H10:H26" si="0">SUM(E10+F10-G10)</f>
        <v>863145622.29999983</v>
      </c>
    </row>
    <row r="11" spans="1:8" s="16" customFormat="1" ht="17.25" customHeight="1" thickBot="1" x14ac:dyDescent="0.25">
      <c r="A11" s="50"/>
      <c r="B11" s="50"/>
      <c r="C11" s="26"/>
      <c r="D11" s="29" t="s">
        <v>19</v>
      </c>
      <c r="E11" s="30">
        <v>797638651.42999995</v>
      </c>
      <c r="F11" s="30">
        <f>SUM(F12,F19,F23,F27,F34,F50)</f>
        <v>1821931.05</v>
      </c>
      <c r="G11" s="30">
        <f>SUM(G12,G19,G23,G27,G34,G50)</f>
        <v>53000</v>
      </c>
      <c r="H11" s="30">
        <f t="shared" si="0"/>
        <v>799407582.4799999</v>
      </c>
    </row>
    <row r="12" spans="1:8" s="16" customFormat="1" ht="16.5" customHeight="1" thickTop="1" thickBot="1" x14ac:dyDescent="0.25">
      <c r="A12" s="31">
        <v>750</v>
      </c>
      <c r="B12" s="31"/>
      <c r="C12" s="33"/>
      <c r="D12" s="34" t="s">
        <v>14</v>
      </c>
      <c r="E12" s="30">
        <v>21728319.580000002</v>
      </c>
      <c r="F12" s="35">
        <f t="shared" ref="F12:G14" si="1">SUM(F13)</f>
        <v>657370.05000000005</v>
      </c>
      <c r="G12" s="35">
        <f t="shared" si="1"/>
        <v>0</v>
      </c>
      <c r="H12" s="30">
        <f t="shared" si="0"/>
        <v>22385689.630000003</v>
      </c>
    </row>
    <row r="13" spans="1:8" s="16" customFormat="1" ht="12" customHeight="1" thickTop="1" x14ac:dyDescent="0.2">
      <c r="A13" s="31"/>
      <c r="B13" s="26" t="s">
        <v>20</v>
      </c>
      <c r="C13" s="25"/>
      <c r="D13" s="38" t="s">
        <v>21</v>
      </c>
      <c r="E13" s="39">
        <v>1851513.58</v>
      </c>
      <c r="F13" s="39">
        <f>SUM(F14,F16)</f>
        <v>657370.05000000005</v>
      </c>
      <c r="G13" s="39">
        <f>SUM(G14,G16)</f>
        <v>0</v>
      </c>
      <c r="H13" s="39">
        <f t="shared" si="0"/>
        <v>2508883.63</v>
      </c>
    </row>
    <row r="14" spans="1:8" s="16" customFormat="1" ht="12" customHeight="1" x14ac:dyDescent="0.2">
      <c r="A14" s="31"/>
      <c r="B14" s="25"/>
      <c r="C14" s="26"/>
      <c r="D14" s="487" t="s">
        <v>22</v>
      </c>
      <c r="E14" s="48">
        <v>23100</v>
      </c>
      <c r="F14" s="488">
        <f t="shared" si="1"/>
        <v>0.05</v>
      </c>
      <c r="G14" s="488">
        <f t="shared" si="1"/>
        <v>0</v>
      </c>
      <c r="H14" s="489">
        <f>SUM(E14+F14-G14)</f>
        <v>23100.05</v>
      </c>
    </row>
    <row r="15" spans="1:8" s="16" customFormat="1" ht="12" customHeight="1" x14ac:dyDescent="0.2">
      <c r="A15" s="31"/>
      <c r="B15" s="25"/>
      <c r="C15" s="51" t="s">
        <v>23</v>
      </c>
      <c r="D15" s="52" t="s">
        <v>24</v>
      </c>
      <c r="E15" s="53">
        <v>0</v>
      </c>
      <c r="F15" s="54">
        <v>0.05</v>
      </c>
      <c r="G15" s="53"/>
      <c r="H15" s="43">
        <f t="shared" ref="H15" si="2">SUM(E15+F15-G15)</f>
        <v>0.05</v>
      </c>
    </row>
    <row r="16" spans="1:8" s="16" customFormat="1" ht="12" customHeight="1" x14ac:dyDescent="0.2">
      <c r="A16" s="31"/>
      <c r="B16" s="25"/>
      <c r="C16" s="55"/>
      <c r="D16" s="490" t="s">
        <v>25</v>
      </c>
      <c r="E16" s="489">
        <v>0</v>
      </c>
      <c r="F16" s="488">
        <f>SUM(F17:F17)</f>
        <v>657370</v>
      </c>
      <c r="G16" s="488">
        <f t="shared" ref="G16" si="3">SUM(G17)</f>
        <v>0</v>
      </c>
      <c r="H16" s="489">
        <f>SUM(E16+F16-G16)</f>
        <v>657370</v>
      </c>
    </row>
    <row r="17" spans="1:8" s="16" customFormat="1" ht="35.25" customHeight="1" x14ac:dyDescent="0.2">
      <c r="A17" s="31"/>
      <c r="B17" s="25"/>
      <c r="C17" s="56" t="s">
        <v>26</v>
      </c>
      <c r="D17" s="57" t="s">
        <v>27</v>
      </c>
      <c r="E17" s="43">
        <v>0</v>
      </c>
      <c r="F17" s="43">
        <v>657370</v>
      </c>
      <c r="G17" s="44"/>
      <c r="H17" s="43">
        <f t="shared" ref="H17" si="4">SUM(E17+F17-G17)</f>
        <v>657370</v>
      </c>
    </row>
    <row r="18" spans="1:8" s="16" customFormat="1" ht="12" customHeight="1" x14ac:dyDescent="0.2">
      <c r="A18" s="31">
        <v>754</v>
      </c>
      <c r="B18" s="32"/>
      <c r="C18" s="33"/>
      <c r="D18" s="34" t="s">
        <v>28</v>
      </c>
      <c r="E18" s="58"/>
      <c r="F18" s="58"/>
      <c r="G18" s="58"/>
      <c r="H18" s="58"/>
    </row>
    <row r="19" spans="1:8" s="16" customFormat="1" ht="12" customHeight="1" thickBot="1" x14ac:dyDescent="0.25">
      <c r="A19" s="31"/>
      <c r="B19" s="32"/>
      <c r="C19" s="33"/>
      <c r="D19" s="34" t="s">
        <v>29</v>
      </c>
      <c r="E19" s="30">
        <v>134650</v>
      </c>
      <c r="F19" s="35">
        <f t="shared" ref="F19:G21" si="5">SUM(F20)</f>
        <v>300</v>
      </c>
      <c r="G19" s="35">
        <f t="shared" si="5"/>
        <v>0</v>
      </c>
      <c r="H19" s="30">
        <f t="shared" ref="H19" si="6">SUM(E19+F19-G19)</f>
        <v>134950</v>
      </c>
    </row>
    <row r="20" spans="1:8" s="16" customFormat="1" ht="12" customHeight="1" thickTop="1" x14ac:dyDescent="0.2">
      <c r="A20" s="36"/>
      <c r="B20" s="26" t="s">
        <v>30</v>
      </c>
      <c r="C20" s="25"/>
      <c r="D20" s="38" t="s">
        <v>31</v>
      </c>
      <c r="E20" s="39">
        <v>0</v>
      </c>
      <c r="F20" s="40">
        <f t="shared" si="5"/>
        <v>300</v>
      </c>
      <c r="G20" s="40">
        <f t="shared" si="5"/>
        <v>0</v>
      </c>
      <c r="H20" s="39">
        <f>SUM(E20+F20-G20)</f>
        <v>300</v>
      </c>
    </row>
    <row r="21" spans="1:8" s="16" customFormat="1" ht="12" customHeight="1" x14ac:dyDescent="0.2">
      <c r="A21" s="50"/>
      <c r="B21" s="32"/>
      <c r="C21" s="26"/>
      <c r="D21" s="491" t="s">
        <v>32</v>
      </c>
      <c r="E21" s="489">
        <v>0</v>
      </c>
      <c r="F21" s="488">
        <f>SUM(F22)</f>
        <v>300</v>
      </c>
      <c r="G21" s="488">
        <f t="shared" si="5"/>
        <v>0</v>
      </c>
      <c r="H21" s="489">
        <f t="shared" ref="H21:H22" si="7">SUM(E21+F21-G21)</f>
        <v>300</v>
      </c>
    </row>
    <row r="22" spans="1:8" s="16" customFormat="1" ht="23.25" customHeight="1" x14ac:dyDescent="0.2">
      <c r="A22" s="50"/>
      <c r="B22" s="32"/>
      <c r="C22" s="56" t="s">
        <v>33</v>
      </c>
      <c r="D22" s="59" t="s">
        <v>34</v>
      </c>
      <c r="E22" s="60">
        <v>0</v>
      </c>
      <c r="F22" s="60">
        <v>300</v>
      </c>
      <c r="G22" s="60"/>
      <c r="H22" s="60">
        <f t="shared" si="7"/>
        <v>300</v>
      </c>
    </row>
    <row r="23" spans="1:8" s="16" customFormat="1" ht="12" customHeight="1" thickBot="1" x14ac:dyDescent="0.25">
      <c r="A23" s="36">
        <v>758</v>
      </c>
      <c r="B23" s="17"/>
      <c r="C23" s="17"/>
      <c r="D23" s="61" t="s">
        <v>35</v>
      </c>
      <c r="E23" s="30">
        <v>219584419</v>
      </c>
      <c r="F23" s="35">
        <f>SUM(F24)</f>
        <v>304195</v>
      </c>
      <c r="G23" s="35">
        <f t="shared" ref="F23:G24" si="8">SUM(G24)</f>
        <v>0</v>
      </c>
      <c r="H23" s="30">
        <f t="shared" si="0"/>
        <v>219888614</v>
      </c>
    </row>
    <row r="24" spans="1:8" s="16" customFormat="1" ht="12.75" customHeight="1" thickTop="1" x14ac:dyDescent="0.2">
      <c r="A24" s="36"/>
      <c r="B24" s="26" t="s">
        <v>36</v>
      </c>
      <c r="C24" s="62"/>
      <c r="D24" s="38" t="s">
        <v>37</v>
      </c>
      <c r="E24" s="39">
        <v>1745179</v>
      </c>
      <c r="F24" s="40">
        <f t="shared" si="8"/>
        <v>304195</v>
      </c>
      <c r="G24" s="40">
        <f t="shared" si="8"/>
        <v>0</v>
      </c>
      <c r="H24" s="39">
        <f t="shared" si="0"/>
        <v>2049374</v>
      </c>
    </row>
    <row r="25" spans="1:8" s="16" customFormat="1" ht="20.25" customHeight="1" x14ac:dyDescent="0.2">
      <c r="A25" s="50"/>
      <c r="B25" s="63"/>
      <c r="C25" s="26"/>
      <c r="D25" s="492" t="s">
        <v>38</v>
      </c>
      <c r="E25" s="489">
        <v>1445179</v>
      </c>
      <c r="F25" s="488">
        <f>SUM(F26:F26)</f>
        <v>304195</v>
      </c>
      <c r="G25" s="488">
        <f>SUM(G26:G26)</f>
        <v>0</v>
      </c>
      <c r="H25" s="489">
        <f t="shared" si="0"/>
        <v>1749374</v>
      </c>
    </row>
    <row r="26" spans="1:8" s="16" customFormat="1" ht="36" customHeight="1" x14ac:dyDescent="0.2">
      <c r="A26" s="50"/>
      <c r="B26" s="63"/>
      <c r="C26" s="56" t="s">
        <v>39</v>
      </c>
      <c r="D26" s="59" t="s">
        <v>40</v>
      </c>
      <c r="E26" s="43">
        <v>1445179</v>
      </c>
      <c r="F26" s="43">
        <f>240460+63735</f>
        <v>304195</v>
      </c>
      <c r="G26" s="44"/>
      <c r="H26" s="43">
        <f t="shared" si="0"/>
        <v>1749374</v>
      </c>
    </row>
    <row r="27" spans="1:8" s="16" customFormat="1" ht="12" customHeight="1" thickBot="1" x14ac:dyDescent="0.25">
      <c r="A27" s="32">
        <v>801</v>
      </c>
      <c r="B27" s="32"/>
      <c r="C27" s="33"/>
      <c r="D27" s="34" t="s">
        <v>41</v>
      </c>
      <c r="E27" s="30">
        <v>18647771.029999997</v>
      </c>
      <c r="F27" s="30">
        <f>SUM(F28,F31)</f>
        <v>3000</v>
      </c>
      <c r="G27" s="30">
        <f>SUM(G28,G31)</f>
        <v>3000</v>
      </c>
      <c r="H27" s="30">
        <f>SUM(E27+F27-G27)</f>
        <v>18647771.029999997</v>
      </c>
    </row>
    <row r="28" spans="1:8" s="16" customFormat="1" ht="12" customHeight="1" thickTop="1" x14ac:dyDescent="0.2">
      <c r="A28" s="50"/>
      <c r="B28" s="37">
        <v>80117</v>
      </c>
      <c r="C28" s="26"/>
      <c r="D28" s="38" t="s">
        <v>42</v>
      </c>
      <c r="E28" s="39">
        <v>3000</v>
      </c>
      <c r="F28" s="40">
        <f t="shared" ref="F28:G28" si="9">SUM(F29)</f>
        <v>0</v>
      </c>
      <c r="G28" s="40">
        <f t="shared" si="9"/>
        <v>3000</v>
      </c>
      <c r="H28" s="39">
        <f>SUM(E28+F28-G28)</f>
        <v>0</v>
      </c>
    </row>
    <row r="29" spans="1:8" s="16" customFormat="1" ht="12" customHeight="1" x14ac:dyDescent="0.2">
      <c r="A29" s="50"/>
      <c r="B29" s="64"/>
      <c r="C29" s="55"/>
      <c r="D29" s="490" t="s">
        <v>43</v>
      </c>
      <c r="E29" s="489">
        <v>3000</v>
      </c>
      <c r="F29" s="488">
        <f>SUM(F30:F30)</f>
        <v>0</v>
      </c>
      <c r="G29" s="488">
        <f>SUM(G30:G30)</f>
        <v>3000</v>
      </c>
      <c r="H29" s="489">
        <f>SUM(E29+F29-G29)</f>
        <v>0</v>
      </c>
    </row>
    <row r="30" spans="1:8" s="16" customFormat="1" ht="23.25" customHeight="1" x14ac:dyDescent="0.2">
      <c r="A30" s="50"/>
      <c r="B30" s="31"/>
      <c r="C30" s="56" t="s">
        <v>44</v>
      </c>
      <c r="D30" s="57" t="s">
        <v>45</v>
      </c>
      <c r="E30" s="43">
        <v>3000</v>
      </c>
      <c r="F30" s="43"/>
      <c r="G30" s="44">
        <v>3000</v>
      </c>
      <c r="H30" s="43">
        <f t="shared" ref="H30" si="10">SUM(E30+F30-G30)</f>
        <v>0</v>
      </c>
    </row>
    <row r="31" spans="1:8" s="16" customFormat="1" ht="12" customHeight="1" x14ac:dyDescent="0.2">
      <c r="A31" s="50"/>
      <c r="B31" s="37">
        <v>80134</v>
      </c>
      <c r="C31" s="26"/>
      <c r="D31" s="65" t="s">
        <v>46</v>
      </c>
      <c r="E31" s="39">
        <v>760</v>
      </c>
      <c r="F31" s="40">
        <f t="shared" ref="F31:G31" si="11">SUM(F32)</f>
        <v>3000</v>
      </c>
      <c r="G31" s="40">
        <f t="shared" si="11"/>
        <v>0</v>
      </c>
      <c r="H31" s="39">
        <f>SUM(E31+F31-G31)</f>
        <v>3760</v>
      </c>
    </row>
    <row r="32" spans="1:8" s="16" customFormat="1" ht="12" customHeight="1" x14ac:dyDescent="0.2">
      <c r="A32" s="50"/>
      <c r="B32" s="64"/>
      <c r="C32" s="55"/>
      <c r="D32" s="490" t="s">
        <v>43</v>
      </c>
      <c r="E32" s="489">
        <v>0</v>
      </c>
      <c r="F32" s="488">
        <f>SUM(F33:F33)</f>
        <v>3000</v>
      </c>
      <c r="G32" s="488">
        <f>SUM(G33:G33)</f>
        <v>0</v>
      </c>
      <c r="H32" s="489">
        <f>SUM(E32+F32-G32)</f>
        <v>3000</v>
      </c>
    </row>
    <row r="33" spans="1:8" s="16" customFormat="1" ht="24" customHeight="1" x14ac:dyDescent="0.2">
      <c r="A33" s="50"/>
      <c r="B33" s="31"/>
      <c r="C33" s="56" t="s">
        <v>44</v>
      </c>
      <c r="D33" s="57" t="s">
        <v>45</v>
      </c>
      <c r="E33" s="43">
        <v>0</v>
      </c>
      <c r="F33" s="43">
        <v>3000</v>
      </c>
      <c r="G33" s="44"/>
      <c r="H33" s="43">
        <f t="shared" ref="H33" si="12">SUM(E33+F33-G33)</f>
        <v>3000</v>
      </c>
    </row>
    <row r="34" spans="1:8" s="16" customFormat="1" ht="12.75" customHeight="1" thickBot="1" x14ac:dyDescent="0.25">
      <c r="A34" s="32">
        <v>852</v>
      </c>
      <c r="B34" s="32"/>
      <c r="C34" s="33"/>
      <c r="D34" s="34" t="s">
        <v>47</v>
      </c>
      <c r="E34" s="35">
        <v>21240739.120000001</v>
      </c>
      <c r="F34" s="35">
        <f>SUM(F35,F39,F42,F47)</f>
        <v>837885</v>
      </c>
      <c r="G34" s="35">
        <f>SUM(G35,G39,G42,G47)</f>
        <v>50000</v>
      </c>
      <c r="H34" s="35">
        <f>SUM(E34+F34-G34)</f>
        <v>22028624.120000001</v>
      </c>
    </row>
    <row r="35" spans="1:8" s="16" customFormat="1" ht="12.75" customHeight="1" thickTop="1" x14ac:dyDescent="0.2">
      <c r="A35" s="32"/>
      <c r="B35" s="25">
        <v>85202</v>
      </c>
      <c r="C35" s="26"/>
      <c r="D35" s="38" t="s">
        <v>48</v>
      </c>
      <c r="E35" s="39">
        <v>1872248</v>
      </c>
      <c r="F35" s="40">
        <f>SUM(F36)</f>
        <v>9563</v>
      </c>
      <c r="G35" s="40">
        <f>SUM(G36)</f>
        <v>50000</v>
      </c>
      <c r="H35" s="39">
        <f t="shared" ref="H35:H37" si="13">SUM(E35+F35-G35)</f>
        <v>1831811</v>
      </c>
    </row>
    <row r="36" spans="1:8" s="16" customFormat="1" ht="12.75" customHeight="1" x14ac:dyDescent="0.2">
      <c r="A36" s="32"/>
      <c r="B36" s="37"/>
      <c r="C36" s="26"/>
      <c r="D36" s="493" t="s">
        <v>43</v>
      </c>
      <c r="E36" s="489">
        <v>252500</v>
      </c>
      <c r="F36" s="488">
        <f>SUM(F37:F37)</f>
        <v>9563</v>
      </c>
      <c r="G36" s="488">
        <f>SUM(G37:G37)</f>
        <v>50000</v>
      </c>
      <c r="H36" s="489">
        <f t="shared" si="13"/>
        <v>212063</v>
      </c>
    </row>
    <row r="37" spans="1:8" s="16" customFormat="1" ht="23.25" customHeight="1" x14ac:dyDescent="0.2">
      <c r="A37" s="32"/>
      <c r="B37" s="37"/>
      <c r="C37" s="56" t="s">
        <v>44</v>
      </c>
      <c r="D37" s="57" t="s">
        <v>45</v>
      </c>
      <c r="E37" s="43">
        <v>252500</v>
      </c>
      <c r="F37" s="43">
        <v>9563</v>
      </c>
      <c r="G37" s="44">
        <v>50000</v>
      </c>
      <c r="H37" s="43">
        <f t="shared" si="13"/>
        <v>212063</v>
      </c>
    </row>
    <row r="38" spans="1:8" s="16" customFormat="1" ht="12" customHeight="1" x14ac:dyDescent="0.2">
      <c r="A38" s="32"/>
      <c r="B38" s="37">
        <v>85214</v>
      </c>
      <c r="C38" s="26"/>
      <c r="D38" s="66" t="s">
        <v>49</v>
      </c>
      <c r="E38" s="58"/>
      <c r="F38" s="67"/>
      <c r="G38" s="67"/>
      <c r="H38" s="58"/>
    </row>
    <row r="39" spans="1:8" s="16" customFormat="1" ht="12" customHeight="1" x14ac:dyDescent="0.2">
      <c r="A39" s="32"/>
      <c r="B39" s="37"/>
      <c r="C39" s="26"/>
      <c r="D39" s="68" t="s">
        <v>50</v>
      </c>
      <c r="E39" s="39">
        <v>6805463</v>
      </c>
      <c r="F39" s="40">
        <f>SUM(F40)</f>
        <v>695</v>
      </c>
      <c r="G39" s="40">
        <f>SUM(G40)</f>
        <v>0</v>
      </c>
      <c r="H39" s="39">
        <f>SUM(E39+F39-G39)</f>
        <v>6806158</v>
      </c>
    </row>
    <row r="40" spans="1:8" s="16" customFormat="1" ht="12" customHeight="1" x14ac:dyDescent="0.2">
      <c r="A40" s="32"/>
      <c r="B40" s="32"/>
      <c r="C40" s="51"/>
      <c r="D40" s="490" t="s">
        <v>51</v>
      </c>
      <c r="E40" s="489">
        <v>3572</v>
      </c>
      <c r="F40" s="488">
        <f>SUM(F41:F41)</f>
        <v>695</v>
      </c>
      <c r="G40" s="488">
        <f>SUM(G41:G41)</f>
        <v>0</v>
      </c>
      <c r="H40" s="489">
        <f t="shared" ref="H40:H41" si="14">SUM(E40+F40-G40)</f>
        <v>4267</v>
      </c>
    </row>
    <row r="41" spans="1:8" s="16" customFormat="1" ht="34.5" customHeight="1" x14ac:dyDescent="0.2">
      <c r="A41" s="32"/>
      <c r="B41" s="32"/>
      <c r="C41" s="56" t="s">
        <v>39</v>
      </c>
      <c r="D41" s="59" t="s">
        <v>40</v>
      </c>
      <c r="E41" s="43">
        <v>3572</v>
      </c>
      <c r="F41" s="43">
        <v>695</v>
      </c>
      <c r="G41" s="44"/>
      <c r="H41" s="43">
        <f t="shared" si="14"/>
        <v>4267</v>
      </c>
    </row>
    <row r="42" spans="1:8" s="16" customFormat="1" ht="12" customHeight="1" x14ac:dyDescent="0.2">
      <c r="A42" s="31"/>
      <c r="B42" s="37">
        <v>85230</v>
      </c>
      <c r="C42" s="26"/>
      <c r="D42" s="38" t="s">
        <v>52</v>
      </c>
      <c r="E42" s="39">
        <v>3356762</v>
      </c>
      <c r="F42" s="40">
        <f>SUM(F43,F45)</f>
        <v>761460</v>
      </c>
      <c r="G42" s="40">
        <f>SUM(G43,G45)</f>
        <v>0</v>
      </c>
      <c r="H42" s="39">
        <f>SUM(E42+F42-G42)</f>
        <v>4118222</v>
      </c>
    </row>
    <row r="43" spans="1:8" s="16" customFormat="1" ht="12" customHeight="1" x14ac:dyDescent="0.2">
      <c r="A43" s="31"/>
      <c r="B43" s="37"/>
      <c r="C43" s="26"/>
      <c r="D43" s="493" t="s">
        <v>43</v>
      </c>
      <c r="E43" s="489">
        <v>3340700</v>
      </c>
      <c r="F43" s="488">
        <f>SUM(F44)</f>
        <v>759762</v>
      </c>
      <c r="G43" s="488">
        <f>SUM(G44)</f>
        <v>0</v>
      </c>
      <c r="H43" s="489">
        <f t="shared" ref="H43:H44" si="15">SUM(E43+F43-G43)</f>
        <v>4100462</v>
      </c>
    </row>
    <row r="44" spans="1:8" s="16" customFormat="1" ht="37.5" customHeight="1" x14ac:dyDescent="0.2">
      <c r="A44" s="31"/>
      <c r="B44" s="37"/>
      <c r="C44" s="56" t="s">
        <v>53</v>
      </c>
      <c r="D44" s="59" t="s">
        <v>54</v>
      </c>
      <c r="E44" s="42">
        <v>3340700</v>
      </c>
      <c r="F44" s="44">
        <v>759762</v>
      </c>
      <c r="G44" s="44"/>
      <c r="H44" s="42">
        <f t="shared" si="15"/>
        <v>4100462</v>
      </c>
    </row>
    <row r="45" spans="1:8" s="16" customFormat="1" ht="21.75" customHeight="1" x14ac:dyDescent="0.2">
      <c r="A45" s="31"/>
      <c r="B45" s="32"/>
      <c r="C45" s="51"/>
      <c r="D45" s="490" t="s">
        <v>55</v>
      </c>
      <c r="E45" s="489">
        <v>14519</v>
      </c>
      <c r="F45" s="488">
        <f>SUM(F46:F46)</f>
        <v>1698</v>
      </c>
      <c r="G45" s="488">
        <f>SUM(G46:G46)</f>
        <v>0</v>
      </c>
      <c r="H45" s="489">
        <f t="shared" ref="H45:H54" si="16">SUM(E45+F45-G45)</f>
        <v>16217</v>
      </c>
    </row>
    <row r="46" spans="1:8" s="16" customFormat="1" ht="34.5" customHeight="1" x14ac:dyDescent="0.2">
      <c r="A46" s="69"/>
      <c r="B46" s="70"/>
      <c r="C46" s="71" t="s">
        <v>39</v>
      </c>
      <c r="D46" s="72" t="s">
        <v>40</v>
      </c>
      <c r="E46" s="39">
        <v>14519</v>
      </c>
      <c r="F46" s="39">
        <v>1698</v>
      </c>
      <c r="G46" s="40"/>
      <c r="H46" s="39">
        <f t="shared" si="16"/>
        <v>16217</v>
      </c>
    </row>
    <row r="47" spans="1:8" s="16" customFormat="1" ht="12" customHeight="1" x14ac:dyDescent="0.2">
      <c r="A47" s="73"/>
      <c r="B47" s="74">
        <v>85295</v>
      </c>
      <c r="C47" s="26"/>
      <c r="D47" s="38" t="s">
        <v>15</v>
      </c>
      <c r="E47" s="39">
        <v>1164367.46</v>
      </c>
      <c r="F47" s="40">
        <f>SUM(F48)</f>
        <v>66167</v>
      </c>
      <c r="G47" s="40">
        <f>SUM(G48)</f>
        <v>0</v>
      </c>
      <c r="H47" s="39">
        <f>SUM(E47+F47-G47)</f>
        <v>1230534.46</v>
      </c>
    </row>
    <row r="48" spans="1:8" s="16" customFormat="1" ht="12" customHeight="1" x14ac:dyDescent="0.2">
      <c r="A48" s="73"/>
      <c r="B48" s="37"/>
      <c r="C48" s="26"/>
      <c r="D48" s="493" t="s">
        <v>43</v>
      </c>
      <c r="E48" s="489">
        <v>0</v>
      </c>
      <c r="F48" s="488">
        <f>SUM(F49)</f>
        <v>66167</v>
      </c>
      <c r="G48" s="488">
        <f>SUM(G49)</f>
        <v>0</v>
      </c>
      <c r="H48" s="489">
        <f t="shared" ref="H48:H49" si="17">SUM(E48+F48-G48)</f>
        <v>66167</v>
      </c>
    </row>
    <row r="49" spans="1:8" s="16" customFormat="1" ht="34.5" customHeight="1" x14ac:dyDescent="0.2">
      <c r="A49" s="73"/>
      <c r="B49" s="37"/>
      <c r="C49" s="56" t="s">
        <v>53</v>
      </c>
      <c r="D49" s="59" t="s">
        <v>54</v>
      </c>
      <c r="E49" s="42">
        <v>0</v>
      </c>
      <c r="F49" s="44">
        <v>66167</v>
      </c>
      <c r="G49" s="44"/>
      <c r="H49" s="42">
        <f t="shared" si="17"/>
        <v>66167</v>
      </c>
    </row>
    <row r="50" spans="1:8" s="16" customFormat="1" ht="11.25" customHeight="1" thickBot="1" x14ac:dyDescent="0.25">
      <c r="A50" s="32">
        <v>855</v>
      </c>
      <c r="B50" s="32"/>
      <c r="C50" s="33"/>
      <c r="D50" s="34" t="s">
        <v>56</v>
      </c>
      <c r="E50" s="35">
        <v>24755837.219999999</v>
      </c>
      <c r="F50" s="35">
        <f>SUM(F51)</f>
        <v>19181</v>
      </c>
      <c r="G50" s="35">
        <f>SUM(G51)</f>
        <v>0</v>
      </c>
      <c r="H50" s="35">
        <f t="shared" si="16"/>
        <v>24775018.219999999</v>
      </c>
    </row>
    <row r="51" spans="1:8" s="16" customFormat="1" ht="11.25" customHeight="1" thickTop="1" x14ac:dyDescent="0.2">
      <c r="A51" s="25"/>
      <c r="B51" s="74">
        <v>85595</v>
      </c>
      <c r="C51" s="26"/>
      <c r="D51" s="38" t="s">
        <v>15</v>
      </c>
      <c r="E51" s="39">
        <v>413593.22</v>
      </c>
      <c r="F51" s="40">
        <f t="shared" ref="F51:G51" si="18">SUM(F52)</f>
        <v>19181</v>
      </c>
      <c r="G51" s="40">
        <f t="shared" si="18"/>
        <v>0</v>
      </c>
      <c r="H51" s="39">
        <f t="shared" si="16"/>
        <v>432774.22</v>
      </c>
    </row>
    <row r="52" spans="1:8" s="16" customFormat="1" ht="12" customHeight="1" x14ac:dyDescent="0.2">
      <c r="A52" s="73"/>
      <c r="B52" s="32"/>
      <c r="C52" s="51"/>
      <c r="D52" s="490" t="s">
        <v>57</v>
      </c>
      <c r="E52" s="489">
        <v>83942</v>
      </c>
      <c r="F52" s="488">
        <f>SUM(F53:F53)</f>
        <v>19181</v>
      </c>
      <c r="G52" s="488">
        <f>SUM(G53:G53)</f>
        <v>0</v>
      </c>
      <c r="H52" s="489">
        <f t="shared" si="16"/>
        <v>103123</v>
      </c>
    </row>
    <row r="53" spans="1:8" s="16" customFormat="1" ht="34.5" customHeight="1" x14ac:dyDescent="0.2">
      <c r="A53" s="73"/>
      <c r="B53" s="32"/>
      <c r="C53" s="56" t="s">
        <v>39</v>
      </c>
      <c r="D53" s="59" t="s">
        <v>40</v>
      </c>
      <c r="E53" s="43">
        <v>83942</v>
      </c>
      <c r="F53" s="43">
        <v>19181</v>
      </c>
      <c r="G53" s="44"/>
      <c r="H53" s="43">
        <f t="shared" si="16"/>
        <v>103123</v>
      </c>
    </row>
    <row r="54" spans="1:8" s="16" customFormat="1" ht="23.25" customHeight="1" thickBot="1" x14ac:dyDescent="0.25">
      <c r="A54" s="50"/>
      <c r="B54" s="50"/>
      <c r="C54" s="26"/>
      <c r="D54" s="29" t="s">
        <v>58</v>
      </c>
      <c r="E54" s="30">
        <v>42994525.210000001</v>
      </c>
      <c r="F54" s="35">
        <f>SUM(F55,F59,F65,F69,F73)</f>
        <v>258422.07</v>
      </c>
      <c r="G54" s="35">
        <f>SUM(G55,G59,G65,G69,G73)</f>
        <v>0</v>
      </c>
      <c r="H54" s="30">
        <f t="shared" si="16"/>
        <v>43252947.280000001</v>
      </c>
    </row>
    <row r="55" spans="1:8" s="16" customFormat="1" ht="19.5" customHeight="1" thickTop="1" thickBot="1" x14ac:dyDescent="0.25">
      <c r="A55" s="31">
        <v>750</v>
      </c>
      <c r="B55" s="32"/>
      <c r="C55" s="33"/>
      <c r="D55" s="34" t="s">
        <v>14</v>
      </c>
      <c r="E55" s="35">
        <v>1908907.74</v>
      </c>
      <c r="F55" s="35">
        <f t="shared" ref="F55:G55" si="19">SUM(F56)</f>
        <v>140.07</v>
      </c>
      <c r="G55" s="35">
        <f t="shared" si="19"/>
        <v>0</v>
      </c>
      <c r="H55" s="35">
        <f t="shared" ref="H55:H58" si="20">SUM(E55+F55-G55)</f>
        <v>1909047.81</v>
      </c>
    </row>
    <row r="56" spans="1:8" s="16" customFormat="1" ht="12" customHeight="1" thickTop="1" x14ac:dyDescent="0.2">
      <c r="A56" s="31"/>
      <c r="B56" s="25">
        <v>75011</v>
      </c>
      <c r="C56" s="62"/>
      <c r="D56" s="75" t="s">
        <v>59</v>
      </c>
      <c r="E56" s="39">
        <v>1908907.74</v>
      </c>
      <c r="F56" s="40">
        <f>SUM(F57)</f>
        <v>140.07</v>
      </c>
      <c r="G56" s="40">
        <f>SUM(G57)</f>
        <v>0</v>
      </c>
      <c r="H56" s="39">
        <f t="shared" si="20"/>
        <v>1909047.81</v>
      </c>
    </row>
    <row r="57" spans="1:8" s="16" customFormat="1" ht="43.5" customHeight="1" x14ac:dyDescent="0.2">
      <c r="A57" s="31"/>
      <c r="B57" s="32"/>
      <c r="C57" s="26"/>
      <c r="D57" s="490" t="s">
        <v>60</v>
      </c>
      <c r="E57" s="489">
        <v>2059.5</v>
      </c>
      <c r="F57" s="488">
        <f>SUM(F58:F58)</f>
        <v>140.07</v>
      </c>
      <c r="G57" s="488">
        <f>SUM(G58:G58)</f>
        <v>0</v>
      </c>
      <c r="H57" s="489">
        <f t="shared" si="20"/>
        <v>2199.5700000000002</v>
      </c>
    </row>
    <row r="58" spans="1:8" s="16" customFormat="1" ht="33.75" customHeight="1" x14ac:dyDescent="0.2">
      <c r="A58" s="31"/>
      <c r="B58" s="32"/>
      <c r="C58" s="56" t="s">
        <v>39</v>
      </c>
      <c r="D58" s="59" t="s">
        <v>40</v>
      </c>
      <c r="E58" s="43">
        <v>2059.5</v>
      </c>
      <c r="F58" s="43">
        <f>78.44+61.63</f>
        <v>140.07</v>
      </c>
      <c r="G58" s="44"/>
      <c r="H58" s="43">
        <f t="shared" si="20"/>
        <v>2199.5700000000002</v>
      </c>
    </row>
    <row r="59" spans="1:8" s="16" customFormat="1" ht="12.75" customHeight="1" thickBot="1" x14ac:dyDescent="0.25">
      <c r="A59" s="32">
        <v>754</v>
      </c>
      <c r="B59" s="32"/>
      <c r="C59" s="33"/>
      <c r="D59" s="34" t="s">
        <v>61</v>
      </c>
      <c r="E59" s="35">
        <v>1285548</v>
      </c>
      <c r="F59" s="35">
        <f>SUM(F60)</f>
        <v>182096</v>
      </c>
      <c r="G59" s="35">
        <f>SUM(G60)</f>
        <v>0</v>
      </c>
      <c r="H59" s="35">
        <f>SUM(E59+F59-G59)</f>
        <v>1467644</v>
      </c>
    </row>
    <row r="60" spans="1:8" s="16" customFormat="1" ht="11.25" customHeight="1" thickTop="1" x14ac:dyDescent="0.2">
      <c r="A60" s="37"/>
      <c r="B60" s="37">
        <v>75495</v>
      </c>
      <c r="C60" s="26"/>
      <c r="D60" s="38" t="s">
        <v>15</v>
      </c>
      <c r="E60" s="39">
        <v>1285548</v>
      </c>
      <c r="F60" s="40">
        <f>SUM(F61,F63)</f>
        <v>182096</v>
      </c>
      <c r="G60" s="40">
        <f>SUM(G61,G63)</f>
        <v>0</v>
      </c>
      <c r="H60" s="39">
        <f>SUM(E60+F60-G60)</f>
        <v>1467644</v>
      </c>
    </row>
    <row r="61" spans="1:8" s="16" customFormat="1" ht="20.25" customHeight="1" x14ac:dyDescent="0.2">
      <c r="A61" s="50"/>
      <c r="B61" s="50"/>
      <c r="C61" s="51"/>
      <c r="D61" s="490" t="s">
        <v>62</v>
      </c>
      <c r="E61" s="489">
        <v>208888</v>
      </c>
      <c r="F61" s="488">
        <f>SUM(F62:F62)</f>
        <v>256</v>
      </c>
      <c r="G61" s="488">
        <f>SUM(G62:G62)</f>
        <v>0</v>
      </c>
      <c r="H61" s="489">
        <f t="shared" ref="H61:H72" si="21">SUM(E61+F61-G61)</f>
        <v>209144</v>
      </c>
    </row>
    <row r="62" spans="1:8" s="16" customFormat="1" ht="33.75" customHeight="1" x14ac:dyDescent="0.2">
      <c r="A62" s="50"/>
      <c r="B62" s="50"/>
      <c r="C62" s="56" t="s">
        <v>39</v>
      </c>
      <c r="D62" s="59" t="s">
        <v>40</v>
      </c>
      <c r="E62" s="43">
        <v>208888</v>
      </c>
      <c r="F62" s="43">
        <v>256</v>
      </c>
      <c r="G62" s="44"/>
      <c r="H62" s="43">
        <f t="shared" si="21"/>
        <v>209144</v>
      </c>
    </row>
    <row r="63" spans="1:8" s="16" customFormat="1" ht="23.25" customHeight="1" x14ac:dyDescent="0.2">
      <c r="A63" s="50"/>
      <c r="B63" s="50"/>
      <c r="C63" s="56"/>
      <c r="D63" s="490" t="s">
        <v>63</v>
      </c>
      <c r="E63" s="489">
        <v>1076660</v>
      </c>
      <c r="F63" s="488">
        <f>SUM(F64:F64)</f>
        <v>181840</v>
      </c>
      <c r="G63" s="488">
        <f>SUM(G64:G64)</f>
        <v>0</v>
      </c>
      <c r="H63" s="489">
        <f t="shared" si="21"/>
        <v>1258500</v>
      </c>
    </row>
    <row r="64" spans="1:8" s="16" customFormat="1" ht="33" customHeight="1" x14ac:dyDescent="0.2">
      <c r="A64" s="50"/>
      <c r="B64" s="50"/>
      <c r="C64" s="56" t="s">
        <v>39</v>
      </c>
      <c r="D64" s="59" t="s">
        <v>40</v>
      </c>
      <c r="E64" s="43">
        <v>1076660</v>
      </c>
      <c r="F64" s="43">
        <v>181840</v>
      </c>
      <c r="G64" s="44"/>
      <c r="H64" s="43">
        <f t="shared" si="21"/>
        <v>1258500</v>
      </c>
    </row>
    <row r="65" spans="1:8" s="16" customFormat="1" ht="12" customHeight="1" thickBot="1" x14ac:dyDescent="0.25">
      <c r="A65" s="32">
        <v>852</v>
      </c>
      <c r="B65" s="32"/>
      <c r="C65" s="33"/>
      <c r="D65" s="34" t="s">
        <v>47</v>
      </c>
      <c r="E65" s="30">
        <v>21240739.120000001</v>
      </c>
      <c r="F65" s="35">
        <f>SUM(F66)</f>
        <v>11076</v>
      </c>
      <c r="G65" s="35">
        <f>SUM(G66,G69)</f>
        <v>0</v>
      </c>
      <c r="H65" s="35">
        <f>SUM(E65+F65-G65)</f>
        <v>21251815.120000001</v>
      </c>
    </row>
    <row r="66" spans="1:8" s="16" customFormat="1" ht="12" customHeight="1" thickTop="1" x14ac:dyDescent="0.2">
      <c r="A66" s="50"/>
      <c r="B66" s="37">
        <v>85219</v>
      </c>
      <c r="C66" s="26"/>
      <c r="D66" s="38" t="s">
        <v>64</v>
      </c>
      <c r="E66" s="39">
        <v>31994</v>
      </c>
      <c r="F66" s="40">
        <f t="shared" ref="F66:G67" si="22">SUM(F67)</f>
        <v>11076</v>
      </c>
      <c r="G66" s="40">
        <f t="shared" si="22"/>
        <v>0</v>
      </c>
      <c r="H66" s="39">
        <f t="shared" ref="H66:H68" si="23">SUM(E66+F66-G66)</f>
        <v>43070</v>
      </c>
    </row>
    <row r="67" spans="1:8" s="16" customFormat="1" ht="12" customHeight="1" x14ac:dyDescent="0.2">
      <c r="A67" s="50"/>
      <c r="B67" s="37"/>
      <c r="C67" s="26"/>
      <c r="D67" s="493" t="s">
        <v>43</v>
      </c>
      <c r="E67" s="489">
        <v>31994</v>
      </c>
      <c r="F67" s="488">
        <f t="shared" si="22"/>
        <v>11076</v>
      </c>
      <c r="G67" s="488">
        <f t="shared" si="22"/>
        <v>0</v>
      </c>
      <c r="H67" s="489">
        <f t="shared" si="23"/>
        <v>43070</v>
      </c>
    </row>
    <row r="68" spans="1:8" s="16" customFormat="1" ht="46.5" customHeight="1" x14ac:dyDescent="0.2">
      <c r="A68" s="50"/>
      <c r="B68" s="32"/>
      <c r="C68" s="56" t="s">
        <v>65</v>
      </c>
      <c r="D68" s="76" t="s">
        <v>66</v>
      </c>
      <c r="E68" s="42">
        <v>31994</v>
      </c>
      <c r="F68" s="43">
        <v>11076</v>
      </c>
      <c r="G68" s="43"/>
      <c r="H68" s="42">
        <f t="shared" si="23"/>
        <v>43070</v>
      </c>
    </row>
    <row r="69" spans="1:8" s="16" customFormat="1" ht="12" customHeight="1" thickBot="1" x14ac:dyDescent="0.25">
      <c r="A69" s="32">
        <v>853</v>
      </c>
      <c r="B69" s="32"/>
      <c r="C69" s="33"/>
      <c r="D69" s="34" t="s">
        <v>67</v>
      </c>
      <c r="E69" s="35">
        <v>552759.69999999995</v>
      </c>
      <c r="F69" s="35">
        <f>SUM(F70)</f>
        <v>612</v>
      </c>
      <c r="G69" s="35">
        <f>SUM(G70)</f>
        <v>0</v>
      </c>
      <c r="H69" s="35">
        <f t="shared" si="21"/>
        <v>553371.69999999995</v>
      </c>
    </row>
    <row r="70" spans="1:8" s="16" customFormat="1" ht="12" customHeight="1" thickTop="1" x14ac:dyDescent="0.2">
      <c r="A70" s="32"/>
      <c r="B70" s="37">
        <v>85395</v>
      </c>
      <c r="C70" s="26"/>
      <c r="D70" s="38" t="s">
        <v>15</v>
      </c>
      <c r="E70" s="39">
        <v>552759.69999999995</v>
      </c>
      <c r="F70" s="40">
        <f t="shared" ref="F70:G70" si="24">SUM(F71)</f>
        <v>612</v>
      </c>
      <c r="G70" s="40">
        <f t="shared" si="24"/>
        <v>0</v>
      </c>
      <c r="H70" s="39">
        <f t="shared" si="21"/>
        <v>553371.69999999995</v>
      </c>
    </row>
    <row r="71" spans="1:8" s="16" customFormat="1" ht="24" customHeight="1" x14ac:dyDescent="0.2">
      <c r="A71" s="32"/>
      <c r="B71" s="37"/>
      <c r="C71" s="26"/>
      <c r="D71" s="492" t="s">
        <v>68</v>
      </c>
      <c r="E71" s="489">
        <v>19584</v>
      </c>
      <c r="F71" s="488">
        <f>SUM(F72:F72)</f>
        <v>612</v>
      </c>
      <c r="G71" s="488">
        <f>SUM(G72:G72)</f>
        <v>0</v>
      </c>
      <c r="H71" s="489">
        <f t="shared" si="21"/>
        <v>20196</v>
      </c>
    </row>
    <row r="72" spans="1:8" s="16" customFormat="1" ht="35.25" customHeight="1" x14ac:dyDescent="0.2">
      <c r="A72" s="32"/>
      <c r="B72" s="37"/>
      <c r="C72" s="56" t="s">
        <v>39</v>
      </c>
      <c r="D72" s="59" t="s">
        <v>40</v>
      </c>
      <c r="E72" s="43">
        <v>19584</v>
      </c>
      <c r="F72" s="43">
        <v>612</v>
      </c>
      <c r="G72" s="44"/>
      <c r="H72" s="43">
        <f t="shared" si="21"/>
        <v>20196</v>
      </c>
    </row>
    <row r="73" spans="1:8" s="16" customFormat="1" ht="12" customHeight="1" thickBot="1" x14ac:dyDescent="0.25">
      <c r="A73" s="32">
        <v>855</v>
      </c>
      <c r="B73" s="32"/>
      <c r="C73" s="33"/>
      <c r="D73" s="34" t="s">
        <v>56</v>
      </c>
      <c r="E73" s="35">
        <v>35158055</v>
      </c>
      <c r="F73" s="35">
        <f>SUM(F74,F79)</f>
        <v>64498</v>
      </c>
      <c r="G73" s="35">
        <f>SUM(G74,G79)</f>
        <v>0</v>
      </c>
      <c r="H73" s="35">
        <f>SUM(E73+F73-G73)</f>
        <v>35222553</v>
      </c>
    </row>
    <row r="74" spans="1:8" s="16" customFormat="1" ht="34.5" customHeight="1" thickTop="1" x14ac:dyDescent="0.2">
      <c r="A74" s="32"/>
      <c r="B74" s="74">
        <v>85502</v>
      </c>
      <c r="C74" s="26"/>
      <c r="D74" s="77" t="s">
        <v>69</v>
      </c>
      <c r="E74" s="39">
        <v>34841435</v>
      </c>
      <c r="F74" s="40">
        <f t="shared" ref="F74:G74" si="25">SUM(F75)</f>
        <v>23440</v>
      </c>
      <c r="G74" s="40">
        <f t="shared" si="25"/>
        <v>0</v>
      </c>
      <c r="H74" s="39">
        <f>SUM(E74+F74-G74)</f>
        <v>34864875</v>
      </c>
    </row>
    <row r="75" spans="1:8" s="16" customFormat="1" ht="12" customHeight="1" x14ac:dyDescent="0.2">
      <c r="A75" s="32"/>
      <c r="B75" s="37"/>
      <c r="C75" s="26"/>
      <c r="D75" s="493" t="s">
        <v>43</v>
      </c>
      <c r="E75" s="489">
        <v>34841435</v>
      </c>
      <c r="F75" s="488">
        <f>SUM(F76)</f>
        <v>23440</v>
      </c>
      <c r="G75" s="488">
        <f>SUM(G76)</f>
        <v>0</v>
      </c>
      <c r="H75" s="489">
        <f>SUM(E75+F75-G75)</f>
        <v>34864875</v>
      </c>
    </row>
    <row r="76" spans="1:8" s="16" customFormat="1" ht="56.25" customHeight="1" x14ac:dyDescent="0.2">
      <c r="A76" s="70"/>
      <c r="B76" s="70"/>
      <c r="C76" s="78">
        <v>2060</v>
      </c>
      <c r="D76" s="79" t="s">
        <v>70</v>
      </c>
      <c r="E76" s="80">
        <v>61935</v>
      </c>
      <c r="F76" s="40">
        <v>23440</v>
      </c>
      <c r="G76" s="40"/>
      <c r="H76" s="80">
        <f t="shared" ref="H76" si="26">SUM(E76+F76-G76)</f>
        <v>85375</v>
      </c>
    </row>
    <row r="77" spans="1:8" s="16" customFormat="1" ht="12" customHeight="1" x14ac:dyDescent="0.2">
      <c r="A77" s="32"/>
      <c r="B77" s="37">
        <v>85513</v>
      </c>
      <c r="C77" s="26"/>
      <c r="D77" s="52" t="s">
        <v>71</v>
      </c>
      <c r="E77" s="42"/>
      <c r="F77" s="43"/>
      <c r="G77" s="43"/>
      <c r="H77" s="42"/>
    </row>
    <row r="78" spans="1:8" s="16" customFormat="1" ht="12" customHeight="1" x14ac:dyDescent="0.2">
      <c r="A78" s="32"/>
      <c r="B78" s="50"/>
      <c r="C78" s="26"/>
      <c r="D78" s="66" t="s">
        <v>72</v>
      </c>
      <c r="E78" s="42"/>
      <c r="F78" s="43"/>
      <c r="G78" s="43"/>
      <c r="H78" s="42"/>
    </row>
    <row r="79" spans="1:8" s="16" customFormat="1" ht="12" customHeight="1" x14ac:dyDescent="0.2">
      <c r="A79" s="32"/>
      <c r="B79" s="37"/>
      <c r="C79" s="26"/>
      <c r="D79" s="38" t="s">
        <v>73</v>
      </c>
      <c r="E79" s="39">
        <v>306438</v>
      </c>
      <c r="F79" s="40">
        <f t="shared" ref="F79:G80" si="27">SUM(F80)</f>
        <v>41058</v>
      </c>
      <c r="G79" s="40">
        <f t="shared" si="27"/>
        <v>0</v>
      </c>
      <c r="H79" s="39">
        <f t="shared" ref="H79:H89" si="28">SUM(E79+F79-G79)</f>
        <v>347496</v>
      </c>
    </row>
    <row r="80" spans="1:8" s="16" customFormat="1" ht="12" customHeight="1" x14ac:dyDescent="0.2">
      <c r="A80" s="32"/>
      <c r="B80" s="37"/>
      <c r="C80" s="26"/>
      <c r="D80" s="493" t="s">
        <v>43</v>
      </c>
      <c r="E80" s="489">
        <v>306438</v>
      </c>
      <c r="F80" s="488">
        <f t="shared" si="27"/>
        <v>41058</v>
      </c>
      <c r="G80" s="488">
        <f t="shared" si="27"/>
        <v>0</v>
      </c>
      <c r="H80" s="489">
        <f t="shared" si="28"/>
        <v>347496</v>
      </c>
    </row>
    <row r="81" spans="1:8" s="16" customFormat="1" ht="46.5" customHeight="1" x14ac:dyDescent="0.2">
      <c r="A81" s="32"/>
      <c r="B81" s="32"/>
      <c r="C81" s="56" t="s">
        <v>65</v>
      </c>
      <c r="D81" s="76" t="s">
        <v>66</v>
      </c>
      <c r="E81" s="42">
        <v>306438</v>
      </c>
      <c r="F81" s="43">
        <v>41058</v>
      </c>
      <c r="G81" s="43"/>
      <c r="H81" s="42">
        <f t="shared" si="28"/>
        <v>347496</v>
      </c>
    </row>
    <row r="82" spans="1:8" s="16" customFormat="1" ht="18.75" customHeight="1" thickBot="1" x14ac:dyDescent="0.25">
      <c r="A82" s="50"/>
      <c r="B82" s="50"/>
      <c r="C82" s="26"/>
      <c r="D82" s="29" t="s">
        <v>74</v>
      </c>
      <c r="E82" s="30">
        <v>20416727.539999999</v>
      </c>
      <c r="F82" s="30">
        <f>SUM(F84)</f>
        <v>68365</v>
      </c>
      <c r="G82" s="30">
        <f>SUM(G84)</f>
        <v>0</v>
      </c>
      <c r="H82" s="30">
        <f t="shared" si="28"/>
        <v>20485092.539999999</v>
      </c>
    </row>
    <row r="83" spans="1:8" s="16" customFormat="1" ht="20.25" customHeight="1" thickTop="1" x14ac:dyDescent="0.2">
      <c r="A83" s="31">
        <v>754</v>
      </c>
      <c r="B83" s="32"/>
      <c r="C83" s="33"/>
      <c r="D83" s="34" t="s">
        <v>28</v>
      </c>
      <c r="E83" s="58"/>
      <c r="F83" s="58"/>
      <c r="G83" s="58"/>
      <c r="H83" s="58"/>
    </row>
    <row r="84" spans="1:8" s="16" customFormat="1" ht="12" customHeight="1" thickBot="1" x14ac:dyDescent="0.25">
      <c r="A84" s="31"/>
      <c r="B84" s="32"/>
      <c r="C84" s="33"/>
      <c r="D84" s="34" t="s">
        <v>29</v>
      </c>
      <c r="E84" s="30">
        <v>17044728.539999999</v>
      </c>
      <c r="F84" s="30">
        <f t="shared" ref="F84:G86" si="29">SUM(F85)</f>
        <v>68365</v>
      </c>
      <c r="G84" s="30">
        <f t="shared" si="29"/>
        <v>0</v>
      </c>
      <c r="H84" s="30">
        <f>SUM(E84+F84-G84)</f>
        <v>17113093.539999999</v>
      </c>
    </row>
    <row r="85" spans="1:8" s="16" customFormat="1" ht="12" customHeight="1" thickTop="1" x14ac:dyDescent="0.2">
      <c r="A85" s="73"/>
      <c r="B85" s="37">
        <v>75411</v>
      </c>
      <c r="C85" s="26"/>
      <c r="D85" s="65" t="s">
        <v>75</v>
      </c>
      <c r="E85" s="39">
        <v>17044728.539999999</v>
      </c>
      <c r="F85" s="39">
        <f t="shared" si="29"/>
        <v>68365</v>
      </c>
      <c r="G85" s="39">
        <f t="shared" si="29"/>
        <v>0</v>
      </c>
      <c r="H85" s="39">
        <f>SUM(E85+F85-G85)</f>
        <v>17113093.539999999</v>
      </c>
    </row>
    <row r="86" spans="1:8" s="16" customFormat="1" ht="12" customHeight="1" x14ac:dyDescent="0.2">
      <c r="A86" s="50"/>
      <c r="B86" s="37"/>
      <c r="C86" s="26"/>
      <c r="D86" s="493" t="s">
        <v>43</v>
      </c>
      <c r="E86" s="489">
        <v>17044728.539999999</v>
      </c>
      <c r="F86" s="488">
        <f t="shared" si="29"/>
        <v>68365</v>
      </c>
      <c r="G86" s="488">
        <f t="shared" si="29"/>
        <v>0</v>
      </c>
      <c r="H86" s="489">
        <f>SUM(E86+F86-G86)</f>
        <v>17113093.539999999</v>
      </c>
    </row>
    <row r="87" spans="1:8" s="16" customFormat="1" ht="33" customHeight="1" x14ac:dyDescent="0.2">
      <c r="A87" s="32"/>
      <c r="B87" s="50"/>
      <c r="C87" s="74">
        <v>2110</v>
      </c>
      <c r="D87" s="81" t="s">
        <v>76</v>
      </c>
      <c r="E87" s="42">
        <v>17044728.539999999</v>
      </c>
      <c r="F87" s="43">
        <v>68365</v>
      </c>
      <c r="G87" s="43"/>
      <c r="H87" s="42">
        <f t="shared" ref="H87" si="30">SUM(E87+F87-G87)</f>
        <v>17113093.539999999</v>
      </c>
    </row>
    <row r="88" spans="1:8" s="16" customFormat="1" ht="20.25" customHeight="1" thickBot="1" x14ac:dyDescent="0.25">
      <c r="A88" s="37"/>
      <c r="B88" s="37"/>
      <c r="C88" s="26"/>
      <c r="D88" s="27" t="s">
        <v>12</v>
      </c>
      <c r="E88" s="28">
        <v>992226740.16000032</v>
      </c>
      <c r="F88" s="28">
        <f>SUM(F89,F382,F426)</f>
        <v>3465893.5300000003</v>
      </c>
      <c r="G88" s="28">
        <f>SUM(G89,G382,G426)</f>
        <v>1370175.41</v>
      </c>
      <c r="H88" s="28">
        <f t="shared" si="28"/>
        <v>994322458.28000033</v>
      </c>
    </row>
    <row r="89" spans="1:8" s="16" customFormat="1" ht="17.25" customHeight="1" thickBot="1" x14ac:dyDescent="0.25">
      <c r="A89" s="37"/>
      <c r="B89" s="37"/>
      <c r="C89" s="26"/>
      <c r="D89" s="29" t="s">
        <v>13</v>
      </c>
      <c r="E89" s="30">
        <v>928422180.2900002</v>
      </c>
      <c r="F89" s="30">
        <f>SUM(F90,F95,F121,F126,F132,F168,F172,F176,F287,F292,F332,F351,F368,F377)</f>
        <v>3012266.5700000003</v>
      </c>
      <c r="G89" s="30">
        <f>SUM(G90,G95,G121,G126,G132,G168,G172,G176,G287,G292,G332,G351,G368,G377)</f>
        <v>1243335.52</v>
      </c>
      <c r="H89" s="30">
        <f t="shared" si="28"/>
        <v>930191111.34000027</v>
      </c>
    </row>
    <row r="90" spans="1:8" s="16" customFormat="1" ht="17.25" customHeight="1" thickTop="1" thickBot="1" x14ac:dyDescent="0.25">
      <c r="A90" s="82" t="s">
        <v>77</v>
      </c>
      <c r="B90" s="83"/>
      <c r="C90" s="83"/>
      <c r="D90" s="84" t="s">
        <v>78</v>
      </c>
      <c r="E90" s="30">
        <v>122200</v>
      </c>
      <c r="F90" s="35">
        <f>SUM(F91)</f>
        <v>2000</v>
      </c>
      <c r="G90" s="35">
        <f>SUM(G91)</f>
        <v>2000</v>
      </c>
      <c r="H90" s="30">
        <f t="shared" ref="H90:H91" si="31">SUM(E90+F90-G90)</f>
        <v>122200</v>
      </c>
    </row>
    <row r="91" spans="1:8" s="16" customFormat="1" ht="12" customHeight="1" thickTop="1" x14ac:dyDescent="0.2">
      <c r="A91" s="82"/>
      <c r="B91" s="51" t="s">
        <v>79</v>
      </c>
      <c r="C91" s="83"/>
      <c r="D91" s="85" t="s">
        <v>80</v>
      </c>
      <c r="E91" s="39">
        <v>121700</v>
      </c>
      <c r="F91" s="39">
        <f>SUM(F92)</f>
        <v>2000</v>
      </c>
      <c r="G91" s="39">
        <f>SUM(G92)</f>
        <v>2000</v>
      </c>
      <c r="H91" s="39">
        <f t="shared" si="31"/>
        <v>121700</v>
      </c>
    </row>
    <row r="92" spans="1:8" s="16" customFormat="1" ht="12" customHeight="1" x14ac:dyDescent="0.2">
      <c r="A92" s="31"/>
      <c r="B92" s="37"/>
      <c r="C92" s="26"/>
      <c r="D92" s="494" t="s">
        <v>81</v>
      </c>
      <c r="E92" s="489">
        <v>121700</v>
      </c>
      <c r="F92" s="488">
        <f>SUM(F93:F94)</f>
        <v>2000</v>
      </c>
      <c r="G92" s="488">
        <f>SUM(G93:G94)</f>
        <v>2000</v>
      </c>
      <c r="H92" s="489">
        <f>SUM(E92+F92-G92)</f>
        <v>121700</v>
      </c>
    </row>
    <row r="93" spans="1:8" s="16" customFormat="1" ht="12" customHeight="1" x14ac:dyDescent="0.2">
      <c r="A93" s="32"/>
      <c r="B93" s="32"/>
      <c r="C93" s="25">
        <v>4300</v>
      </c>
      <c r="D93" s="41" t="s">
        <v>16</v>
      </c>
      <c r="E93" s="45">
        <v>20000</v>
      </c>
      <c r="F93" s="42">
        <v>2000</v>
      </c>
      <c r="G93" s="42"/>
      <c r="H93" s="45">
        <f t="shared" ref="H93:H94" si="32">SUM(E93+F93-G93)</f>
        <v>22000</v>
      </c>
    </row>
    <row r="94" spans="1:8" s="16" customFormat="1" ht="12" customHeight="1" x14ac:dyDescent="0.2">
      <c r="A94" s="32"/>
      <c r="B94" s="32"/>
      <c r="C94" s="25">
        <v>4430</v>
      </c>
      <c r="D94" s="41" t="s">
        <v>82</v>
      </c>
      <c r="E94" s="45">
        <v>10500</v>
      </c>
      <c r="F94" s="42"/>
      <c r="G94" s="42">
        <v>2000</v>
      </c>
      <c r="H94" s="45">
        <f t="shared" si="32"/>
        <v>8500</v>
      </c>
    </row>
    <row r="95" spans="1:8" s="16" customFormat="1" ht="12" customHeight="1" thickBot="1" x14ac:dyDescent="0.25">
      <c r="A95" s="32">
        <v>600</v>
      </c>
      <c r="B95" s="32"/>
      <c r="C95" s="33"/>
      <c r="D95" s="34" t="s">
        <v>83</v>
      </c>
      <c r="E95" s="30">
        <v>137273881.53</v>
      </c>
      <c r="F95" s="30">
        <f>SUM(F96,F99,F105,F111,F114)</f>
        <v>853500</v>
      </c>
      <c r="G95" s="30">
        <f>SUM(G96,G99,G105,G111,G114)</f>
        <v>853500</v>
      </c>
      <c r="H95" s="30">
        <f>SUM(E95+F95-G95)</f>
        <v>137273881.53</v>
      </c>
    </row>
    <row r="96" spans="1:8" s="16" customFormat="1" ht="12" customHeight="1" thickTop="1" x14ac:dyDescent="0.2">
      <c r="A96" s="32"/>
      <c r="B96" s="37">
        <v>60004</v>
      </c>
      <c r="C96" s="26"/>
      <c r="D96" s="38" t="s">
        <v>84</v>
      </c>
      <c r="E96" s="86">
        <v>33000556.109999999</v>
      </c>
      <c r="F96" s="86">
        <f>SUM(F97)</f>
        <v>320000</v>
      </c>
      <c r="G96" s="86">
        <f>SUM(G97)</f>
        <v>0</v>
      </c>
      <c r="H96" s="39">
        <f>SUM(E96+F96-G96)</f>
        <v>33320556.109999999</v>
      </c>
    </row>
    <row r="97" spans="1:8" s="16" customFormat="1" ht="12" customHeight="1" x14ac:dyDescent="0.2">
      <c r="A97" s="32"/>
      <c r="B97" s="37"/>
      <c r="C97" s="87"/>
      <c r="D97" s="491" t="s">
        <v>85</v>
      </c>
      <c r="E97" s="489">
        <v>212530</v>
      </c>
      <c r="F97" s="489">
        <f>SUM(F98:F98)</f>
        <v>320000</v>
      </c>
      <c r="G97" s="489">
        <f>SUM(G98:G98)</f>
        <v>0</v>
      </c>
      <c r="H97" s="489">
        <f>SUM(E97+F97-G97)</f>
        <v>532530</v>
      </c>
    </row>
    <row r="98" spans="1:8" s="16" customFormat="1" ht="12" customHeight="1" x14ac:dyDescent="0.2">
      <c r="A98" s="32"/>
      <c r="B98" s="37"/>
      <c r="C98" s="25">
        <v>4300</v>
      </c>
      <c r="D98" s="41" t="s">
        <v>16</v>
      </c>
      <c r="E98" s="45">
        <v>18067</v>
      </c>
      <c r="F98" s="45">
        <v>320000</v>
      </c>
      <c r="G98" s="45"/>
      <c r="H98" s="43">
        <f t="shared" ref="H98" si="33">SUM(E98+F98-G98)</f>
        <v>338067</v>
      </c>
    </row>
    <row r="99" spans="1:8" s="16" customFormat="1" ht="12" customHeight="1" x14ac:dyDescent="0.2">
      <c r="A99" s="32"/>
      <c r="B99" s="37">
        <v>60015</v>
      </c>
      <c r="C99" s="26"/>
      <c r="D99" s="38" t="s">
        <v>86</v>
      </c>
      <c r="E99" s="86">
        <v>36950583.659999996</v>
      </c>
      <c r="F99" s="86">
        <f>SUM(F100,F103)</f>
        <v>0</v>
      </c>
      <c r="G99" s="86">
        <f>SUM(G100,G103)</f>
        <v>571500</v>
      </c>
      <c r="H99" s="39">
        <f>SUM(E99+F99-G99)</f>
        <v>36379083.659999996</v>
      </c>
    </row>
    <row r="100" spans="1:8" s="16" customFormat="1" ht="12" customHeight="1" x14ac:dyDescent="0.2">
      <c r="A100" s="32"/>
      <c r="B100" s="37"/>
      <c r="C100" s="26"/>
      <c r="D100" s="491" t="s">
        <v>85</v>
      </c>
      <c r="E100" s="48">
        <v>12314775.77</v>
      </c>
      <c r="F100" s="488">
        <f>SUM(F101:F102)</f>
        <v>0</v>
      </c>
      <c r="G100" s="488">
        <f>SUM(G101:G102)</f>
        <v>570000</v>
      </c>
      <c r="H100" s="489">
        <f>SUM(E100+F100-G100)</f>
        <v>11744775.77</v>
      </c>
    </row>
    <row r="101" spans="1:8" s="16" customFormat="1" ht="12" customHeight="1" x14ac:dyDescent="0.2">
      <c r="A101" s="32"/>
      <c r="B101" s="37"/>
      <c r="C101" s="88">
        <v>4270</v>
      </c>
      <c r="D101" s="89" t="s">
        <v>87</v>
      </c>
      <c r="E101" s="45">
        <v>2766218</v>
      </c>
      <c r="F101" s="42"/>
      <c r="G101" s="42">
        <v>50000</v>
      </c>
      <c r="H101" s="45">
        <f t="shared" ref="H101:H102" si="34">SUM(E101+F101-G101)</f>
        <v>2716218</v>
      </c>
    </row>
    <row r="102" spans="1:8" s="16" customFormat="1" ht="12" customHeight="1" x14ac:dyDescent="0.2">
      <c r="A102" s="32"/>
      <c r="B102" s="37"/>
      <c r="C102" s="25">
        <v>4300</v>
      </c>
      <c r="D102" s="41" t="s">
        <v>16</v>
      </c>
      <c r="E102" s="45">
        <v>5865576</v>
      </c>
      <c r="F102" s="45"/>
      <c r="G102" s="45">
        <v>520000</v>
      </c>
      <c r="H102" s="43">
        <f t="shared" si="34"/>
        <v>5345576</v>
      </c>
    </row>
    <row r="103" spans="1:8" s="16" customFormat="1" ht="12" customHeight="1" x14ac:dyDescent="0.2">
      <c r="A103" s="32"/>
      <c r="B103" s="37"/>
      <c r="C103" s="26"/>
      <c r="D103" s="494" t="s">
        <v>88</v>
      </c>
      <c r="E103" s="489">
        <v>24205825.77</v>
      </c>
      <c r="F103" s="489">
        <f>SUM(F104:F104)</f>
        <v>0</v>
      </c>
      <c r="G103" s="489">
        <f>SUM(G104:G104)</f>
        <v>1500</v>
      </c>
      <c r="H103" s="489">
        <f>SUM(E103+F103-G103)</f>
        <v>24204325.77</v>
      </c>
    </row>
    <row r="104" spans="1:8" s="16" customFormat="1" ht="12" customHeight="1" x14ac:dyDescent="0.2">
      <c r="A104" s="32"/>
      <c r="B104" s="37"/>
      <c r="C104" s="25">
        <v>4300</v>
      </c>
      <c r="D104" s="41" t="s">
        <v>16</v>
      </c>
      <c r="E104" s="45">
        <v>5000</v>
      </c>
      <c r="F104" s="45"/>
      <c r="G104" s="45">
        <v>1500</v>
      </c>
      <c r="H104" s="43">
        <f t="shared" ref="H104" si="35">SUM(E104+F104-G104)</f>
        <v>3500</v>
      </c>
    </row>
    <row r="105" spans="1:8" s="16" customFormat="1" ht="12" customHeight="1" x14ac:dyDescent="0.2">
      <c r="A105" s="32"/>
      <c r="B105" s="37">
        <v>60016</v>
      </c>
      <c r="C105" s="26"/>
      <c r="D105" s="38" t="s">
        <v>89</v>
      </c>
      <c r="E105" s="86">
        <v>60048242.760000005</v>
      </c>
      <c r="F105" s="86">
        <f>SUM(F106,F109)</f>
        <v>501500</v>
      </c>
      <c r="G105" s="86">
        <f>SUM(G106,G109)</f>
        <v>200000</v>
      </c>
      <c r="H105" s="39">
        <f>SUM(E105+F105-G105)</f>
        <v>60349742.760000005</v>
      </c>
    </row>
    <row r="106" spans="1:8" s="16" customFormat="1" ht="12" customHeight="1" x14ac:dyDescent="0.2">
      <c r="A106" s="32"/>
      <c r="B106" s="37"/>
      <c r="C106" s="26"/>
      <c r="D106" s="491" t="s">
        <v>85</v>
      </c>
      <c r="E106" s="489">
        <v>5970174.2300000004</v>
      </c>
      <c r="F106" s="489">
        <f>SUM(F107:F108)</f>
        <v>500000</v>
      </c>
      <c r="G106" s="489">
        <f>SUM(G107:G108)</f>
        <v>200000</v>
      </c>
      <c r="H106" s="489">
        <f>SUM(E106+F106-G106)</f>
        <v>6270174.2300000004</v>
      </c>
    </row>
    <row r="107" spans="1:8" s="16" customFormat="1" ht="12" customHeight="1" x14ac:dyDescent="0.2">
      <c r="A107" s="32"/>
      <c r="B107" s="32"/>
      <c r="C107" s="25">
        <v>4270</v>
      </c>
      <c r="D107" s="41" t="s">
        <v>87</v>
      </c>
      <c r="E107" s="45">
        <v>2068843</v>
      </c>
      <c r="F107" s="45"/>
      <c r="G107" s="45">
        <v>200000</v>
      </c>
      <c r="H107" s="43">
        <f t="shared" ref="H107:H108" si="36">SUM(E107+F107-G107)</f>
        <v>1868843</v>
      </c>
    </row>
    <row r="108" spans="1:8" s="16" customFormat="1" ht="12" customHeight="1" x14ac:dyDescent="0.2">
      <c r="A108" s="32"/>
      <c r="B108" s="37"/>
      <c r="C108" s="25">
        <v>4300</v>
      </c>
      <c r="D108" s="41" t="s">
        <v>16</v>
      </c>
      <c r="E108" s="45">
        <v>2177713</v>
      </c>
      <c r="F108" s="45">
        <v>500000</v>
      </c>
      <c r="G108" s="45"/>
      <c r="H108" s="43">
        <f t="shared" si="36"/>
        <v>2677713</v>
      </c>
    </row>
    <row r="109" spans="1:8" s="16" customFormat="1" ht="12" customHeight="1" x14ac:dyDescent="0.2">
      <c r="A109" s="32"/>
      <c r="B109" s="37"/>
      <c r="C109" s="26"/>
      <c r="D109" s="494" t="s">
        <v>88</v>
      </c>
      <c r="E109" s="489">
        <v>53078068.530000001</v>
      </c>
      <c r="F109" s="489">
        <f>SUM(F110:F110)</f>
        <v>1500</v>
      </c>
      <c r="G109" s="489">
        <f>SUM(G110:G110)</f>
        <v>0</v>
      </c>
      <c r="H109" s="489">
        <f>SUM(E109+F109-G109)</f>
        <v>53079568.530000001</v>
      </c>
    </row>
    <row r="110" spans="1:8" s="16" customFormat="1" ht="12" customHeight="1" x14ac:dyDescent="0.2">
      <c r="A110" s="32"/>
      <c r="B110" s="37"/>
      <c r="C110" s="25">
        <v>4300</v>
      </c>
      <c r="D110" s="41" t="s">
        <v>16</v>
      </c>
      <c r="E110" s="45">
        <v>5000</v>
      </c>
      <c r="F110" s="45">
        <v>1500</v>
      </c>
      <c r="G110" s="45"/>
      <c r="H110" s="43">
        <f t="shared" ref="H110" si="37">SUM(E110+F110-G110)</f>
        <v>6500</v>
      </c>
    </row>
    <row r="111" spans="1:8" s="16" customFormat="1" ht="12" customHeight="1" x14ac:dyDescent="0.2">
      <c r="A111" s="32"/>
      <c r="B111" s="88">
        <v>60017</v>
      </c>
      <c r="C111" s="90"/>
      <c r="D111" s="91" t="s">
        <v>90</v>
      </c>
      <c r="E111" s="86">
        <v>858676</v>
      </c>
      <c r="F111" s="86">
        <f>SUM(F112)</f>
        <v>0</v>
      </c>
      <c r="G111" s="86">
        <f>SUM(G112)</f>
        <v>70000</v>
      </c>
      <c r="H111" s="39">
        <f>SUM(E111+F111-G111)</f>
        <v>788676</v>
      </c>
    </row>
    <row r="112" spans="1:8" s="16" customFormat="1" ht="12" customHeight="1" x14ac:dyDescent="0.2">
      <c r="A112" s="32"/>
      <c r="B112" s="37"/>
      <c r="C112" s="26"/>
      <c r="D112" s="491" t="s">
        <v>85</v>
      </c>
      <c r="E112" s="489">
        <v>392676</v>
      </c>
      <c r="F112" s="489">
        <f>SUM(F113:F113)</f>
        <v>0</v>
      </c>
      <c r="G112" s="489">
        <f>SUM(G113:G113)</f>
        <v>70000</v>
      </c>
      <c r="H112" s="489">
        <f>SUM(E112+F112-G112)</f>
        <v>322676</v>
      </c>
    </row>
    <row r="113" spans="1:8" s="16" customFormat="1" ht="12" customHeight="1" x14ac:dyDescent="0.2">
      <c r="A113" s="32"/>
      <c r="B113" s="32"/>
      <c r="C113" s="25">
        <v>4270</v>
      </c>
      <c r="D113" s="41" t="s">
        <v>87</v>
      </c>
      <c r="E113" s="45">
        <v>206000</v>
      </c>
      <c r="F113" s="45"/>
      <c r="G113" s="45">
        <v>70000</v>
      </c>
      <c r="H113" s="43">
        <f t="shared" ref="H113:H114" si="38">SUM(E113+F113-G113)</f>
        <v>136000</v>
      </c>
    </row>
    <row r="114" spans="1:8" s="16" customFormat="1" ht="12" customHeight="1" x14ac:dyDescent="0.2">
      <c r="A114" s="32"/>
      <c r="B114" s="37">
        <v>60095</v>
      </c>
      <c r="C114" s="26"/>
      <c r="D114" s="38" t="s">
        <v>15</v>
      </c>
      <c r="E114" s="86">
        <v>5010273</v>
      </c>
      <c r="F114" s="40">
        <f>SUM(F115)</f>
        <v>32000</v>
      </c>
      <c r="G114" s="40">
        <f>SUM(G115)</f>
        <v>12000</v>
      </c>
      <c r="H114" s="39">
        <f t="shared" si="38"/>
        <v>5030273</v>
      </c>
    </row>
    <row r="115" spans="1:8" s="16" customFormat="1" ht="12" customHeight="1" x14ac:dyDescent="0.2">
      <c r="A115" s="32"/>
      <c r="B115" s="37"/>
      <c r="C115" s="87"/>
      <c r="D115" s="491" t="s">
        <v>85</v>
      </c>
      <c r="E115" s="489">
        <v>4803813</v>
      </c>
      <c r="F115" s="489">
        <f>SUM(F116:F120)</f>
        <v>32000</v>
      </c>
      <c r="G115" s="489">
        <f>SUM(G116:G120)</f>
        <v>12000</v>
      </c>
      <c r="H115" s="489">
        <f>SUM(E115+F115-G115)</f>
        <v>4823813</v>
      </c>
    </row>
    <row r="116" spans="1:8" s="16" customFormat="1" ht="12" customHeight="1" x14ac:dyDescent="0.2">
      <c r="A116" s="32"/>
      <c r="B116" s="37"/>
      <c r="C116" s="25">
        <v>3020</v>
      </c>
      <c r="D116" s="41" t="s">
        <v>91</v>
      </c>
      <c r="E116" s="45">
        <v>47355</v>
      </c>
      <c r="F116" s="45">
        <v>5000</v>
      </c>
      <c r="G116" s="45"/>
      <c r="H116" s="43">
        <f t="shared" ref="H116:H120" si="39">SUM(E116+F116-G116)</f>
        <v>52355</v>
      </c>
    </row>
    <row r="117" spans="1:8" s="16" customFormat="1" ht="12" customHeight="1" x14ac:dyDescent="0.2">
      <c r="A117" s="32"/>
      <c r="B117" s="37"/>
      <c r="C117" s="25">
        <v>4280</v>
      </c>
      <c r="D117" s="41" t="s">
        <v>92</v>
      </c>
      <c r="E117" s="45">
        <v>8000</v>
      </c>
      <c r="F117" s="45">
        <v>3000</v>
      </c>
      <c r="G117" s="45"/>
      <c r="H117" s="43">
        <f t="shared" si="39"/>
        <v>11000</v>
      </c>
    </row>
    <row r="118" spans="1:8" s="16" customFormat="1" ht="12" customHeight="1" x14ac:dyDescent="0.2">
      <c r="A118" s="32"/>
      <c r="B118" s="37"/>
      <c r="C118" s="25">
        <v>4300</v>
      </c>
      <c r="D118" s="41" t="s">
        <v>16</v>
      </c>
      <c r="E118" s="45">
        <v>154000</v>
      </c>
      <c r="F118" s="45">
        <v>20000</v>
      </c>
      <c r="G118" s="45"/>
      <c r="H118" s="43">
        <f t="shared" si="39"/>
        <v>174000</v>
      </c>
    </row>
    <row r="119" spans="1:8" s="16" customFormat="1" ht="23.25" customHeight="1" x14ac:dyDescent="0.2">
      <c r="A119" s="32"/>
      <c r="B119" s="37"/>
      <c r="C119" s="74">
        <v>4700</v>
      </c>
      <c r="D119" s="92" t="s">
        <v>93</v>
      </c>
      <c r="E119" s="45">
        <v>14000</v>
      </c>
      <c r="F119" s="45">
        <v>4000</v>
      </c>
      <c r="G119" s="45"/>
      <c r="H119" s="43">
        <f t="shared" si="39"/>
        <v>18000</v>
      </c>
    </row>
    <row r="120" spans="1:8" s="16" customFormat="1" ht="12" customHeight="1" x14ac:dyDescent="0.2">
      <c r="A120" s="32"/>
      <c r="B120" s="37"/>
      <c r="C120" s="25">
        <v>4710</v>
      </c>
      <c r="D120" s="89" t="s">
        <v>94</v>
      </c>
      <c r="E120" s="45">
        <v>36695</v>
      </c>
      <c r="F120" s="45"/>
      <c r="G120" s="45">
        <v>12000</v>
      </c>
      <c r="H120" s="43">
        <f t="shared" si="39"/>
        <v>24695</v>
      </c>
    </row>
    <row r="121" spans="1:8" s="16" customFormat="1" ht="12" customHeight="1" thickBot="1" x14ac:dyDescent="0.25">
      <c r="A121" s="31">
        <v>700</v>
      </c>
      <c r="B121" s="31"/>
      <c r="C121" s="33"/>
      <c r="D121" s="34" t="s">
        <v>95</v>
      </c>
      <c r="E121" s="30">
        <v>70286686</v>
      </c>
      <c r="F121" s="30">
        <f t="shared" ref="F121:G121" si="40">SUM(F122)</f>
        <v>5000</v>
      </c>
      <c r="G121" s="30">
        <f t="shared" si="40"/>
        <v>5000</v>
      </c>
      <c r="H121" s="30">
        <f>SUM(E121+F121-G121)</f>
        <v>70286686</v>
      </c>
    </row>
    <row r="122" spans="1:8" s="16" customFormat="1" ht="12" customHeight="1" thickTop="1" x14ac:dyDescent="0.2">
      <c r="A122" s="93"/>
      <c r="B122" s="88">
        <v>70007</v>
      </c>
      <c r="C122" s="90"/>
      <c r="D122" s="91" t="s">
        <v>96</v>
      </c>
      <c r="E122" s="39">
        <v>31363367</v>
      </c>
      <c r="F122" s="40">
        <f>SUM(F123)</f>
        <v>5000</v>
      </c>
      <c r="G122" s="40">
        <f>SUM(G123)</f>
        <v>5000</v>
      </c>
      <c r="H122" s="39">
        <f t="shared" ref="H122" si="41">SUM(E122+F122-G122)</f>
        <v>31363367</v>
      </c>
    </row>
    <row r="123" spans="1:8" s="16" customFormat="1" ht="12" customHeight="1" x14ac:dyDescent="0.2">
      <c r="A123" s="31"/>
      <c r="B123" s="25"/>
      <c r="C123" s="26"/>
      <c r="D123" s="495" t="s">
        <v>97</v>
      </c>
      <c r="E123" s="48">
        <v>31191967</v>
      </c>
      <c r="F123" s="488">
        <f>SUM(F124:F125)</f>
        <v>5000</v>
      </c>
      <c r="G123" s="488">
        <f>SUM(G124:G125)</f>
        <v>5000</v>
      </c>
      <c r="H123" s="489">
        <f>SUM(E123+F123-G123)</f>
        <v>31191967</v>
      </c>
    </row>
    <row r="124" spans="1:8" s="16" customFormat="1" ht="12" customHeight="1" x14ac:dyDescent="0.2">
      <c r="A124" s="31"/>
      <c r="B124" s="25"/>
      <c r="C124" s="25">
        <v>4580</v>
      </c>
      <c r="D124" s="41" t="s">
        <v>98</v>
      </c>
      <c r="E124" s="45">
        <v>0</v>
      </c>
      <c r="F124" s="45">
        <v>5000</v>
      </c>
      <c r="G124" s="45"/>
      <c r="H124" s="45">
        <f t="shared" ref="H124:H125" si="42">SUM(E124+F124-G124)</f>
        <v>5000</v>
      </c>
    </row>
    <row r="125" spans="1:8" s="16" customFormat="1" ht="21.75" customHeight="1" x14ac:dyDescent="0.2">
      <c r="A125" s="94"/>
      <c r="B125" s="95"/>
      <c r="C125" s="78">
        <v>4680</v>
      </c>
      <c r="D125" s="77" t="s">
        <v>99</v>
      </c>
      <c r="E125" s="86">
        <v>5000</v>
      </c>
      <c r="F125" s="86"/>
      <c r="G125" s="86">
        <v>5000</v>
      </c>
      <c r="H125" s="86">
        <f t="shared" si="42"/>
        <v>0</v>
      </c>
    </row>
    <row r="126" spans="1:8" s="16" customFormat="1" ht="12" customHeight="1" thickBot="1" x14ac:dyDescent="0.25">
      <c r="A126" s="31">
        <v>710</v>
      </c>
      <c r="B126" s="32"/>
      <c r="C126" s="33"/>
      <c r="D126" s="34" t="s">
        <v>100</v>
      </c>
      <c r="E126" s="30">
        <v>3820500</v>
      </c>
      <c r="F126" s="35">
        <f>SUM(F127)</f>
        <v>10000</v>
      </c>
      <c r="G126" s="35">
        <f>SUM(G127)</f>
        <v>10000</v>
      </c>
      <c r="H126" s="30">
        <f>SUM(E126+F126-G126)</f>
        <v>3820500</v>
      </c>
    </row>
    <row r="127" spans="1:8" s="16" customFormat="1" ht="12" customHeight="1" thickTop="1" x14ac:dyDescent="0.2">
      <c r="A127" s="20"/>
      <c r="B127" s="26" t="s">
        <v>101</v>
      </c>
      <c r="C127" s="62"/>
      <c r="D127" s="38" t="s">
        <v>102</v>
      </c>
      <c r="E127" s="39">
        <v>3432000</v>
      </c>
      <c r="F127" s="40">
        <f>SUM(F129)</f>
        <v>10000</v>
      </c>
      <c r="G127" s="40">
        <f>SUM(G129)</f>
        <v>10000</v>
      </c>
      <c r="H127" s="39">
        <f>SUM(E127+F127-G127)</f>
        <v>3432000</v>
      </c>
    </row>
    <row r="128" spans="1:8" s="16" customFormat="1" ht="12" customHeight="1" x14ac:dyDescent="0.2">
      <c r="A128" s="31"/>
      <c r="B128" s="32"/>
      <c r="C128" s="25"/>
      <c r="D128" s="89" t="s">
        <v>103</v>
      </c>
      <c r="E128" s="42"/>
      <c r="F128" s="44"/>
      <c r="G128" s="44"/>
      <c r="H128" s="43"/>
    </row>
    <row r="129" spans="1:8" s="16" customFormat="1" ht="12" customHeight="1" x14ac:dyDescent="0.2">
      <c r="A129" s="31"/>
      <c r="B129" s="32"/>
      <c r="C129" s="88"/>
      <c r="D129" s="495" t="s">
        <v>104</v>
      </c>
      <c r="E129" s="48">
        <v>3432000</v>
      </c>
      <c r="F129" s="488">
        <f>SUM(F130:F131)</f>
        <v>10000</v>
      </c>
      <c r="G129" s="488">
        <f>SUM(G130:G131)</f>
        <v>10000</v>
      </c>
      <c r="H129" s="489">
        <f>SUM(E129+F129-G129)</f>
        <v>3432000</v>
      </c>
    </row>
    <row r="130" spans="1:8" s="16" customFormat="1" ht="12" customHeight="1" x14ac:dyDescent="0.2">
      <c r="A130" s="32"/>
      <c r="B130" s="32"/>
      <c r="C130" s="51" t="s">
        <v>105</v>
      </c>
      <c r="D130" s="89" t="s">
        <v>106</v>
      </c>
      <c r="E130" s="45">
        <v>30000</v>
      </c>
      <c r="F130" s="42"/>
      <c r="G130" s="42">
        <v>10000</v>
      </c>
      <c r="H130" s="43">
        <f t="shared" ref="H130:H145" si="43">SUM(E130+F130-G130)</f>
        <v>20000</v>
      </c>
    </row>
    <row r="131" spans="1:8" s="16" customFormat="1" ht="12" customHeight="1" x14ac:dyDescent="0.2">
      <c r="A131" s="32"/>
      <c r="B131" s="32"/>
      <c r="C131" s="25">
        <v>4270</v>
      </c>
      <c r="D131" s="41" t="s">
        <v>87</v>
      </c>
      <c r="E131" s="45">
        <v>30000</v>
      </c>
      <c r="F131" s="42">
        <v>10000</v>
      </c>
      <c r="G131" s="42"/>
      <c r="H131" s="43">
        <f t="shared" si="43"/>
        <v>40000</v>
      </c>
    </row>
    <row r="132" spans="1:8" s="16" customFormat="1" ht="12" customHeight="1" thickBot="1" x14ac:dyDescent="0.25">
      <c r="A132" s="31">
        <v>750</v>
      </c>
      <c r="B132" s="31"/>
      <c r="C132" s="33"/>
      <c r="D132" s="34" t="s">
        <v>14</v>
      </c>
      <c r="E132" s="30">
        <v>71658971.820000008</v>
      </c>
      <c r="F132" s="35">
        <f>SUM(F133,F136,F145)</f>
        <v>729180.56</v>
      </c>
      <c r="G132" s="35">
        <f>SUM(G133,G136,G145)</f>
        <v>71310.559999999998</v>
      </c>
      <c r="H132" s="96">
        <f t="shared" si="43"/>
        <v>72316841.820000008</v>
      </c>
    </row>
    <row r="133" spans="1:8" s="16" customFormat="1" ht="12" customHeight="1" thickTop="1" x14ac:dyDescent="0.2">
      <c r="A133" s="31"/>
      <c r="B133" s="97">
        <v>75022</v>
      </c>
      <c r="C133" s="97"/>
      <c r="D133" s="98" t="s">
        <v>107</v>
      </c>
      <c r="E133" s="39">
        <v>1564375.55</v>
      </c>
      <c r="F133" s="39">
        <f>SUM(F134)</f>
        <v>500</v>
      </c>
      <c r="G133" s="39">
        <f>SUM(G134)</f>
        <v>0</v>
      </c>
      <c r="H133" s="39">
        <f t="shared" si="43"/>
        <v>1564875.55</v>
      </c>
    </row>
    <row r="134" spans="1:8" s="16" customFormat="1" ht="12" customHeight="1" x14ac:dyDescent="0.2">
      <c r="A134" s="31"/>
      <c r="B134" s="99"/>
      <c r="C134" s="97"/>
      <c r="D134" s="496" t="s">
        <v>108</v>
      </c>
      <c r="E134" s="489">
        <v>1561847.55</v>
      </c>
      <c r="F134" s="48">
        <f>SUM(F135:F135)</f>
        <v>500</v>
      </c>
      <c r="G134" s="48">
        <f>SUM(G135:G135)</f>
        <v>0</v>
      </c>
      <c r="H134" s="48">
        <f t="shared" si="43"/>
        <v>1562347.55</v>
      </c>
    </row>
    <row r="135" spans="1:8" s="16" customFormat="1" ht="12" customHeight="1" x14ac:dyDescent="0.2">
      <c r="A135" s="31"/>
      <c r="B135" s="32"/>
      <c r="C135" s="25">
        <v>4430</v>
      </c>
      <c r="D135" s="41" t="s">
        <v>82</v>
      </c>
      <c r="E135" s="44">
        <v>561662.55000000005</v>
      </c>
      <c r="F135" s="44">
        <v>500</v>
      </c>
      <c r="G135" s="44"/>
      <c r="H135" s="44">
        <f t="shared" si="43"/>
        <v>562162.55000000005</v>
      </c>
    </row>
    <row r="136" spans="1:8" s="16" customFormat="1" ht="12" customHeight="1" x14ac:dyDescent="0.2">
      <c r="A136" s="31"/>
      <c r="B136" s="26" t="s">
        <v>20</v>
      </c>
      <c r="C136" s="25"/>
      <c r="D136" s="38" t="s">
        <v>21</v>
      </c>
      <c r="E136" s="39">
        <v>35334873.330000006</v>
      </c>
      <c r="F136" s="40">
        <f>SUM(F137,F140)</f>
        <v>657870</v>
      </c>
      <c r="G136" s="40">
        <f>SUM(G137,G140)</f>
        <v>500</v>
      </c>
      <c r="H136" s="39">
        <f>SUM(E136+F136-G136)</f>
        <v>35992243.330000006</v>
      </c>
    </row>
    <row r="137" spans="1:8" s="16" customFormat="1" ht="12" customHeight="1" x14ac:dyDescent="0.2">
      <c r="A137" s="31"/>
      <c r="B137" s="26"/>
      <c r="C137" s="26"/>
      <c r="D137" s="491" t="s">
        <v>109</v>
      </c>
      <c r="E137" s="48">
        <v>134393</v>
      </c>
      <c r="F137" s="488">
        <f>SUM(F138:F139)</f>
        <v>500</v>
      </c>
      <c r="G137" s="488">
        <f>SUM(G138:G139)</f>
        <v>500</v>
      </c>
      <c r="H137" s="489">
        <f>SUM(E137+F137-G137)</f>
        <v>134393</v>
      </c>
    </row>
    <row r="138" spans="1:8" s="16" customFormat="1" ht="12" customHeight="1" x14ac:dyDescent="0.2">
      <c r="A138" s="31"/>
      <c r="B138" s="26"/>
      <c r="C138" s="25">
        <v>4360</v>
      </c>
      <c r="D138" s="41" t="s">
        <v>110</v>
      </c>
      <c r="E138" s="45">
        <v>7500</v>
      </c>
      <c r="F138" s="42"/>
      <c r="G138" s="42">
        <v>500</v>
      </c>
      <c r="H138" s="45">
        <f t="shared" ref="H138:H144" si="44">SUM(E138+F138-G138)</f>
        <v>7000</v>
      </c>
    </row>
    <row r="139" spans="1:8" s="16" customFormat="1" ht="12" customHeight="1" x14ac:dyDescent="0.2">
      <c r="A139" s="31"/>
      <c r="B139" s="26"/>
      <c r="C139" s="25">
        <v>4710</v>
      </c>
      <c r="D139" s="41" t="s">
        <v>94</v>
      </c>
      <c r="E139" s="45">
        <v>0</v>
      </c>
      <c r="F139" s="42">
        <v>500</v>
      </c>
      <c r="G139" s="42"/>
      <c r="H139" s="45">
        <f t="shared" si="44"/>
        <v>500</v>
      </c>
    </row>
    <row r="140" spans="1:8" s="16" customFormat="1" ht="12" customHeight="1" x14ac:dyDescent="0.2">
      <c r="A140" s="31"/>
      <c r="B140" s="26"/>
      <c r="C140" s="25"/>
      <c r="D140" s="491" t="s">
        <v>111</v>
      </c>
      <c r="E140" s="489">
        <v>0</v>
      </c>
      <c r="F140" s="48">
        <f>SUM(F141:F144)</f>
        <v>657370</v>
      </c>
      <c r="G140" s="48">
        <f>SUM(G141:G144)</f>
        <v>0</v>
      </c>
      <c r="H140" s="48">
        <f t="shared" si="44"/>
        <v>657370</v>
      </c>
    </row>
    <row r="141" spans="1:8" s="16" customFormat="1" ht="12" customHeight="1" x14ac:dyDescent="0.2">
      <c r="A141" s="31"/>
      <c r="B141" s="26"/>
      <c r="C141" s="25">
        <v>4010</v>
      </c>
      <c r="D141" s="41" t="s">
        <v>112</v>
      </c>
      <c r="E141" s="45">
        <v>0</v>
      </c>
      <c r="F141" s="45">
        <v>35412</v>
      </c>
      <c r="G141" s="45"/>
      <c r="H141" s="44">
        <f t="shared" si="44"/>
        <v>35412</v>
      </c>
    </row>
    <row r="142" spans="1:8" s="16" customFormat="1" ht="12" customHeight="1" x14ac:dyDescent="0.2">
      <c r="A142" s="31"/>
      <c r="B142" s="26"/>
      <c r="C142" s="88">
        <v>4110</v>
      </c>
      <c r="D142" s="52" t="s">
        <v>113</v>
      </c>
      <c r="E142" s="45">
        <v>0</v>
      </c>
      <c r="F142" s="45">
        <v>6089</v>
      </c>
      <c r="G142" s="45"/>
      <c r="H142" s="44">
        <f t="shared" si="44"/>
        <v>6089</v>
      </c>
    </row>
    <row r="143" spans="1:8" s="16" customFormat="1" ht="12" customHeight="1" x14ac:dyDescent="0.2">
      <c r="A143" s="31"/>
      <c r="B143" s="26"/>
      <c r="C143" s="88">
        <v>4120</v>
      </c>
      <c r="D143" s="52" t="s">
        <v>114</v>
      </c>
      <c r="E143" s="42">
        <v>0</v>
      </c>
      <c r="F143" s="42">
        <v>869</v>
      </c>
      <c r="G143" s="42"/>
      <c r="H143" s="44">
        <f t="shared" si="44"/>
        <v>869</v>
      </c>
    </row>
    <row r="144" spans="1:8" s="16" customFormat="1" ht="12" customHeight="1" x14ac:dyDescent="0.2">
      <c r="A144" s="31"/>
      <c r="B144" s="26"/>
      <c r="C144" s="37">
        <v>4300</v>
      </c>
      <c r="D144" s="41" t="s">
        <v>16</v>
      </c>
      <c r="E144" s="42">
        <v>0</v>
      </c>
      <c r="F144" s="42">
        <v>615000</v>
      </c>
      <c r="G144" s="42"/>
      <c r="H144" s="44">
        <f t="shared" si="44"/>
        <v>615000</v>
      </c>
    </row>
    <row r="145" spans="1:8" s="16" customFormat="1" ht="12" customHeight="1" x14ac:dyDescent="0.2">
      <c r="A145" s="31"/>
      <c r="B145" s="26" t="s">
        <v>115</v>
      </c>
      <c r="C145" s="25"/>
      <c r="D145" s="38" t="s">
        <v>15</v>
      </c>
      <c r="E145" s="39">
        <v>19500257.419999998</v>
      </c>
      <c r="F145" s="40">
        <f>SUM(F146,F154,F158,F162)</f>
        <v>70810.559999999998</v>
      </c>
      <c r="G145" s="40">
        <f>SUM(G146,G154,G158,G162)</f>
        <v>70810.559999999998</v>
      </c>
      <c r="H145" s="39">
        <f t="shared" si="43"/>
        <v>19500257.419999998</v>
      </c>
    </row>
    <row r="146" spans="1:8" s="16" customFormat="1" ht="23.25" customHeight="1" x14ac:dyDescent="0.2">
      <c r="A146" s="31"/>
      <c r="B146" s="26"/>
      <c r="C146" s="25"/>
      <c r="D146" s="487" t="s">
        <v>116</v>
      </c>
      <c r="E146" s="48">
        <v>319872.43</v>
      </c>
      <c r="F146" s="497">
        <f>SUM(F147:F153)</f>
        <v>68800</v>
      </c>
      <c r="G146" s="497">
        <f>SUM(G147:G153)</f>
        <v>70800</v>
      </c>
      <c r="H146" s="489">
        <f t="shared" ref="H146:H161" si="45">SUM(E146+F146-G146)</f>
        <v>317872.43</v>
      </c>
    </row>
    <row r="147" spans="1:8" s="16" customFormat="1" ht="12" customHeight="1" x14ac:dyDescent="0.2">
      <c r="A147" s="31"/>
      <c r="B147" s="26"/>
      <c r="C147" s="25">
        <v>3257</v>
      </c>
      <c r="D147" s="41" t="s">
        <v>117</v>
      </c>
      <c r="E147" s="42">
        <v>16000</v>
      </c>
      <c r="F147" s="45">
        <v>55100</v>
      </c>
      <c r="G147" s="45"/>
      <c r="H147" s="43">
        <f t="shared" si="45"/>
        <v>71100</v>
      </c>
    </row>
    <row r="148" spans="1:8" s="16" customFormat="1" ht="12" customHeight="1" x14ac:dyDescent="0.2">
      <c r="A148" s="31"/>
      <c r="B148" s="26"/>
      <c r="C148" s="97">
        <v>4017</v>
      </c>
      <c r="D148" s="100" t="s">
        <v>118</v>
      </c>
      <c r="E148" s="42">
        <v>91000</v>
      </c>
      <c r="F148" s="45"/>
      <c r="G148" s="45">
        <v>1000</v>
      </c>
      <c r="H148" s="43">
        <f t="shared" si="45"/>
        <v>90000</v>
      </c>
    </row>
    <row r="149" spans="1:8" s="16" customFormat="1" ht="12" customHeight="1" x14ac:dyDescent="0.2">
      <c r="A149" s="31"/>
      <c r="B149" s="26"/>
      <c r="C149" s="97">
        <v>4117</v>
      </c>
      <c r="D149" s="100" t="s">
        <v>113</v>
      </c>
      <c r="E149" s="42">
        <v>24000</v>
      </c>
      <c r="F149" s="45">
        <v>13000</v>
      </c>
      <c r="G149" s="45"/>
      <c r="H149" s="43">
        <f t="shared" si="45"/>
        <v>37000</v>
      </c>
    </row>
    <row r="150" spans="1:8" s="16" customFormat="1" ht="12" customHeight="1" x14ac:dyDescent="0.2">
      <c r="A150" s="31"/>
      <c r="B150" s="26"/>
      <c r="C150" s="25">
        <v>4177</v>
      </c>
      <c r="D150" s="41" t="s">
        <v>119</v>
      </c>
      <c r="E150" s="42">
        <v>70542.429999999993</v>
      </c>
      <c r="F150" s="45"/>
      <c r="G150" s="45">
        <f>1000+30000</f>
        <v>31000</v>
      </c>
      <c r="H150" s="43">
        <f t="shared" si="45"/>
        <v>39542.429999999993</v>
      </c>
    </row>
    <row r="151" spans="1:8" s="16" customFormat="1" ht="12" customHeight="1" x14ac:dyDescent="0.2">
      <c r="A151" s="31"/>
      <c r="B151" s="26"/>
      <c r="C151" s="97">
        <v>4217</v>
      </c>
      <c r="D151" s="100" t="s">
        <v>106</v>
      </c>
      <c r="E151" s="42">
        <v>32000</v>
      </c>
      <c r="F151" s="45"/>
      <c r="G151" s="45">
        <v>8800</v>
      </c>
      <c r="H151" s="43">
        <f t="shared" si="45"/>
        <v>23200</v>
      </c>
    </row>
    <row r="152" spans="1:8" s="16" customFormat="1" ht="12" customHeight="1" x14ac:dyDescent="0.2">
      <c r="A152" s="31"/>
      <c r="B152" s="26"/>
      <c r="C152" s="97">
        <v>4287</v>
      </c>
      <c r="D152" s="100" t="s">
        <v>120</v>
      </c>
      <c r="E152" s="42">
        <v>1500</v>
      </c>
      <c r="F152" s="45">
        <v>700</v>
      </c>
      <c r="G152" s="45"/>
      <c r="H152" s="43">
        <f t="shared" si="45"/>
        <v>2200</v>
      </c>
    </row>
    <row r="153" spans="1:8" s="16" customFormat="1" ht="12" customHeight="1" x14ac:dyDescent="0.2">
      <c r="A153" s="31"/>
      <c r="B153" s="26"/>
      <c r="C153" s="88">
        <v>4307</v>
      </c>
      <c r="D153" s="52" t="s">
        <v>16</v>
      </c>
      <c r="E153" s="42">
        <v>75000</v>
      </c>
      <c r="F153" s="45"/>
      <c r="G153" s="45">
        <v>30000</v>
      </c>
      <c r="H153" s="43">
        <f t="shared" si="45"/>
        <v>45000</v>
      </c>
    </row>
    <row r="154" spans="1:8" s="16" customFormat="1" ht="23.25" customHeight="1" x14ac:dyDescent="0.2">
      <c r="A154" s="31"/>
      <c r="B154" s="26"/>
      <c r="C154" s="25"/>
      <c r="D154" s="487" t="s">
        <v>121</v>
      </c>
      <c r="E154" s="48">
        <v>0</v>
      </c>
      <c r="F154" s="497">
        <f>SUM(F155:F157)</f>
        <v>1000</v>
      </c>
      <c r="G154" s="497">
        <f>SUM(G155:G157)</f>
        <v>0</v>
      </c>
      <c r="H154" s="489">
        <f t="shared" si="45"/>
        <v>1000</v>
      </c>
    </row>
    <row r="155" spans="1:8" s="16" customFormat="1" ht="12" customHeight="1" x14ac:dyDescent="0.2">
      <c r="A155" s="31"/>
      <c r="B155" s="26"/>
      <c r="C155" s="25">
        <v>4017</v>
      </c>
      <c r="D155" s="41" t="s">
        <v>112</v>
      </c>
      <c r="E155" s="42">
        <v>0</v>
      </c>
      <c r="F155" s="45">
        <v>834.8</v>
      </c>
      <c r="G155" s="45"/>
      <c r="H155" s="43">
        <f t="shared" si="45"/>
        <v>834.8</v>
      </c>
    </row>
    <row r="156" spans="1:8" s="16" customFormat="1" ht="12" customHeight="1" x14ac:dyDescent="0.2">
      <c r="A156" s="31"/>
      <c r="B156" s="26"/>
      <c r="C156" s="88">
        <v>4117</v>
      </c>
      <c r="D156" s="52" t="s">
        <v>113</v>
      </c>
      <c r="E156" s="42">
        <v>0</v>
      </c>
      <c r="F156" s="45">
        <v>144.75</v>
      </c>
      <c r="G156" s="45"/>
      <c r="H156" s="43">
        <f t="shared" si="45"/>
        <v>144.75</v>
      </c>
    </row>
    <row r="157" spans="1:8" s="16" customFormat="1" ht="12" customHeight="1" x14ac:dyDescent="0.2">
      <c r="A157" s="31"/>
      <c r="B157" s="26"/>
      <c r="C157" s="88">
        <v>4127</v>
      </c>
      <c r="D157" s="52" t="s">
        <v>114</v>
      </c>
      <c r="E157" s="42">
        <v>0</v>
      </c>
      <c r="F157" s="45">
        <v>20.45</v>
      </c>
      <c r="G157" s="45"/>
      <c r="H157" s="43">
        <f t="shared" si="45"/>
        <v>20.45</v>
      </c>
    </row>
    <row r="158" spans="1:8" s="16" customFormat="1" ht="36" customHeight="1" x14ac:dyDescent="0.2">
      <c r="A158" s="31"/>
      <c r="B158" s="26"/>
      <c r="C158" s="25"/>
      <c r="D158" s="487" t="s">
        <v>122</v>
      </c>
      <c r="E158" s="48">
        <v>0</v>
      </c>
      <c r="F158" s="497">
        <f>SUM(F159:F161)</f>
        <v>1000</v>
      </c>
      <c r="G158" s="497">
        <f>SUM(G159:G161)</f>
        <v>0</v>
      </c>
      <c r="H158" s="489">
        <f t="shared" si="45"/>
        <v>1000</v>
      </c>
    </row>
    <row r="159" spans="1:8" s="16" customFormat="1" ht="12" customHeight="1" x14ac:dyDescent="0.2">
      <c r="A159" s="31"/>
      <c r="B159" s="26"/>
      <c r="C159" s="25">
        <v>4017</v>
      </c>
      <c r="D159" s="41" t="s">
        <v>112</v>
      </c>
      <c r="E159" s="42">
        <v>0</v>
      </c>
      <c r="F159" s="45">
        <v>830</v>
      </c>
      <c r="G159" s="45"/>
      <c r="H159" s="43">
        <f t="shared" si="45"/>
        <v>830</v>
      </c>
    </row>
    <row r="160" spans="1:8" s="16" customFormat="1" ht="12" customHeight="1" x14ac:dyDescent="0.2">
      <c r="A160" s="31"/>
      <c r="B160" s="26"/>
      <c r="C160" s="88">
        <v>4117</v>
      </c>
      <c r="D160" s="52" t="s">
        <v>113</v>
      </c>
      <c r="E160" s="42">
        <v>0</v>
      </c>
      <c r="F160" s="45">
        <v>149</v>
      </c>
      <c r="G160" s="45"/>
      <c r="H160" s="43">
        <f t="shared" si="45"/>
        <v>149</v>
      </c>
    </row>
    <row r="161" spans="1:8" s="16" customFormat="1" ht="12" customHeight="1" x14ac:dyDescent="0.2">
      <c r="A161" s="31"/>
      <c r="B161" s="26"/>
      <c r="C161" s="88">
        <v>4127</v>
      </c>
      <c r="D161" s="52" t="s">
        <v>114</v>
      </c>
      <c r="E161" s="42">
        <v>0</v>
      </c>
      <c r="F161" s="45">
        <v>21</v>
      </c>
      <c r="G161" s="45"/>
      <c r="H161" s="43">
        <f t="shared" si="45"/>
        <v>21</v>
      </c>
    </row>
    <row r="162" spans="1:8" s="16" customFormat="1" ht="35.25" customHeight="1" x14ac:dyDescent="0.2">
      <c r="A162" s="31"/>
      <c r="B162" s="26"/>
      <c r="C162" s="88"/>
      <c r="D162" s="487" t="s">
        <v>123</v>
      </c>
      <c r="E162" s="48">
        <v>27096.030000000002</v>
      </c>
      <c r="F162" s="48">
        <f>SUM(F163:F166)</f>
        <v>10.56</v>
      </c>
      <c r="G162" s="48">
        <f>SUM(G163:G166)</f>
        <v>10.56</v>
      </c>
      <c r="H162" s="48">
        <f t="shared" ref="H162:H166" si="46">SUM(E162+F162-G162)</f>
        <v>27096.030000000002</v>
      </c>
    </row>
    <row r="163" spans="1:8" s="16" customFormat="1" ht="12" customHeight="1" x14ac:dyDescent="0.2">
      <c r="A163" s="31"/>
      <c r="B163" s="26"/>
      <c r="C163" s="25">
        <v>4018</v>
      </c>
      <c r="D163" s="41" t="s">
        <v>112</v>
      </c>
      <c r="E163" s="44">
        <v>9348.5499999999993</v>
      </c>
      <c r="F163" s="44"/>
      <c r="G163" s="44">
        <v>8.99</v>
      </c>
      <c r="H163" s="44">
        <f t="shared" si="46"/>
        <v>9339.56</v>
      </c>
    </row>
    <row r="164" spans="1:8" s="16" customFormat="1" ht="12" customHeight="1" x14ac:dyDescent="0.2">
      <c r="A164" s="31"/>
      <c r="B164" s="26"/>
      <c r="C164" s="25">
        <v>4019</v>
      </c>
      <c r="D164" s="41" t="s">
        <v>112</v>
      </c>
      <c r="E164" s="44">
        <v>1649.75</v>
      </c>
      <c r="F164" s="44"/>
      <c r="G164" s="44">
        <v>1.57</v>
      </c>
      <c r="H164" s="44">
        <f t="shared" si="46"/>
        <v>1648.18</v>
      </c>
    </row>
    <row r="165" spans="1:8" s="16" customFormat="1" ht="12" customHeight="1" x14ac:dyDescent="0.2">
      <c r="A165" s="31"/>
      <c r="B165" s="26"/>
      <c r="C165" s="25">
        <v>4718</v>
      </c>
      <c r="D165" s="89" t="s">
        <v>94</v>
      </c>
      <c r="E165" s="44">
        <v>64.09</v>
      </c>
      <c r="F165" s="45">
        <v>8.99</v>
      </c>
      <c r="G165" s="44"/>
      <c r="H165" s="44">
        <f t="shared" si="46"/>
        <v>73.08</v>
      </c>
    </row>
    <row r="166" spans="1:8" s="16" customFormat="1" ht="12" customHeight="1" x14ac:dyDescent="0.2">
      <c r="A166" s="31"/>
      <c r="B166" s="26"/>
      <c r="C166" s="25">
        <v>4719</v>
      </c>
      <c r="D166" s="89" t="s">
        <v>94</v>
      </c>
      <c r="E166" s="44">
        <v>11.31</v>
      </c>
      <c r="F166" s="54">
        <v>1.57</v>
      </c>
      <c r="G166" s="44"/>
      <c r="H166" s="44">
        <f t="shared" si="46"/>
        <v>12.88</v>
      </c>
    </row>
    <row r="167" spans="1:8" s="16" customFormat="1" ht="12" customHeight="1" x14ac:dyDescent="0.2">
      <c r="A167" s="31">
        <v>754</v>
      </c>
      <c r="B167" s="32"/>
      <c r="C167" s="33"/>
      <c r="D167" s="34" t="s">
        <v>28</v>
      </c>
      <c r="E167" s="58"/>
      <c r="F167" s="58"/>
      <c r="G167" s="58"/>
      <c r="H167" s="58"/>
    </row>
    <row r="168" spans="1:8" s="16" customFormat="1" ht="12" customHeight="1" thickBot="1" x14ac:dyDescent="0.25">
      <c r="A168" s="31"/>
      <c r="B168" s="32"/>
      <c r="C168" s="33"/>
      <c r="D168" s="34" t="s">
        <v>29</v>
      </c>
      <c r="E168" s="30">
        <v>6146728</v>
      </c>
      <c r="F168" s="35">
        <f t="shared" ref="F168:G170" si="47">SUM(F169)</f>
        <v>300.05</v>
      </c>
      <c r="G168" s="35">
        <f t="shared" si="47"/>
        <v>0</v>
      </c>
      <c r="H168" s="30">
        <f t="shared" ref="H168" si="48">SUM(E168+F168-G168)</f>
        <v>6147028.0499999998</v>
      </c>
    </row>
    <row r="169" spans="1:8" s="16" customFormat="1" ht="12" customHeight="1" thickTop="1" x14ac:dyDescent="0.2">
      <c r="A169" s="36"/>
      <c r="B169" s="26" t="s">
        <v>30</v>
      </c>
      <c r="C169" s="25"/>
      <c r="D169" s="38" t="s">
        <v>31</v>
      </c>
      <c r="E169" s="39">
        <v>10790</v>
      </c>
      <c r="F169" s="40">
        <f t="shared" si="47"/>
        <v>300.05</v>
      </c>
      <c r="G169" s="40">
        <f t="shared" si="47"/>
        <v>0</v>
      </c>
      <c r="H169" s="39">
        <f>SUM(E169+F169-G169)</f>
        <v>11090.05</v>
      </c>
    </row>
    <row r="170" spans="1:8" s="16" customFormat="1" ht="12" customHeight="1" x14ac:dyDescent="0.2">
      <c r="A170" s="50"/>
      <c r="B170" s="32"/>
      <c r="C170" s="26"/>
      <c r="D170" s="491" t="s">
        <v>32</v>
      </c>
      <c r="E170" s="489">
        <v>10790</v>
      </c>
      <c r="F170" s="488">
        <f t="shared" si="47"/>
        <v>300.05</v>
      </c>
      <c r="G170" s="488">
        <f t="shared" si="47"/>
        <v>0</v>
      </c>
      <c r="H170" s="489">
        <f t="shared" ref="H170:H171" si="49">SUM(E170+F170-G170)</f>
        <v>11090.05</v>
      </c>
    </row>
    <row r="171" spans="1:8" s="16" customFormat="1" ht="23.25" customHeight="1" x14ac:dyDescent="0.2">
      <c r="A171" s="50"/>
      <c r="B171" s="32"/>
      <c r="C171" s="101" t="s">
        <v>124</v>
      </c>
      <c r="D171" s="92" t="s">
        <v>125</v>
      </c>
      <c r="E171" s="60">
        <v>0</v>
      </c>
      <c r="F171" s="60">
        <v>300.05</v>
      </c>
      <c r="G171" s="60"/>
      <c r="H171" s="60">
        <f t="shared" si="49"/>
        <v>300.05</v>
      </c>
    </row>
    <row r="172" spans="1:8" s="16" customFormat="1" ht="12" customHeight="1" thickBot="1" x14ac:dyDescent="0.25">
      <c r="A172" s="32">
        <v>758</v>
      </c>
      <c r="B172" s="32"/>
      <c r="C172" s="33"/>
      <c r="D172" s="34" t="s">
        <v>35</v>
      </c>
      <c r="E172" s="30">
        <v>16823420</v>
      </c>
      <c r="F172" s="35">
        <f>SUM(F173)</f>
        <v>0</v>
      </c>
      <c r="G172" s="35">
        <f>SUM(G173)</f>
        <v>500</v>
      </c>
      <c r="H172" s="30">
        <f>SUM(E172+F172-G172)</f>
        <v>16822920</v>
      </c>
    </row>
    <row r="173" spans="1:8" s="16" customFormat="1" ht="12" customHeight="1" thickTop="1" x14ac:dyDescent="0.2">
      <c r="A173" s="50"/>
      <c r="B173" s="37">
        <v>75818</v>
      </c>
      <c r="C173" s="26"/>
      <c r="D173" s="65" t="s">
        <v>126</v>
      </c>
      <c r="E173" s="39">
        <v>16823420</v>
      </c>
      <c r="F173" s="40">
        <f>SUM(F174)</f>
        <v>0</v>
      </c>
      <c r="G173" s="40">
        <f>SUM(G174)</f>
        <v>500</v>
      </c>
      <c r="H173" s="39">
        <f>SUM(E173+F173-G173)</f>
        <v>16822920</v>
      </c>
    </row>
    <row r="174" spans="1:8" s="16" customFormat="1" ht="12" customHeight="1" x14ac:dyDescent="0.2">
      <c r="A174" s="50"/>
      <c r="B174" s="37"/>
      <c r="C174" s="26" t="s">
        <v>127</v>
      </c>
      <c r="D174" s="66" t="s">
        <v>128</v>
      </c>
      <c r="E174" s="102">
        <v>16703420</v>
      </c>
      <c r="F174" s="102">
        <f>SUM(F175:F175)</f>
        <v>0</v>
      </c>
      <c r="G174" s="102">
        <f>SUM(G175:G175)</f>
        <v>500</v>
      </c>
      <c r="H174" s="102">
        <f>SUM(E174+F174-G174)</f>
        <v>16702920</v>
      </c>
    </row>
    <row r="175" spans="1:8" s="16" customFormat="1" ht="12" customHeight="1" x14ac:dyDescent="0.2">
      <c r="A175" s="50"/>
      <c r="B175" s="37"/>
      <c r="C175" s="26"/>
      <c r="D175" s="89" t="s">
        <v>129</v>
      </c>
      <c r="E175" s="45">
        <v>1029280</v>
      </c>
      <c r="F175" s="45"/>
      <c r="G175" s="45">
        <v>500</v>
      </c>
      <c r="H175" s="45">
        <f t="shared" ref="H175" si="50">SUM(E175+F175-G175)</f>
        <v>1028780</v>
      </c>
    </row>
    <row r="176" spans="1:8" s="16" customFormat="1" ht="12" customHeight="1" thickBot="1" x14ac:dyDescent="0.25">
      <c r="A176" s="32">
        <v>801</v>
      </c>
      <c r="B176" s="32"/>
      <c r="C176" s="33"/>
      <c r="D176" s="34" t="s">
        <v>41</v>
      </c>
      <c r="E176" s="30">
        <v>309661380.41000003</v>
      </c>
      <c r="F176" s="35">
        <f>SUM(F177,F193,F196,F216,F219,F223,F233,F240,F251,F255,F258,F263,F269,F276)</f>
        <v>455540.96</v>
      </c>
      <c r="G176" s="35">
        <f>SUM(G177,G193,G196,G216,G219,G223,G233,G240,G251,G255,G258,G263,G269,G276)</f>
        <v>157222.96</v>
      </c>
      <c r="H176" s="30">
        <f>SUM(E176+F176-G176)</f>
        <v>309959698.41000003</v>
      </c>
    </row>
    <row r="177" spans="1:8" s="16" customFormat="1" ht="12" customHeight="1" thickTop="1" x14ac:dyDescent="0.2">
      <c r="A177" s="32"/>
      <c r="B177" s="37">
        <v>80101</v>
      </c>
      <c r="C177" s="26"/>
      <c r="D177" s="38" t="s">
        <v>130</v>
      </c>
      <c r="E177" s="39">
        <v>83804044.13000001</v>
      </c>
      <c r="F177" s="40">
        <f>SUM(F178,F188,F191)</f>
        <v>202120</v>
      </c>
      <c r="G177" s="40">
        <f>SUM(G178,G188,G191)</f>
        <v>73250</v>
      </c>
      <c r="H177" s="39">
        <f>SUM(E177+F177-G177)</f>
        <v>83932914.13000001</v>
      </c>
    </row>
    <row r="178" spans="1:8" s="16" customFormat="1" ht="12" customHeight="1" x14ac:dyDescent="0.2">
      <c r="A178" s="32"/>
      <c r="B178" s="37"/>
      <c r="C178" s="26"/>
      <c r="D178" s="491" t="s">
        <v>131</v>
      </c>
      <c r="E178" s="48">
        <v>74031434</v>
      </c>
      <c r="F178" s="48">
        <f>SUM(F179:F187)</f>
        <v>23250</v>
      </c>
      <c r="G178" s="48">
        <f>SUM(G179:G187)</f>
        <v>73250</v>
      </c>
      <c r="H178" s="489">
        <f>SUM(E178+F178-G178)</f>
        <v>73981434</v>
      </c>
    </row>
    <row r="179" spans="1:8" s="16" customFormat="1" ht="12" customHeight="1" x14ac:dyDescent="0.2">
      <c r="A179" s="70"/>
      <c r="B179" s="103"/>
      <c r="C179" s="95">
        <v>4040</v>
      </c>
      <c r="D179" s="38" t="s">
        <v>132</v>
      </c>
      <c r="E179" s="86">
        <v>721761</v>
      </c>
      <c r="F179" s="86"/>
      <c r="G179" s="86">
        <v>350</v>
      </c>
      <c r="H179" s="39">
        <f t="shared" ref="H179:H187" si="51">SUM(E179+F179-G179)</f>
        <v>721411</v>
      </c>
    </row>
    <row r="180" spans="1:8" s="16" customFormat="1" ht="22.5" customHeight="1" x14ac:dyDescent="0.2">
      <c r="A180" s="32"/>
      <c r="B180" s="37"/>
      <c r="C180" s="104">
        <v>4140</v>
      </c>
      <c r="D180" s="92" t="s">
        <v>133</v>
      </c>
      <c r="E180" s="45">
        <v>55961</v>
      </c>
      <c r="F180" s="45">
        <v>5720</v>
      </c>
      <c r="G180" s="45"/>
      <c r="H180" s="43">
        <f t="shared" si="51"/>
        <v>61681</v>
      </c>
    </row>
    <row r="181" spans="1:8" s="16" customFormat="1" ht="12" customHeight="1" x14ac:dyDescent="0.2">
      <c r="A181" s="32"/>
      <c r="B181" s="37"/>
      <c r="C181" s="51" t="s">
        <v>105</v>
      </c>
      <c r="D181" s="89" t="s">
        <v>106</v>
      </c>
      <c r="E181" s="45">
        <v>574721</v>
      </c>
      <c r="F181" s="45">
        <f>9250+5000</f>
        <v>14250</v>
      </c>
      <c r="G181" s="45"/>
      <c r="H181" s="43">
        <f t="shared" si="51"/>
        <v>588971</v>
      </c>
    </row>
    <row r="182" spans="1:8" s="16" customFormat="1" ht="12" customHeight="1" x14ac:dyDescent="0.2">
      <c r="A182" s="32"/>
      <c r="B182" s="37"/>
      <c r="C182" s="25">
        <v>4240</v>
      </c>
      <c r="D182" s="41" t="s">
        <v>134</v>
      </c>
      <c r="E182" s="45">
        <v>461034</v>
      </c>
      <c r="F182" s="45"/>
      <c r="G182" s="45">
        <f>55000+6000</f>
        <v>61000</v>
      </c>
      <c r="H182" s="43">
        <f t="shared" si="51"/>
        <v>400034</v>
      </c>
    </row>
    <row r="183" spans="1:8" s="16" customFormat="1" ht="12" customHeight="1" x14ac:dyDescent="0.2">
      <c r="A183" s="32"/>
      <c r="B183" s="37"/>
      <c r="C183" s="25">
        <v>4300</v>
      </c>
      <c r="D183" s="41" t="s">
        <v>16</v>
      </c>
      <c r="E183" s="42">
        <v>842364</v>
      </c>
      <c r="F183" s="42">
        <f>1522+1000</f>
        <v>2522</v>
      </c>
      <c r="G183" s="42"/>
      <c r="H183" s="43">
        <f t="shared" si="51"/>
        <v>844886</v>
      </c>
    </row>
    <row r="184" spans="1:8" s="16" customFormat="1" ht="12" customHeight="1" x14ac:dyDescent="0.2">
      <c r="A184" s="32"/>
      <c r="B184" s="37"/>
      <c r="C184" s="25">
        <v>4530</v>
      </c>
      <c r="D184" s="41" t="s">
        <v>135</v>
      </c>
      <c r="E184" s="42">
        <v>0</v>
      </c>
      <c r="F184" s="42">
        <v>568</v>
      </c>
      <c r="G184" s="42"/>
      <c r="H184" s="43">
        <f t="shared" si="51"/>
        <v>568</v>
      </c>
    </row>
    <row r="185" spans="1:8" s="16" customFormat="1" ht="12" customHeight="1" x14ac:dyDescent="0.2">
      <c r="A185" s="32"/>
      <c r="B185" s="37"/>
      <c r="C185" s="25">
        <v>4580</v>
      </c>
      <c r="D185" s="41" t="s">
        <v>98</v>
      </c>
      <c r="E185" s="42">
        <v>0</v>
      </c>
      <c r="F185" s="42">
        <v>190</v>
      </c>
      <c r="G185" s="42"/>
      <c r="H185" s="43">
        <f t="shared" si="51"/>
        <v>190</v>
      </c>
    </row>
    <row r="186" spans="1:8" s="16" customFormat="1" ht="12" customHeight="1" x14ac:dyDescent="0.2">
      <c r="A186" s="32"/>
      <c r="B186" s="37"/>
      <c r="C186" s="25">
        <v>4710</v>
      </c>
      <c r="D186" s="41" t="s">
        <v>94</v>
      </c>
      <c r="E186" s="42">
        <v>184405</v>
      </c>
      <c r="F186" s="42"/>
      <c r="G186" s="42">
        <v>7000</v>
      </c>
      <c r="H186" s="43">
        <f t="shared" si="51"/>
        <v>177405</v>
      </c>
    </row>
    <row r="187" spans="1:8" s="16" customFormat="1" ht="12" customHeight="1" x14ac:dyDescent="0.2">
      <c r="A187" s="32"/>
      <c r="B187" s="37"/>
      <c r="C187" s="88">
        <v>4800</v>
      </c>
      <c r="D187" s="105" t="s">
        <v>136</v>
      </c>
      <c r="E187" s="42">
        <v>3212442</v>
      </c>
      <c r="F187" s="42"/>
      <c r="G187" s="42">
        <v>4900</v>
      </c>
      <c r="H187" s="43">
        <f t="shared" si="51"/>
        <v>3207542</v>
      </c>
    </row>
    <row r="188" spans="1:8" s="16" customFormat="1" ht="21" customHeight="1" x14ac:dyDescent="0.2">
      <c r="A188" s="32"/>
      <c r="B188" s="37"/>
      <c r="C188" s="26"/>
      <c r="D188" s="492" t="s">
        <v>137</v>
      </c>
      <c r="E188" s="48">
        <v>1030753.59</v>
      </c>
      <c r="F188" s="48">
        <f>SUM(F189:F190)</f>
        <v>177526</v>
      </c>
      <c r="G188" s="48">
        <f>SUM(G189:G190)</f>
        <v>0</v>
      </c>
      <c r="H188" s="489">
        <f>SUM(E188+F188-G188)</f>
        <v>1208279.5899999999</v>
      </c>
    </row>
    <row r="189" spans="1:8" s="16" customFormat="1" ht="21" customHeight="1" x14ac:dyDescent="0.2">
      <c r="A189" s="32"/>
      <c r="B189" s="37"/>
      <c r="C189" s="101" t="s">
        <v>124</v>
      </c>
      <c r="D189" s="92" t="s">
        <v>125</v>
      </c>
      <c r="E189" s="45">
        <v>408998.98</v>
      </c>
      <c r="F189" s="45">
        <v>174526</v>
      </c>
      <c r="G189" s="45"/>
      <c r="H189" s="43">
        <f t="shared" ref="H189:H190" si="52">SUM(E189+F189-G189)</f>
        <v>583524.98</v>
      </c>
    </row>
    <row r="190" spans="1:8" s="16" customFormat="1" ht="21" customHeight="1" x14ac:dyDescent="0.2">
      <c r="A190" s="32"/>
      <c r="B190" s="37"/>
      <c r="C190" s="74">
        <v>4860</v>
      </c>
      <c r="D190" s="81" t="s">
        <v>138</v>
      </c>
      <c r="E190" s="45">
        <v>173137</v>
      </c>
      <c r="F190" s="45">
        <v>3000</v>
      </c>
      <c r="G190" s="45"/>
      <c r="H190" s="43">
        <f t="shared" si="52"/>
        <v>176137</v>
      </c>
    </row>
    <row r="191" spans="1:8" s="16" customFormat="1" ht="22.5" customHeight="1" x14ac:dyDescent="0.2">
      <c r="A191" s="32"/>
      <c r="B191" s="37"/>
      <c r="C191" s="26"/>
      <c r="D191" s="492" t="s">
        <v>139</v>
      </c>
      <c r="E191" s="48">
        <v>6384.54</v>
      </c>
      <c r="F191" s="48">
        <f>SUM(F192)</f>
        <v>1344</v>
      </c>
      <c r="G191" s="48">
        <f>SUM(G192)</f>
        <v>0</v>
      </c>
      <c r="H191" s="489">
        <f>SUM(E191+F191-G191)</f>
        <v>7728.54</v>
      </c>
    </row>
    <row r="192" spans="1:8" s="16" customFormat="1" ht="33" customHeight="1" x14ac:dyDescent="0.2">
      <c r="A192" s="32"/>
      <c r="B192" s="37"/>
      <c r="C192" s="101" t="s">
        <v>140</v>
      </c>
      <c r="D192" s="92" t="s">
        <v>141</v>
      </c>
      <c r="E192" s="42">
        <v>6384.54</v>
      </c>
      <c r="F192" s="45">
        <v>1344</v>
      </c>
      <c r="G192" s="45"/>
      <c r="H192" s="43">
        <f t="shared" ref="H192" si="53">SUM(E192+F192-G192)</f>
        <v>7728.54</v>
      </c>
    </row>
    <row r="193" spans="1:8" s="16" customFormat="1" ht="12" customHeight="1" x14ac:dyDescent="0.2">
      <c r="A193" s="32"/>
      <c r="B193" s="37">
        <v>80102</v>
      </c>
      <c r="C193" s="26"/>
      <c r="D193" s="38" t="s">
        <v>142</v>
      </c>
      <c r="E193" s="40">
        <v>10517560.5</v>
      </c>
      <c r="F193" s="40">
        <f>SUM(F194)</f>
        <v>8674</v>
      </c>
      <c r="G193" s="40">
        <f>SUM(G194)</f>
        <v>0</v>
      </c>
      <c r="H193" s="39">
        <f>SUM(E193+F193-G193)</f>
        <v>10526234.5</v>
      </c>
    </row>
    <row r="194" spans="1:8" s="16" customFormat="1" ht="21.75" customHeight="1" x14ac:dyDescent="0.2">
      <c r="A194" s="32"/>
      <c r="B194" s="37"/>
      <c r="C194" s="26"/>
      <c r="D194" s="492" t="s">
        <v>137</v>
      </c>
      <c r="E194" s="48">
        <v>41901.5</v>
      </c>
      <c r="F194" s="48">
        <f>SUM(F195:F195)</f>
        <v>8674</v>
      </c>
      <c r="G194" s="48">
        <f>SUM(G195:G195)</f>
        <v>0</v>
      </c>
      <c r="H194" s="489">
        <f>SUM(E194+F194-G194)</f>
        <v>50575.5</v>
      </c>
    </row>
    <row r="195" spans="1:8" s="16" customFormat="1" ht="21.75" customHeight="1" x14ac:dyDescent="0.2">
      <c r="A195" s="32"/>
      <c r="B195" s="37"/>
      <c r="C195" s="101" t="s">
        <v>124</v>
      </c>
      <c r="D195" s="92" t="s">
        <v>125</v>
      </c>
      <c r="E195" s="45">
        <v>10856.57</v>
      </c>
      <c r="F195" s="45">
        <v>8674</v>
      </c>
      <c r="G195" s="45"/>
      <c r="H195" s="43">
        <f t="shared" ref="H195" si="54">SUM(E195+F195-G195)</f>
        <v>19530.57</v>
      </c>
    </row>
    <row r="196" spans="1:8" s="16" customFormat="1" ht="12" customHeight="1" x14ac:dyDescent="0.2">
      <c r="A196" s="32"/>
      <c r="B196" s="37">
        <v>80104</v>
      </c>
      <c r="C196" s="26"/>
      <c r="D196" s="38" t="s">
        <v>143</v>
      </c>
      <c r="E196" s="40">
        <v>40476872.859999999</v>
      </c>
      <c r="F196" s="40">
        <f>SUM(F197,F210,F214)</f>
        <v>135096</v>
      </c>
      <c r="G196" s="40">
        <f>SUM(G197,G210,G214)</f>
        <v>48276</v>
      </c>
      <c r="H196" s="39">
        <f>SUM(E196+F196-G196)</f>
        <v>40563692.859999999</v>
      </c>
    </row>
    <row r="197" spans="1:8" s="16" customFormat="1" ht="12" customHeight="1" x14ac:dyDescent="0.2">
      <c r="A197" s="32"/>
      <c r="B197" s="37"/>
      <c r="C197" s="26"/>
      <c r="D197" s="491" t="s">
        <v>131</v>
      </c>
      <c r="E197" s="48">
        <v>30455239</v>
      </c>
      <c r="F197" s="48">
        <f>SUM(F198:F209)</f>
        <v>80276</v>
      </c>
      <c r="G197" s="48">
        <f>SUM(G198:G209)</f>
        <v>48276</v>
      </c>
      <c r="H197" s="489">
        <f>SUM(E197+F197-G197)</f>
        <v>30487239</v>
      </c>
    </row>
    <row r="198" spans="1:8" s="16" customFormat="1" ht="12" customHeight="1" x14ac:dyDescent="0.2">
      <c r="A198" s="32"/>
      <c r="B198" s="37"/>
      <c r="C198" s="25">
        <v>3020</v>
      </c>
      <c r="D198" s="41" t="s">
        <v>91</v>
      </c>
      <c r="E198" s="45">
        <v>57573</v>
      </c>
      <c r="F198" s="45">
        <v>12000</v>
      </c>
      <c r="G198" s="45"/>
      <c r="H198" s="43">
        <f t="shared" ref="H198:H209" si="55">SUM(E198+F198-G198)</f>
        <v>69573</v>
      </c>
    </row>
    <row r="199" spans="1:8" s="16" customFormat="1" ht="12" customHeight="1" x14ac:dyDescent="0.2">
      <c r="A199" s="32"/>
      <c r="B199" s="37"/>
      <c r="C199" s="25">
        <v>4010</v>
      </c>
      <c r="D199" s="41" t="s">
        <v>112</v>
      </c>
      <c r="E199" s="45">
        <v>8261302</v>
      </c>
      <c r="F199" s="45"/>
      <c r="G199" s="45">
        <v>12000</v>
      </c>
      <c r="H199" s="43">
        <f t="shared" si="55"/>
        <v>8249302</v>
      </c>
    </row>
    <row r="200" spans="1:8" s="16" customFormat="1" ht="12" customHeight="1" x14ac:dyDescent="0.2">
      <c r="A200" s="32"/>
      <c r="B200" s="37"/>
      <c r="C200" s="25">
        <v>4040</v>
      </c>
      <c r="D200" s="41" t="s">
        <v>132</v>
      </c>
      <c r="E200" s="45">
        <v>689778</v>
      </c>
      <c r="F200" s="45"/>
      <c r="G200" s="45">
        <v>12551</v>
      </c>
      <c r="H200" s="43">
        <f t="shared" si="55"/>
        <v>677227</v>
      </c>
    </row>
    <row r="201" spans="1:8" s="16" customFormat="1" ht="12" customHeight="1" x14ac:dyDescent="0.2">
      <c r="A201" s="32"/>
      <c r="B201" s="37"/>
      <c r="C201" s="51" t="s">
        <v>105</v>
      </c>
      <c r="D201" s="89" t="s">
        <v>106</v>
      </c>
      <c r="E201" s="45">
        <v>676062</v>
      </c>
      <c r="F201" s="45">
        <v>5276</v>
      </c>
      <c r="G201" s="45"/>
      <c r="H201" s="43">
        <f t="shared" si="55"/>
        <v>681338</v>
      </c>
    </row>
    <row r="202" spans="1:8" s="16" customFormat="1" ht="12" customHeight="1" x14ac:dyDescent="0.2">
      <c r="A202" s="32"/>
      <c r="B202" s="37"/>
      <c r="C202" s="25">
        <v>4240</v>
      </c>
      <c r="D202" s="41" t="s">
        <v>134</v>
      </c>
      <c r="E202" s="42">
        <v>109295</v>
      </c>
      <c r="F202" s="42"/>
      <c r="G202" s="42">
        <v>2000</v>
      </c>
      <c r="H202" s="43">
        <f t="shared" si="55"/>
        <v>107295</v>
      </c>
    </row>
    <row r="203" spans="1:8" s="16" customFormat="1" ht="12" customHeight="1" x14ac:dyDescent="0.2">
      <c r="A203" s="32"/>
      <c r="B203" s="37"/>
      <c r="C203" s="25">
        <v>4260</v>
      </c>
      <c r="D203" s="41" t="s">
        <v>144</v>
      </c>
      <c r="E203" s="42">
        <v>2406207</v>
      </c>
      <c r="F203" s="42">
        <v>55000</v>
      </c>
      <c r="G203" s="42"/>
      <c r="H203" s="43">
        <f t="shared" si="55"/>
        <v>2461207</v>
      </c>
    </row>
    <row r="204" spans="1:8" s="16" customFormat="1" ht="12" customHeight="1" x14ac:dyDescent="0.2">
      <c r="A204" s="32"/>
      <c r="B204" s="37"/>
      <c r="C204" s="25">
        <v>4270</v>
      </c>
      <c r="D204" s="41" t="s">
        <v>87</v>
      </c>
      <c r="E204" s="42">
        <v>208385</v>
      </c>
      <c r="F204" s="42">
        <v>5000</v>
      </c>
      <c r="G204" s="42"/>
      <c r="H204" s="43">
        <f t="shared" si="55"/>
        <v>213385</v>
      </c>
    </row>
    <row r="205" spans="1:8" s="16" customFormat="1" ht="12" customHeight="1" x14ac:dyDescent="0.2">
      <c r="A205" s="32"/>
      <c r="B205" s="37"/>
      <c r="C205" s="25">
        <v>4280</v>
      </c>
      <c r="D205" s="41" t="s">
        <v>92</v>
      </c>
      <c r="E205" s="42">
        <v>35465</v>
      </c>
      <c r="F205" s="42">
        <v>1500</v>
      </c>
      <c r="G205" s="42"/>
      <c r="H205" s="43">
        <f t="shared" si="55"/>
        <v>36965</v>
      </c>
    </row>
    <row r="206" spans="1:8" s="16" customFormat="1" ht="12" customHeight="1" x14ac:dyDescent="0.2">
      <c r="A206" s="32"/>
      <c r="B206" s="37"/>
      <c r="C206" s="25">
        <v>4300</v>
      </c>
      <c r="D206" s="41" t="s">
        <v>16</v>
      </c>
      <c r="E206" s="42">
        <v>576508</v>
      </c>
      <c r="F206" s="42"/>
      <c r="G206" s="42">
        <v>5000</v>
      </c>
      <c r="H206" s="43">
        <f t="shared" si="55"/>
        <v>571508</v>
      </c>
    </row>
    <row r="207" spans="1:8" s="16" customFormat="1" ht="23.25" customHeight="1" x14ac:dyDescent="0.2">
      <c r="A207" s="32"/>
      <c r="B207" s="37"/>
      <c r="C207" s="74">
        <v>4700</v>
      </c>
      <c r="D207" s="106" t="s">
        <v>145</v>
      </c>
      <c r="E207" s="42">
        <v>35920</v>
      </c>
      <c r="F207" s="42">
        <v>1500</v>
      </c>
      <c r="G207" s="42"/>
      <c r="H207" s="43">
        <f t="shared" si="55"/>
        <v>37420</v>
      </c>
    </row>
    <row r="208" spans="1:8" s="16" customFormat="1" ht="12" customHeight="1" x14ac:dyDescent="0.2">
      <c r="A208" s="32"/>
      <c r="B208" s="37"/>
      <c r="C208" s="25">
        <v>4710</v>
      </c>
      <c r="D208" s="41" t="s">
        <v>94</v>
      </c>
      <c r="E208" s="42">
        <v>122684</v>
      </c>
      <c r="F208" s="42"/>
      <c r="G208" s="42">
        <v>7000</v>
      </c>
      <c r="H208" s="43">
        <f t="shared" si="55"/>
        <v>115684</v>
      </c>
    </row>
    <row r="209" spans="1:8" s="16" customFormat="1" ht="12" customHeight="1" x14ac:dyDescent="0.2">
      <c r="A209" s="32"/>
      <c r="B209" s="37"/>
      <c r="C209" s="88">
        <v>4800</v>
      </c>
      <c r="D209" s="105" t="s">
        <v>136</v>
      </c>
      <c r="E209" s="42">
        <v>918385</v>
      </c>
      <c r="F209" s="42"/>
      <c r="G209" s="42">
        <v>9725</v>
      </c>
      <c r="H209" s="43">
        <f t="shared" si="55"/>
        <v>908660</v>
      </c>
    </row>
    <row r="210" spans="1:8" s="16" customFormat="1" ht="21.75" customHeight="1" x14ac:dyDescent="0.2">
      <c r="A210" s="32"/>
      <c r="B210" s="37"/>
      <c r="C210" s="26"/>
      <c r="D210" s="492" t="s">
        <v>137</v>
      </c>
      <c r="E210" s="498">
        <v>183800.01</v>
      </c>
      <c r="F210" s="48">
        <f>SUM(F211:F213)</f>
        <v>49195</v>
      </c>
      <c r="G210" s="48">
        <f>SUM(G211:G213)</f>
        <v>0</v>
      </c>
      <c r="H210" s="489">
        <f>SUM(E210+F210-G210)</f>
        <v>232995.01</v>
      </c>
    </row>
    <row r="211" spans="1:8" s="16" customFormat="1" ht="21.75" customHeight="1" x14ac:dyDescent="0.2">
      <c r="A211" s="32"/>
      <c r="B211" s="37"/>
      <c r="C211" s="101" t="s">
        <v>124</v>
      </c>
      <c r="D211" s="92" t="s">
        <v>125</v>
      </c>
      <c r="E211" s="107">
        <v>129776.01</v>
      </c>
      <c r="F211" s="45">
        <v>48295</v>
      </c>
      <c r="G211" s="45"/>
      <c r="H211" s="43">
        <f t="shared" ref="H211:H213" si="56">SUM(E211+F211-G211)</f>
        <v>178071.01</v>
      </c>
    </row>
    <row r="212" spans="1:8" s="16" customFormat="1" ht="12" customHeight="1" x14ac:dyDescent="0.2">
      <c r="A212" s="32"/>
      <c r="B212" s="37"/>
      <c r="C212" s="25">
        <v>4370</v>
      </c>
      <c r="D212" s="41" t="s">
        <v>146</v>
      </c>
      <c r="E212" s="107">
        <v>5731</v>
      </c>
      <c r="F212" s="45">
        <v>100</v>
      </c>
      <c r="G212" s="45"/>
      <c r="H212" s="43">
        <f t="shared" si="56"/>
        <v>5831</v>
      </c>
    </row>
    <row r="213" spans="1:8" s="16" customFormat="1" ht="21.75" customHeight="1" x14ac:dyDescent="0.2">
      <c r="A213" s="32"/>
      <c r="B213" s="37"/>
      <c r="C213" s="74">
        <v>4860</v>
      </c>
      <c r="D213" s="81" t="s">
        <v>138</v>
      </c>
      <c r="E213" s="107">
        <v>46698</v>
      </c>
      <c r="F213" s="45">
        <v>800</v>
      </c>
      <c r="G213" s="45"/>
      <c r="H213" s="43">
        <f t="shared" si="56"/>
        <v>47498</v>
      </c>
    </row>
    <row r="214" spans="1:8" s="16" customFormat="1" ht="21.75" customHeight="1" x14ac:dyDescent="0.2">
      <c r="A214" s="32"/>
      <c r="B214" s="37"/>
      <c r="C214" s="26"/>
      <c r="D214" s="492" t="s">
        <v>139</v>
      </c>
      <c r="E214" s="48">
        <v>26522.85</v>
      </c>
      <c r="F214" s="48">
        <f>SUM(F215)</f>
        <v>5625</v>
      </c>
      <c r="G214" s="48">
        <f>SUM(G215)</f>
        <v>0</v>
      </c>
      <c r="H214" s="489">
        <f>SUM(E214+F214-G214)</f>
        <v>32147.85</v>
      </c>
    </row>
    <row r="215" spans="1:8" s="16" customFormat="1" ht="33.75" customHeight="1" x14ac:dyDescent="0.2">
      <c r="A215" s="32"/>
      <c r="B215" s="37"/>
      <c r="C215" s="101" t="s">
        <v>140</v>
      </c>
      <c r="D215" s="92" t="s">
        <v>141</v>
      </c>
      <c r="E215" s="42">
        <v>26522.85</v>
      </c>
      <c r="F215" s="45">
        <v>5625</v>
      </c>
      <c r="G215" s="45"/>
      <c r="H215" s="43">
        <f t="shared" ref="H215" si="57">SUM(E215+F215-G215)</f>
        <v>32147.85</v>
      </c>
    </row>
    <row r="216" spans="1:8" s="16" customFormat="1" ht="12" customHeight="1" x14ac:dyDescent="0.2">
      <c r="A216" s="32"/>
      <c r="B216" s="37">
        <v>80105</v>
      </c>
      <c r="C216" s="26"/>
      <c r="D216" s="38" t="s">
        <v>147</v>
      </c>
      <c r="E216" s="40">
        <v>722191.52</v>
      </c>
      <c r="F216" s="40">
        <f>SUM(F217)</f>
        <v>6770</v>
      </c>
      <c r="G216" s="40">
        <f>SUM(G217)</f>
        <v>0</v>
      </c>
      <c r="H216" s="39">
        <f>SUM(E216+F216-G216)</f>
        <v>728961.52</v>
      </c>
    </row>
    <row r="217" spans="1:8" s="16" customFormat="1" ht="24" customHeight="1" x14ac:dyDescent="0.2">
      <c r="A217" s="32"/>
      <c r="B217" s="25"/>
      <c r="C217" s="26"/>
      <c r="D217" s="492" t="s">
        <v>137</v>
      </c>
      <c r="E217" s="48">
        <v>32925.520000000004</v>
      </c>
      <c r="F217" s="48">
        <f>SUM(F218:F218)</f>
        <v>6770</v>
      </c>
      <c r="G217" s="48">
        <f>SUM(G218:G218)</f>
        <v>0</v>
      </c>
      <c r="H217" s="489">
        <f>SUM(E217+F217-G217)</f>
        <v>39695.520000000004</v>
      </c>
    </row>
    <row r="218" spans="1:8" s="16" customFormat="1" ht="21.75" customHeight="1" x14ac:dyDescent="0.2">
      <c r="A218" s="32"/>
      <c r="B218" s="25"/>
      <c r="C218" s="101" t="s">
        <v>124</v>
      </c>
      <c r="D218" s="92" t="s">
        <v>125</v>
      </c>
      <c r="E218" s="45">
        <v>15018.52</v>
      </c>
      <c r="F218" s="45">
        <v>6770</v>
      </c>
      <c r="G218" s="45"/>
      <c r="H218" s="43">
        <f t="shared" ref="H218" si="58">SUM(E218+F218-G218)</f>
        <v>21788.52</v>
      </c>
    </row>
    <row r="219" spans="1:8" s="16" customFormat="1" ht="12" customHeight="1" x14ac:dyDescent="0.2">
      <c r="A219" s="32"/>
      <c r="B219" s="88" t="s">
        <v>148</v>
      </c>
      <c r="C219" s="90"/>
      <c r="D219" s="91" t="s">
        <v>149</v>
      </c>
      <c r="E219" s="39">
        <v>843025</v>
      </c>
      <c r="F219" s="40">
        <f>SUM(F220)</f>
        <v>25000</v>
      </c>
      <c r="G219" s="40">
        <f>SUM(G220)</f>
        <v>0</v>
      </c>
      <c r="H219" s="39">
        <f>SUM(E219+F219-G219)</f>
        <v>868025</v>
      </c>
    </row>
    <row r="220" spans="1:8" s="16" customFormat="1" ht="12" customHeight="1" x14ac:dyDescent="0.2">
      <c r="A220" s="32"/>
      <c r="B220" s="32"/>
      <c r="C220" s="26"/>
      <c r="D220" s="491" t="s">
        <v>131</v>
      </c>
      <c r="E220" s="48">
        <v>673025</v>
      </c>
      <c r="F220" s="48">
        <f>SUM(F221:F222)</f>
        <v>25000</v>
      </c>
      <c r="G220" s="48">
        <f>SUM(G221:G222)</f>
        <v>0</v>
      </c>
      <c r="H220" s="48">
        <f t="shared" ref="H220:H222" si="59">SUM(E220+F220-G220)</f>
        <v>698025</v>
      </c>
    </row>
    <row r="221" spans="1:8" s="16" customFormat="1" ht="12" customHeight="1" x14ac:dyDescent="0.2">
      <c r="A221" s="32"/>
      <c r="B221" s="32"/>
      <c r="C221" s="51" t="s">
        <v>105</v>
      </c>
      <c r="D221" s="89" t="s">
        <v>106</v>
      </c>
      <c r="E221" s="45">
        <v>94710</v>
      </c>
      <c r="F221" s="45">
        <v>20000</v>
      </c>
      <c r="G221" s="45"/>
      <c r="H221" s="44">
        <f t="shared" si="59"/>
        <v>114710</v>
      </c>
    </row>
    <row r="222" spans="1:8" s="16" customFormat="1" ht="12" customHeight="1" x14ac:dyDescent="0.2">
      <c r="A222" s="70"/>
      <c r="B222" s="108"/>
      <c r="C222" s="95">
        <v>4300</v>
      </c>
      <c r="D222" s="38" t="s">
        <v>16</v>
      </c>
      <c r="E222" s="86">
        <v>25758</v>
      </c>
      <c r="F222" s="86">
        <v>5000</v>
      </c>
      <c r="G222" s="80"/>
      <c r="H222" s="40">
        <f t="shared" si="59"/>
        <v>30758</v>
      </c>
    </row>
    <row r="223" spans="1:8" s="16" customFormat="1" ht="12" customHeight="1" x14ac:dyDescent="0.2">
      <c r="A223" s="32"/>
      <c r="B223" s="37">
        <v>80115</v>
      </c>
      <c r="C223" s="26"/>
      <c r="D223" s="38" t="s">
        <v>150</v>
      </c>
      <c r="E223" s="39">
        <v>53794158.409999996</v>
      </c>
      <c r="F223" s="40">
        <f>SUM(F224,F231)</f>
        <v>21322</v>
      </c>
      <c r="G223" s="40">
        <f>SUM(G224,G231)</f>
        <v>9050</v>
      </c>
      <c r="H223" s="39">
        <f>SUM(E223+F223-G223)</f>
        <v>53806430.409999996</v>
      </c>
    </row>
    <row r="224" spans="1:8" s="16" customFormat="1" ht="12" customHeight="1" x14ac:dyDescent="0.2">
      <c r="A224" s="32"/>
      <c r="B224" s="37"/>
      <c r="C224" s="26"/>
      <c r="D224" s="491" t="s">
        <v>131</v>
      </c>
      <c r="E224" s="48">
        <v>40207161</v>
      </c>
      <c r="F224" s="48">
        <f>SUM(F225:F230)</f>
        <v>9050</v>
      </c>
      <c r="G224" s="48">
        <f>SUM(G225:G230)</f>
        <v>9050</v>
      </c>
      <c r="H224" s="489">
        <f>SUM(E224+F224-G224)</f>
        <v>40207161</v>
      </c>
    </row>
    <row r="225" spans="1:8" s="16" customFormat="1" ht="23.25" customHeight="1" x14ac:dyDescent="0.2">
      <c r="A225" s="32"/>
      <c r="B225" s="37"/>
      <c r="C225" s="104">
        <v>4140</v>
      </c>
      <c r="D225" s="92" t="s">
        <v>133</v>
      </c>
      <c r="E225" s="45">
        <v>18350</v>
      </c>
      <c r="F225" s="45"/>
      <c r="G225" s="45">
        <v>350</v>
      </c>
      <c r="H225" s="43">
        <f t="shared" ref="H225:H230" si="60">SUM(E225+F225-G225)</f>
        <v>18000</v>
      </c>
    </row>
    <row r="226" spans="1:8" s="16" customFormat="1" ht="12" customHeight="1" x14ac:dyDescent="0.2">
      <c r="A226" s="32"/>
      <c r="B226" s="37"/>
      <c r="C226" s="25">
        <v>4270</v>
      </c>
      <c r="D226" s="41" t="s">
        <v>87</v>
      </c>
      <c r="E226" s="45">
        <v>200693</v>
      </c>
      <c r="F226" s="45"/>
      <c r="G226" s="45">
        <v>4700</v>
      </c>
      <c r="H226" s="43">
        <f t="shared" si="60"/>
        <v>195993</v>
      </c>
    </row>
    <row r="227" spans="1:8" s="16" customFormat="1" ht="12" customHeight="1" x14ac:dyDescent="0.2">
      <c r="A227" s="32"/>
      <c r="B227" s="37"/>
      <c r="C227" s="25">
        <v>4300</v>
      </c>
      <c r="D227" s="41" t="s">
        <v>16</v>
      </c>
      <c r="E227" s="42">
        <v>307201</v>
      </c>
      <c r="F227" s="42">
        <v>8700</v>
      </c>
      <c r="G227" s="42"/>
      <c r="H227" s="43">
        <f t="shared" si="60"/>
        <v>315901</v>
      </c>
    </row>
    <row r="228" spans="1:8" s="16" customFormat="1" ht="12" customHeight="1" x14ac:dyDescent="0.2">
      <c r="A228" s="32"/>
      <c r="B228" s="37"/>
      <c r="C228" s="25">
        <v>4530</v>
      </c>
      <c r="D228" s="41" t="s">
        <v>135</v>
      </c>
      <c r="E228" s="42">
        <v>0</v>
      </c>
      <c r="F228" s="42">
        <v>250</v>
      </c>
      <c r="G228" s="42"/>
      <c r="H228" s="43">
        <f t="shared" si="60"/>
        <v>250</v>
      </c>
    </row>
    <row r="229" spans="1:8" s="16" customFormat="1" ht="12" customHeight="1" x14ac:dyDescent="0.2">
      <c r="A229" s="32"/>
      <c r="B229" s="37"/>
      <c r="C229" s="25">
        <v>4580</v>
      </c>
      <c r="D229" s="41" t="s">
        <v>98</v>
      </c>
      <c r="E229" s="42">
        <v>0</v>
      </c>
      <c r="F229" s="42">
        <v>100</v>
      </c>
      <c r="G229" s="42"/>
      <c r="H229" s="43">
        <f t="shared" si="60"/>
        <v>100</v>
      </c>
    </row>
    <row r="230" spans="1:8" s="16" customFormat="1" ht="12" customHeight="1" x14ac:dyDescent="0.2">
      <c r="A230" s="32"/>
      <c r="B230" s="37"/>
      <c r="C230" s="25">
        <v>4710</v>
      </c>
      <c r="D230" s="41" t="s">
        <v>94</v>
      </c>
      <c r="E230" s="42">
        <v>144107</v>
      </c>
      <c r="F230" s="42"/>
      <c r="G230" s="42">
        <v>4000</v>
      </c>
      <c r="H230" s="43">
        <f t="shared" si="60"/>
        <v>140107</v>
      </c>
    </row>
    <row r="231" spans="1:8" s="16" customFormat="1" ht="21.75" customHeight="1" x14ac:dyDescent="0.2">
      <c r="A231" s="32"/>
      <c r="B231" s="37"/>
      <c r="C231" s="26"/>
      <c r="D231" s="492" t="s">
        <v>137</v>
      </c>
      <c r="E231" s="48">
        <v>51968.41</v>
      </c>
      <c r="F231" s="48">
        <f>SUM(F232:F232)</f>
        <v>12272</v>
      </c>
      <c r="G231" s="48">
        <f>SUM(G232:G232)</f>
        <v>0</v>
      </c>
      <c r="H231" s="489">
        <f>SUM(E231+F231-G231)</f>
        <v>64240.41</v>
      </c>
    </row>
    <row r="232" spans="1:8" s="16" customFormat="1" ht="21.75" customHeight="1" x14ac:dyDescent="0.2">
      <c r="A232" s="32"/>
      <c r="B232" s="37"/>
      <c r="C232" s="101" t="s">
        <v>124</v>
      </c>
      <c r="D232" s="92" t="s">
        <v>125</v>
      </c>
      <c r="E232" s="45">
        <v>4417.41</v>
      </c>
      <c r="F232" s="45">
        <v>12272</v>
      </c>
      <c r="G232" s="45"/>
      <c r="H232" s="43">
        <f t="shared" ref="H232" si="61">SUM(E232+F232-G232)</f>
        <v>16689.41</v>
      </c>
    </row>
    <row r="233" spans="1:8" s="16" customFormat="1" ht="12" customHeight="1" x14ac:dyDescent="0.2">
      <c r="A233" s="32"/>
      <c r="B233" s="37">
        <v>80117</v>
      </c>
      <c r="C233" s="26"/>
      <c r="D233" s="38" t="s">
        <v>42</v>
      </c>
      <c r="E233" s="86">
        <v>9081323.6699999999</v>
      </c>
      <c r="F233" s="40">
        <f>SUM(F234,F236,F238)</f>
        <v>4479</v>
      </c>
      <c r="G233" s="40">
        <f>SUM(G234,G236,G238)</f>
        <v>3000</v>
      </c>
      <c r="H233" s="39">
        <f>SUM(E233+F233-G233)</f>
        <v>9082802.6699999999</v>
      </c>
    </row>
    <row r="234" spans="1:8" s="16" customFormat="1" ht="12" customHeight="1" x14ac:dyDescent="0.2">
      <c r="A234" s="32"/>
      <c r="B234" s="37"/>
      <c r="C234" s="26"/>
      <c r="D234" s="491" t="s">
        <v>131</v>
      </c>
      <c r="E234" s="48">
        <v>6445104</v>
      </c>
      <c r="F234" s="48">
        <f>SUM(F235:F235)</f>
        <v>0</v>
      </c>
      <c r="G234" s="48">
        <f>SUM(G235:G235)</f>
        <v>3000</v>
      </c>
      <c r="H234" s="489">
        <f>SUM(E234+F234-G234)</f>
        <v>6442104</v>
      </c>
    </row>
    <row r="235" spans="1:8" s="16" customFormat="1" ht="12" customHeight="1" x14ac:dyDescent="0.2">
      <c r="A235" s="32"/>
      <c r="B235" s="37"/>
      <c r="C235" s="25">
        <v>4240</v>
      </c>
      <c r="D235" s="41" t="s">
        <v>134</v>
      </c>
      <c r="E235" s="42">
        <v>76109</v>
      </c>
      <c r="F235" s="42"/>
      <c r="G235" s="42">
        <v>3000</v>
      </c>
      <c r="H235" s="43">
        <f t="shared" ref="H235" si="62">SUM(E235+F235-G235)</f>
        <v>73109</v>
      </c>
    </row>
    <row r="236" spans="1:8" s="16" customFormat="1" ht="24" customHeight="1" x14ac:dyDescent="0.2">
      <c r="A236" s="32"/>
      <c r="B236" s="37"/>
      <c r="C236" s="26"/>
      <c r="D236" s="492" t="s">
        <v>137</v>
      </c>
      <c r="E236" s="48">
        <v>11882</v>
      </c>
      <c r="F236" s="48">
        <f>SUM(F237:F237)</f>
        <v>3683</v>
      </c>
      <c r="G236" s="48">
        <f>SUM(G237:G237)</f>
        <v>0</v>
      </c>
      <c r="H236" s="489">
        <f>SUM(E236+F236-G236)</f>
        <v>15565</v>
      </c>
    </row>
    <row r="237" spans="1:8" s="16" customFormat="1" ht="22.5" customHeight="1" x14ac:dyDescent="0.2">
      <c r="A237" s="32"/>
      <c r="B237" s="37"/>
      <c r="C237" s="101" t="s">
        <v>124</v>
      </c>
      <c r="D237" s="92" t="s">
        <v>125</v>
      </c>
      <c r="E237" s="45">
        <v>0</v>
      </c>
      <c r="F237" s="45">
        <v>3683</v>
      </c>
      <c r="G237" s="45"/>
      <c r="H237" s="43">
        <f t="shared" ref="H237" si="63">SUM(E237+F237-G237)</f>
        <v>3683</v>
      </c>
    </row>
    <row r="238" spans="1:8" s="16" customFormat="1" ht="21.75" customHeight="1" x14ac:dyDescent="0.2">
      <c r="A238" s="32"/>
      <c r="B238" s="32"/>
      <c r="C238" s="26"/>
      <c r="D238" s="492" t="s">
        <v>139</v>
      </c>
      <c r="E238" s="48">
        <v>13559.67</v>
      </c>
      <c r="F238" s="48">
        <f>SUM(F239)</f>
        <v>796</v>
      </c>
      <c r="G238" s="48">
        <f>SUM(G239)</f>
        <v>0</v>
      </c>
      <c r="H238" s="489">
        <f>SUM(E238+F238-G238)</f>
        <v>14355.67</v>
      </c>
    </row>
    <row r="239" spans="1:8" s="16" customFormat="1" ht="33.75" customHeight="1" x14ac:dyDescent="0.2">
      <c r="A239" s="32"/>
      <c r="B239" s="32"/>
      <c r="C239" s="101" t="s">
        <v>140</v>
      </c>
      <c r="D239" s="92" t="s">
        <v>141</v>
      </c>
      <c r="E239" s="42">
        <v>13559.67</v>
      </c>
      <c r="F239" s="45">
        <v>796</v>
      </c>
      <c r="G239" s="45"/>
      <c r="H239" s="43">
        <f t="shared" ref="H239" si="64">SUM(E239+F239-G239)</f>
        <v>14355.67</v>
      </c>
    </row>
    <row r="240" spans="1:8" s="16" customFormat="1" ht="12" customHeight="1" x14ac:dyDescent="0.2">
      <c r="A240" s="32"/>
      <c r="B240" s="88">
        <v>80120</v>
      </c>
      <c r="C240" s="90"/>
      <c r="D240" s="91" t="s">
        <v>151</v>
      </c>
      <c r="E240" s="86">
        <v>30557849.149999999</v>
      </c>
      <c r="F240" s="40">
        <f>SUM(F241,F246,F249)</f>
        <v>27722</v>
      </c>
      <c r="G240" s="40">
        <f>SUM(G241,G246,G249)</f>
        <v>1400</v>
      </c>
      <c r="H240" s="39">
        <f>SUM(E240+F240-G240)</f>
        <v>30584171.149999999</v>
      </c>
    </row>
    <row r="241" spans="1:8" s="16" customFormat="1" ht="12" customHeight="1" x14ac:dyDescent="0.2">
      <c r="A241" s="32"/>
      <c r="B241" s="32"/>
      <c r="C241" s="26"/>
      <c r="D241" s="491" t="s">
        <v>131</v>
      </c>
      <c r="E241" s="48">
        <v>23768844</v>
      </c>
      <c r="F241" s="48">
        <f>SUM(F242:F245)</f>
        <v>1400</v>
      </c>
      <c r="G241" s="48">
        <f>SUM(G242:G245)</f>
        <v>1400</v>
      </c>
      <c r="H241" s="48">
        <f>SUM(E241+F241-G241)</f>
        <v>23768844</v>
      </c>
    </row>
    <row r="242" spans="1:8" s="16" customFormat="1" ht="12" customHeight="1" x14ac:dyDescent="0.2">
      <c r="A242" s="32"/>
      <c r="B242" s="32"/>
      <c r="C242" s="25">
        <v>4410</v>
      </c>
      <c r="D242" s="89" t="s">
        <v>152</v>
      </c>
      <c r="E242" s="45">
        <v>7098</v>
      </c>
      <c r="F242" s="45">
        <v>1000</v>
      </c>
      <c r="G242" s="45"/>
      <c r="H242" s="44">
        <f t="shared" ref="H242:H245" si="65">SUM(E242+F242-G242)</f>
        <v>8098</v>
      </c>
    </row>
    <row r="243" spans="1:8" s="16" customFormat="1" ht="12" customHeight="1" x14ac:dyDescent="0.2">
      <c r="A243" s="32"/>
      <c r="B243" s="32"/>
      <c r="C243" s="25">
        <v>4530</v>
      </c>
      <c r="D243" s="41" t="s">
        <v>135</v>
      </c>
      <c r="E243" s="45">
        <v>0</v>
      </c>
      <c r="F243" s="45">
        <v>300</v>
      </c>
      <c r="G243" s="45"/>
      <c r="H243" s="44">
        <f t="shared" si="65"/>
        <v>300</v>
      </c>
    </row>
    <row r="244" spans="1:8" s="16" customFormat="1" ht="12" customHeight="1" x14ac:dyDescent="0.2">
      <c r="A244" s="32"/>
      <c r="B244" s="32"/>
      <c r="C244" s="25">
        <v>4580</v>
      </c>
      <c r="D244" s="41" t="s">
        <v>98</v>
      </c>
      <c r="E244" s="45">
        <v>0</v>
      </c>
      <c r="F244" s="45">
        <v>100</v>
      </c>
      <c r="G244" s="45"/>
      <c r="H244" s="44">
        <f t="shared" si="65"/>
        <v>100</v>
      </c>
    </row>
    <row r="245" spans="1:8" s="16" customFormat="1" ht="12" customHeight="1" x14ac:dyDescent="0.2">
      <c r="A245" s="32"/>
      <c r="B245" s="32"/>
      <c r="C245" s="25">
        <v>4710</v>
      </c>
      <c r="D245" s="89" t="s">
        <v>94</v>
      </c>
      <c r="E245" s="45">
        <v>149137.42000000001</v>
      </c>
      <c r="F245" s="45"/>
      <c r="G245" s="45">
        <v>1400</v>
      </c>
      <c r="H245" s="44">
        <f t="shared" si="65"/>
        <v>147737.42000000001</v>
      </c>
    </row>
    <row r="246" spans="1:8" s="16" customFormat="1" ht="21.75" customHeight="1" x14ac:dyDescent="0.2">
      <c r="A246" s="32"/>
      <c r="B246" s="37"/>
      <c r="C246" s="26"/>
      <c r="D246" s="492" t="s">
        <v>137</v>
      </c>
      <c r="E246" s="48">
        <v>91781.75</v>
      </c>
      <c r="F246" s="48">
        <f>SUM(F247:F248)</f>
        <v>16340</v>
      </c>
      <c r="G246" s="48">
        <f>SUM(G247:G248)</f>
        <v>0</v>
      </c>
      <c r="H246" s="489">
        <f>SUM(E246+F246-G246)</f>
        <v>108121.75</v>
      </c>
    </row>
    <row r="247" spans="1:8" s="16" customFormat="1" ht="21" customHeight="1" x14ac:dyDescent="0.2">
      <c r="A247" s="32"/>
      <c r="B247" s="37"/>
      <c r="C247" s="101" t="s">
        <v>124</v>
      </c>
      <c r="D247" s="92" t="s">
        <v>125</v>
      </c>
      <c r="E247" s="45">
        <v>15616.75</v>
      </c>
      <c r="F247" s="45">
        <v>7819</v>
      </c>
      <c r="G247" s="45"/>
      <c r="H247" s="43">
        <f t="shared" ref="H247:H248" si="66">SUM(E247+F247-G247)</f>
        <v>23435.75</v>
      </c>
    </row>
    <row r="248" spans="1:8" s="16" customFormat="1" ht="21" customHeight="1" x14ac:dyDescent="0.2">
      <c r="A248" s="32"/>
      <c r="B248" s="37"/>
      <c r="C248" s="74">
        <v>4750</v>
      </c>
      <c r="D248" s="81" t="s">
        <v>153</v>
      </c>
      <c r="E248" s="45">
        <v>45431</v>
      </c>
      <c r="F248" s="45">
        <v>8521</v>
      </c>
      <c r="G248" s="45"/>
      <c r="H248" s="43">
        <f t="shared" si="66"/>
        <v>53952</v>
      </c>
    </row>
    <row r="249" spans="1:8" s="16" customFormat="1" ht="21.75" customHeight="1" x14ac:dyDescent="0.2">
      <c r="A249" s="32"/>
      <c r="B249" s="37"/>
      <c r="C249" s="26"/>
      <c r="D249" s="492" t="s">
        <v>139</v>
      </c>
      <c r="E249" s="48">
        <v>38787.4</v>
      </c>
      <c r="F249" s="48">
        <f>SUM(F250)</f>
        <v>9982</v>
      </c>
      <c r="G249" s="48">
        <f>SUM(G250)</f>
        <v>0</v>
      </c>
      <c r="H249" s="489">
        <f>SUM(E249+F249-G249)</f>
        <v>48769.4</v>
      </c>
    </row>
    <row r="250" spans="1:8" s="16" customFormat="1" ht="33.75" customHeight="1" x14ac:dyDescent="0.2">
      <c r="A250" s="32"/>
      <c r="B250" s="37"/>
      <c r="C250" s="101" t="s">
        <v>140</v>
      </c>
      <c r="D250" s="92" t="s">
        <v>141</v>
      </c>
      <c r="E250" s="42">
        <v>38787.4</v>
      </c>
      <c r="F250" s="45">
        <v>9982</v>
      </c>
      <c r="G250" s="45"/>
      <c r="H250" s="43">
        <f t="shared" ref="H250" si="67">SUM(E250+F250-G250)</f>
        <v>48769.4</v>
      </c>
    </row>
    <row r="251" spans="1:8" s="16" customFormat="1" ht="12" customHeight="1" x14ac:dyDescent="0.2">
      <c r="A251" s="32"/>
      <c r="B251" s="25">
        <v>80132</v>
      </c>
      <c r="C251" s="26"/>
      <c r="D251" s="38" t="s">
        <v>154</v>
      </c>
      <c r="E251" s="40">
        <v>8668738.7799999993</v>
      </c>
      <c r="F251" s="40">
        <f>SUM(F252)</f>
        <v>6111</v>
      </c>
      <c r="G251" s="40">
        <f>SUM(G252)</f>
        <v>0</v>
      </c>
      <c r="H251" s="39">
        <f>SUM(E251+F251-G251)</f>
        <v>8674849.7799999993</v>
      </c>
    </row>
    <row r="252" spans="1:8" s="16" customFormat="1" ht="21.75" customHeight="1" x14ac:dyDescent="0.2">
      <c r="A252" s="32"/>
      <c r="B252" s="25"/>
      <c r="C252" s="26"/>
      <c r="D252" s="492" t="s">
        <v>137</v>
      </c>
      <c r="E252" s="48">
        <v>28546.78</v>
      </c>
      <c r="F252" s="48">
        <f>SUM(F253:F254)</f>
        <v>6111</v>
      </c>
      <c r="G252" s="48">
        <f>SUM(G253:G254)</f>
        <v>0</v>
      </c>
      <c r="H252" s="489">
        <f>SUM(E252+F252-G252)</f>
        <v>34657.78</v>
      </c>
    </row>
    <row r="253" spans="1:8" s="16" customFormat="1" ht="21.75" customHeight="1" x14ac:dyDescent="0.2">
      <c r="A253" s="32"/>
      <c r="B253" s="25"/>
      <c r="C253" s="101" t="s">
        <v>124</v>
      </c>
      <c r="D253" s="92" t="s">
        <v>125</v>
      </c>
      <c r="E253" s="45">
        <v>1461.78</v>
      </c>
      <c r="F253" s="45">
        <v>3872</v>
      </c>
      <c r="G253" s="45"/>
      <c r="H253" s="43">
        <f t="shared" ref="H253:H254" si="68">SUM(E253+F253-G253)</f>
        <v>5333.78</v>
      </c>
    </row>
    <row r="254" spans="1:8" s="16" customFormat="1" ht="21.75" customHeight="1" x14ac:dyDescent="0.2">
      <c r="A254" s="32"/>
      <c r="B254" s="25"/>
      <c r="C254" s="74">
        <v>4750</v>
      </c>
      <c r="D254" s="81" t="s">
        <v>153</v>
      </c>
      <c r="E254" s="45">
        <v>18960</v>
      </c>
      <c r="F254" s="45">
        <v>2239</v>
      </c>
      <c r="G254" s="45"/>
      <c r="H254" s="43">
        <f t="shared" si="68"/>
        <v>21199</v>
      </c>
    </row>
    <row r="255" spans="1:8" s="16" customFormat="1" ht="12" customHeight="1" x14ac:dyDescent="0.2">
      <c r="A255" s="32"/>
      <c r="B255" s="37">
        <v>80134</v>
      </c>
      <c r="C255" s="26"/>
      <c r="D255" s="65" t="s">
        <v>46</v>
      </c>
      <c r="E255" s="86">
        <v>9464550</v>
      </c>
      <c r="F255" s="40">
        <f>SUM(F256)</f>
        <v>3000</v>
      </c>
      <c r="G255" s="40">
        <f>SUM(G256)</f>
        <v>0</v>
      </c>
      <c r="H255" s="39">
        <f>SUM(E255+F255-G255)</f>
        <v>9467550</v>
      </c>
    </row>
    <row r="256" spans="1:8" s="16" customFormat="1" ht="12" customHeight="1" x14ac:dyDescent="0.2">
      <c r="A256" s="32"/>
      <c r="B256" s="32"/>
      <c r="C256" s="26"/>
      <c r="D256" s="491" t="s">
        <v>131</v>
      </c>
      <c r="E256" s="48">
        <v>9411990</v>
      </c>
      <c r="F256" s="48">
        <f>SUM(F257:F257)</f>
        <v>3000</v>
      </c>
      <c r="G256" s="48">
        <f>SUM(G257:G257)</f>
        <v>0</v>
      </c>
      <c r="H256" s="489">
        <f>SUM(E256+F256-G256)</f>
        <v>9414990</v>
      </c>
    </row>
    <row r="257" spans="1:8" s="16" customFormat="1" ht="12" customHeight="1" x14ac:dyDescent="0.2">
      <c r="A257" s="32"/>
      <c r="B257" s="32"/>
      <c r="C257" s="25">
        <v>4240</v>
      </c>
      <c r="D257" s="41" t="s">
        <v>134</v>
      </c>
      <c r="E257" s="45">
        <v>12500</v>
      </c>
      <c r="F257" s="45">
        <v>3000</v>
      </c>
      <c r="G257" s="45"/>
      <c r="H257" s="43">
        <f t="shared" ref="H257" si="69">SUM(E257+F257-G257)</f>
        <v>15500</v>
      </c>
    </row>
    <row r="258" spans="1:8" s="16" customFormat="1" ht="11.45" customHeight="1" x14ac:dyDescent="0.2">
      <c r="A258" s="32"/>
      <c r="B258" s="52">
        <v>80146</v>
      </c>
      <c r="C258" s="51"/>
      <c r="D258" s="38" t="s">
        <v>155</v>
      </c>
      <c r="E258" s="39">
        <v>1376306</v>
      </c>
      <c r="F258" s="40">
        <f>SUM(F259,F261)</f>
        <v>1500</v>
      </c>
      <c r="G258" s="40">
        <f>SUM(G259,G261)</f>
        <v>1500</v>
      </c>
      <c r="H258" s="39">
        <f>SUM(E258+F258-G258)</f>
        <v>1376306</v>
      </c>
    </row>
    <row r="259" spans="1:8" s="16" customFormat="1" ht="11.45" customHeight="1" x14ac:dyDescent="0.2">
      <c r="A259" s="32"/>
      <c r="B259" s="37"/>
      <c r="C259" s="26"/>
      <c r="D259" s="491" t="s">
        <v>131</v>
      </c>
      <c r="E259" s="489">
        <v>1265395.73</v>
      </c>
      <c r="F259" s="497">
        <f>SUM(F260:F260)</f>
        <v>1500</v>
      </c>
      <c r="G259" s="497">
        <f>SUM(G260:G260)</f>
        <v>0</v>
      </c>
      <c r="H259" s="48">
        <f t="shared" ref="H259:H262" si="70">SUM(E259+F259-G259)</f>
        <v>1266895.73</v>
      </c>
    </row>
    <row r="260" spans="1:8" s="16" customFormat="1" ht="23.25" customHeight="1" x14ac:dyDescent="0.2">
      <c r="A260" s="32"/>
      <c r="B260" s="37"/>
      <c r="C260" s="74">
        <v>4700</v>
      </c>
      <c r="D260" s="106" t="s">
        <v>145</v>
      </c>
      <c r="E260" s="43">
        <v>601737.06000000006</v>
      </c>
      <c r="F260" s="42">
        <v>1500</v>
      </c>
      <c r="G260" s="42"/>
      <c r="H260" s="44">
        <f t="shared" si="70"/>
        <v>603237.06000000006</v>
      </c>
    </row>
    <row r="261" spans="1:8" s="16" customFormat="1" ht="11.45" customHeight="1" x14ac:dyDescent="0.2">
      <c r="A261" s="32"/>
      <c r="B261" s="37"/>
      <c r="C261" s="33"/>
      <c r="D261" s="494" t="s">
        <v>156</v>
      </c>
      <c r="E261" s="48">
        <v>110910.27</v>
      </c>
      <c r="F261" s="48">
        <f>SUM(F262:F262)</f>
        <v>0</v>
      </c>
      <c r="G261" s="48">
        <f>SUM(G262:G262)</f>
        <v>1500</v>
      </c>
      <c r="H261" s="48">
        <f t="shared" si="70"/>
        <v>109410.27</v>
      </c>
    </row>
    <row r="262" spans="1:8" s="16" customFormat="1" ht="11.45" customHeight="1" x14ac:dyDescent="0.2">
      <c r="A262" s="32"/>
      <c r="B262" s="37"/>
      <c r="C262" s="25">
        <v>4300</v>
      </c>
      <c r="D262" s="41" t="s">
        <v>16</v>
      </c>
      <c r="E262" s="44">
        <v>110910.27</v>
      </c>
      <c r="F262" s="44"/>
      <c r="G262" s="44">
        <v>1500</v>
      </c>
      <c r="H262" s="44">
        <f t="shared" si="70"/>
        <v>109410.27</v>
      </c>
    </row>
    <row r="263" spans="1:8" s="16" customFormat="1" ht="11.45" customHeight="1" x14ac:dyDescent="0.2">
      <c r="A263" s="32"/>
      <c r="B263" s="37">
        <v>80148</v>
      </c>
      <c r="C263" s="26"/>
      <c r="D263" s="98" t="s">
        <v>157</v>
      </c>
      <c r="E263" s="40">
        <v>3516265</v>
      </c>
      <c r="F263" s="40">
        <f>SUM(F264)</f>
        <v>3800</v>
      </c>
      <c r="G263" s="40">
        <f>SUM(G264)</f>
        <v>2000</v>
      </c>
      <c r="H263" s="39">
        <f>SUM(E263+F263-G263)</f>
        <v>3518065</v>
      </c>
    </row>
    <row r="264" spans="1:8" s="16" customFormat="1" ht="11.45" customHeight="1" x14ac:dyDescent="0.2">
      <c r="A264" s="32"/>
      <c r="B264" s="37"/>
      <c r="C264" s="26"/>
      <c r="D264" s="491" t="s">
        <v>131</v>
      </c>
      <c r="E264" s="48">
        <v>3503765</v>
      </c>
      <c r="F264" s="48">
        <f>SUM(F265:F266)</f>
        <v>3800</v>
      </c>
      <c r="G264" s="48">
        <f>SUM(G265:G266)</f>
        <v>2000</v>
      </c>
      <c r="H264" s="48">
        <f t="shared" ref="H264:H266" si="71">SUM(E264+F264-G264)</f>
        <v>3505565</v>
      </c>
    </row>
    <row r="265" spans="1:8" s="16" customFormat="1" ht="11.45" customHeight="1" x14ac:dyDescent="0.2">
      <c r="A265" s="32"/>
      <c r="B265" s="37"/>
      <c r="C265" s="25">
        <v>4040</v>
      </c>
      <c r="D265" s="41" t="s">
        <v>132</v>
      </c>
      <c r="E265" s="43">
        <v>203247</v>
      </c>
      <c r="F265" s="44"/>
      <c r="G265" s="44">
        <v>2000</v>
      </c>
      <c r="H265" s="44">
        <f t="shared" si="71"/>
        <v>201247</v>
      </c>
    </row>
    <row r="266" spans="1:8" s="16" customFormat="1" ht="11.45" customHeight="1" x14ac:dyDescent="0.2">
      <c r="A266" s="70"/>
      <c r="B266" s="103"/>
      <c r="C266" s="95">
        <v>4270</v>
      </c>
      <c r="D266" s="38" t="s">
        <v>87</v>
      </c>
      <c r="E266" s="39">
        <v>32939</v>
      </c>
      <c r="F266" s="40">
        <v>3800</v>
      </c>
      <c r="G266" s="40"/>
      <c r="H266" s="40">
        <f t="shared" si="71"/>
        <v>36739</v>
      </c>
    </row>
    <row r="267" spans="1:8" s="16" customFormat="1" ht="12" customHeight="1" x14ac:dyDescent="0.2">
      <c r="A267" s="32"/>
      <c r="B267" s="37">
        <v>80150</v>
      </c>
      <c r="C267" s="51"/>
      <c r="D267" s="89" t="s">
        <v>158</v>
      </c>
      <c r="E267" s="44"/>
      <c r="F267" s="44"/>
      <c r="G267" s="44"/>
      <c r="H267" s="44"/>
    </row>
    <row r="268" spans="1:8" s="16" customFormat="1" ht="12" customHeight="1" x14ac:dyDescent="0.2">
      <c r="A268" s="32"/>
      <c r="B268" s="37"/>
      <c r="C268" s="51"/>
      <c r="D268" s="89" t="s">
        <v>159</v>
      </c>
      <c r="E268" s="44"/>
      <c r="F268" s="44"/>
      <c r="G268" s="44"/>
      <c r="H268" s="44"/>
    </row>
    <row r="269" spans="1:8" s="16" customFormat="1" ht="12" customHeight="1" x14ac:dyDescent="0.2">
      <c r="A269" s="32"/>
      <c r="B269" s="37"/>
      <c r="C269" s="26"/>
      <c r="D269" s="38" t="s">
        <v>160</v>
      </c>
      <c r="E269" s="39">
        <v>9981583</v>
      </c>
      <c r="F269" s="40">
        <f>SUM(F270)</f>
        <v>3750</v>
      </c>
      <c r="G269" s="40">
        <f>SUM(G270)</f>
        <v>12550</v>
      </c>
      <c r="H269" s="39">
        <f>SUM(E269+F269-G269)</f>
        <v>9972783</v>
      </c>
    </row>
    <row r="270" spans="1:8" s="16" customFormat="1" ht="12" customHeight="1" x14ac:dyDescent="0.2">
      <c r="A270" s="32"/>
      <c r="B270" s="37"/>
      <c r="C270" s="26"/>
      <c r="D270" s="491" t="s">
        <v>131</v>
      </c>
      <c r="E270" s="48">
        <v>9532060</v>
      </c>
      <c r="F270" s="48">
        <f>SUM(F271:F275)</f>
        <v>3750</v>
      </c>
      <c r="G270" s="48">
        <f>SUM(G271:G275)</f>
        <v>12550</v>
      </c>
      <c r="H270" s="48">
        <f t="shared" ref="H270:H275" si="72">SUM(E270+F270-G270)</f>
        <v>9523260</v>
      </c>
    </row>
    <row r="271" spans="1:8" s="16" customFormat="1" ht="12" customHeight="1" x14ac:dyDescent="0.2">
      <c r="A271" s="32"/>
      <c r="B271" s="37"/>
      <c r="C271" s="25">
        <v>4110</v>
      </c>
      <c r="D271" s="41" t="s">
        <v>161</v>
      </c>
      <c r="E271" s="45">
        <v>1299966</v>
      </c>
      <c r="F271" s="45">
        <v>3500</v>
      </c>
      <c r="G271" s="45"/>
      <c r="H271" s="44">
        <f t="shared" si="72"/>
        <v>1303466</v>
      </c>
    </row>
    <row r="272" spans="1:8" s="16" customFormat="1" ht="12" customHeight="1" x14ac:dyDescent="0.2">
      <c r="A272" s="32"/>
      <c r="B272" s="37"/>
      <c r="C272" s="25">
        <v>4120</v>
      </c>
      <c r="D272" s="41" t="s">
        <v>162</v>
      </c>
      <c r="E272" s="45">
        <v>183982</v>
      </c>
      <c r="F272" s="45">
        <v>250</v>
      </c>
      <c r="G272" s="45"/>
      <c r="H272" s="44">
        <f t="shared" si="72"/>
        <v>184232</v>
      </c>
    </row>
    <row r="273" spans="1:8" s="16" customFormat="1" ht="12" customHeight="1" x14ac:dyDescent="0.2">
      <c r="A273" s="32"/>
      <c r="B273" s="37"/>
      <c r="C273" s="25">
        <v>4210</v>
      </c>
      <c r="D273" s="41" t="s">
        <v>106</v>
      </c>
      <c r="E273" s="45">
        <v>26670</v>
      </c>
      <c r="F273" s="45"/>
      <c r="G273" s="45">
        <v>10000</v>
      </c>
      <c r="H273" s="44">
        <f t="shared" si="72"/>
        <v>16670</v>
      </c>
    </row>
    <row r="274" spans="1:8" s="16" customFormat="1" ht="12" customHeight="1" x14ac:dyDescent="0.2">
      <c r="A274" s="32"/>
      <c r="B274" s="37"/>
      <c r="C274" s="25">
        <v>4710</v>
      </c>
      <c r="D274" s="89" t="s">
        <v>94</v>
      </c>
      <c r="E274" s="45">
        <v>40827</v>
      </c>
      <c r="F274" s="45"/>
      <c r="G274" s="45">
        <v>750</v>
      </c>
      <c r="H274" s="44">
        <f t="shared" si="72"/>
        <v>40077</v>
      </c>
    </row>
    <row r="275" spans="1:8" s="16" customFormat="1" ht="12" customHeight="1" x14ac:dyDescent="0.2">
      <c r="A275" s="32"/>
      <c r="B275" s="37"/>
      <c r="C275" s="88">
        <v>4800</v>
      </c>
      <c r="D275" s="105" t="s">
        <v>136</v>
      </c>
      <c r="E275" s="42">
        <v>543530</v>
      </c>
      <c r="F275" s="42"/>
      <c r="G275" s="42">
        <v>1800</v>
      </c>
      <c r="H275" s="44">
        <f t="shared" si="72"/>
        <v>541730</v>
      </c>
    </row>
    <row r="276" spans="1:8" s="16" customFormat="1" ht="12" customHeight="1" x14ac:dyDescent="0.2">
      <c r="A276" s="32"/>
      <c r="B276" s="25">
        <v>80195</v>
      </c>
      <c r="C276" s="26"/>
      <c r="D276" s="38" t="s">
        <v>15</v>
      </c>
      <c r="E276" s="39">
        <v>20941001.709999997</v>
      </c>
      <c r="F276" s="40">
        <f>SUM(F277,F281,F284)</f>
        <v>6196.96</v>
      </c>
      <c r="G276" s="40">
        <f>SUM(G277,G281,G284)</f>
        <v>6196.96</v>
      </c>
      <c r="H276" s="39">
        <f>SUM(E276+F276-G276)</f>
        <v>20941001.709999997</v>
      </c>
    </row>
    <row r="277" spans="1:8" s="16" customFormat="1" ht="35.25" customHeight="1" x14ac:dyDescent="0.2">
      <c r="A277" s="32"/>
      <c r="B277" s="25"/>
      <c r="C277" s="97"/>
      <c r="D277" s="487" t="s">
        <v>163</v>
      </c>
      <c r="E277" s="48">
        <v>241877.7</v>
      </c>
      <c r="F277" s="48">
        <f>SUM(F278:F280)</f>
        <v>379</v>
      </c>
      <c r="G277" s="48">
        <f>SUM(G278:G280)</f>
        <v>379</v>
      </c>
      <c r="H277" s="48">
        <f t="shared" ref="H277:H280" si="73">SUM(E277+F277-G277)</f>
        <v>241877.7</v>
      </c>
    </row>
    <row r="278" spans="1:8" s="16" customFormat="1" ht="12" customHeight="1" x14ac:dyDescent="0.2">
      <c r="A278" s="32"/>
      <c r="B278" s="25"/>
      <c r="C278" s="25">
        <v>4301</v>
      </c>
      <c r="D278" s="41" t="s">
        <v>16</v>
      </c>
      <c r="E278" s="43">
        <v>231299.7</v>
      </c>
      <c r="F278" s="44">
        <v>104.95</v>
      </c>
      <c r="G278" s="43"/>
      <c r="H278" s="44">
        <f t="shared" si="73"/>
        <v>231404.65000000002</v>
      </c>
    </row>
    <row r="279" spans="1:8" s="16" customFormat="1" ht="12" customHeight="1" x14ac:dyDescent="0.2">
      <c r="A279" s="32"/>
      <c r="B279" s="25"/>
      <c r="C279" s="25">
        <v>4411</v>
      </c>
      <c r="D279" s="89" t="s">
        <v>152</v>
      </c>
      <c r="E279" s="43">
        <v>261</v>
      </c>
      <c r="F279" s="44">
        <v>274.05</v>
      </c>
      <c r="G279" s="43"/>
      <c r="H279" s="44">
        <f t="shared" si="73"/>
        <v>535.04999999999995</v>
      </c>
    </row>
    <row r="280" spans="1:8" s="16" customFormat="1" ht="12" customHeight="1" x14ac:dyDescent="0.2">
      <c r="A280" s="32"/>
      <c r="B280" s="25"/>
      <c r="C280" s="25">
        <v>4431</v>
      </c>
      <c r="D280" s="41" t="s">
        <v>82</v>
      </c>
      <c r="E280" s="43">
        <v>2971</v>
      </c>
      <c r="F280" s="44"/>
      <c r="G280" s="43">
        <v>379</v>
      </c>
      <c r="H280" s="44">
        <f t="shared" si="73"/>
        <v>2592</v>
      </c>
    </row>
    <row r="281" spans="1:8" s="16" customFormat="1" ht="12" customHeight="1" x14ac:dyDescent="0.2">
      <c r="A281" s="32"/>
      <c r="B281" s="25"/>
      <c r="C281" s="88"/>
      <c r="D281" s="491" t="s">
        <v>164</v>
      </c>
      <c r="E281" s="489">
        <v>62328</v>
      </c>
      <c r="F281" s="489">
        <f>SUM(F282:F283)</f>
        <v>17.96</v>
      </c>
      <c r="G281" s="489">
        <f>SUM(G282:G283)</f>
        <v>17.96</v>
      </c>
      <c r="H281" s="489">
        <f>SUM(E281+F281-G281)</f>
        <v>62328</v>
      </c>
    </row>
    <row r="282" spans="1:8" s="16" customFormat="1" ht="12" customHeight="1" x14ac:dyDescent="0.2">
      <c r="A282" s="32"/>
      <c r="B282" s="25"/>
      <c r="C282" s="25">
        <v>4220</v>
      </c>
      <c r="D282" s="41" t="s">
        <v>165</v>
      </c>
      <c r="E282" s="45">
        <v>450</v>
      </c>
      <c r="F282" s="45">
        <v>17.96</v>
      </c>
      <c r="G282" s="45"/>
      <c r="H282" s="43">
        <f t="shared" ref="H282:H292" si="74">SUM(E282+F282-G282)</f>
        <v>467.96</v>
      </c>
    </row>
    <row r="283" spans="1:8" s="16" customFormat="1" ht="12" customHeight="1" x14ac:dyDescent="0.2">
      <c r="A283" s="32"/>
      <c r="B283" s="25"/>
      <c r="C283" s="25">
        <v>4300</v>
      </c>
      <c r="D283" s="41" t="s">
        <v>16</v>
      </c>
      <c r="E283" s="45">
        <v>61281</v>
      </c>
      <c r="F283" s="45"/>
      <c r="G283" s="45">
        <v>17.96</v>
      </c>
      <c r="H283" s="43">
        <f t="shared" si="74"/>
        <v>61263.040000000001</v>
      </c>
    </row>
    <row r="284" spans="1:8" s="16" customFormat="1" ht="11.25" customHeight="1" x14ac:dyDescent="0.2">
      <c r="A284" s="32"/>
      <c r="B284" s="25"/>
      <c r="C284" s="26"/>
      <c r="D284" s="499" t="s">
        <v>166</v>
      </c>
      <c r="E284" s="489">
        <v>423442.9</v>
      </c>
      <c r="F284" s="488">
        <f>SUM(F285:F286)</f>
        <v>5800</v>
      </c>
      <c r="G284" s="488">
        <f>SUM(G285:G286)</f>
        <v>5800</v>
      </c>
      <c r="H284" s="48">
        <f t="shared" si="74"/>
        <v>423442.9</v>
      </c>
    </row>
    <row r="285" spans="1:8" s="16" customFormat="1" ht="12" customHeight="1" x14ac:dyDescent="0.2">
      <c r="A285" s="32"/>
      <c r="B285" s="25"/>
      <c r="C285" s="25">
        <v>4240</v>
      </c>
      <c r="D285" s="41" t="s">
        <v>134</v>
      </c>
      <c r="E285" s="45">
        <v>6003.59</v>
      </c>
      <c r="F285" s="42">
        <v>5800</v>
      </c>
      <c r="G285" s="42"/>
      <c r="H285" s="44">
        <f t="shared" si="74"/>
        <v>11803.59</v>
      </c>
    </row>
    <row r="286" spans="1:8" s="16" customFormat="1" ht="12" customHeight="1" x14ac:dyDescent="0.2">
      <c r="A286" s="32"/>
      <c r="B286" s="25"/>
      <c r="C286" s="25">
        <v>4300</v>
      </c>
      <c r="D286" s="41" t="s">
        <v>16</v>
      </c>
      <c r="E286" s="45">
        <v>142936</v>
      </c>
      <c r="F286" s="42"/>
      <c r="G286" s="42">
        <v>5800</v>
      </c>
      <c r="H286" s="44">
        <f t="shared" si="74"/>
        <v>137136</v>
      </c>
    </row>
    <row r="287" spans="1:8" s="16" customFormat="1" ht="12" customHeight="1" thickBot="1" x14ac:dyDescent="0.25">
      <c r="A287" s="33" t="s">
        <v>167</v>
      </c>
      <c r="B287" s="31"/>
      <c r="C287" s="33"/>
      <c r="D287" s="34" t="s">
        <v>168</v>
      </c>
      <c r="E287" s="109">
        <v>6751305.7400000002</v>
      </c>
      <c r="F287" s="109">
        <f>SUM(F288)</f>
        <v>340</v>
      </c>
      <c r="G287" s="109">
        <f>SUM(G288)</f>
        <v>340</v>
      </c>
      <c r="H287" s="30">
        <f t="shared" si="74"/>
        <v>6751305.7400000002</v>
      </c>
    </row>
    <row r="288" spans="1:8" s="16" customFormat="1" ht="12" customHeight="1" thickTop="1" x14ac:dyDescent="0.2">
      <c r="A288" s="32"/>
      <c r="B288" s="88">
        <v>85154</v>
      </c>
      <c r="C288" s="90"/>
      <c r="D288" s="91" t="s">
        <v>169</v>
      </c>
      <c r="E288" s="40">
        <v>6014705.7400000002</v>
      </c>
      <c r="F288" s="40">
        <f>SUM(F289)</f>
        <v>340</v>
      </c>
      <c r="G288" s="40">
        <f>SUM(G289)</f>
        <v>340</v>
      </c>
      <c r="H288" s="39">
        <f t="shared" si="74"/>
        <v>6014705.7400000002</v>
      </c>
    </row>
    <row r="289" spans="1:8" s="16" customFormat="1" ht="12" customHeight="1" x14ac:dyDescent="0.2">
      <c r="A289" s="32"/>
      <c r="B289" s="32"/>
      <c r="C289" s="88"/>
      <c r="D289" s="491" t="s">
        <v>170</v>
      </c>
      <c r="E289" s="488">
        <v>1846057</v>
      </c>
      <c r="F289" s="488">
        <f>SUM(F290:F291)</f>
        <v>340</v>
      </c>
      <c r="G289" s="488">
        <f>SUM(G290:G291)</f>
        <v>340</v>
      </c>
      <c r="H289" s="48">
        <f t="shared" si="74"/>
        <v>1846057</v>
      </c>
    </row>
    <row r="290" spans="1:8" s="16" customFormat="1" ht="12" customHeight="1" x14ac:dyDescent="0.2">
      <c r="A290" s="32"/>
      <c r="B290" s="32"/>
      <c r="C290" s="51" t="s">
        <v>105</v>
      </c>
      <c r="D290" s="89" t="s">
        <v>106</v>
      </c>
      <c r="E290" s="44">
        <v>94100</v>
      </c>
      <c r="F290" s="44"/>
      <c r="G290" s="44">
        <v>340</v>
      </c>
      <c r="H290" s="44">
        <f t="shared" si="74"/>
        <v>93760</v>
      </c>
    </row>
    <row r="291" spans="1:8" s="16" customFormat="1" ht="12" customHeight="1" x14ac:dyDescent="0.2">
      <c r="A291" s="32"/>
      <c r="B291" s="32"/>
      <c r="C291" s="25">
        <v>4410</v>
      </c>
      <c r="D291" s="89" t="s">
        <v>152</v>
      </c>
      <c r="E291" s="44">
        <v>4706</v>
      </c>
      <c r="F291" s="44">
        <v>340</v>
      </c>
      <c r="G291" s="44"/>
      <c r="H291" s="44">
        <f t="shared" si="74"/>
        <v>5046</v>
      </c>
    </row>
    <row r="292" spans="1:8" s="16" customFormat="1" ht="12" customHeight="1" thickBot="1" x14ac:dyDescent="0.25">
      <c r="A292" s="33" t="s">
        <v>171</v>
      </c>
      <c r="B292" s="32"/>
      <c r="C292" s="33"/>
      <c r="D292" s="34" t="s">
        <v>47</v>
      </c>
      <c r="E292" s="30">
        <v>72640348.600000009</v>
      </c>
      <c r="F292" s="35">
        <f>SUM(F293,F304,F307,F313)</f>
        <v>865587</v>
      </c>
      <c r="G292" s="35">
        <f>SUM(G293,G304,G307,G313)</f>
        <v>77702</v>
      </c>
      <c r="H292" s="30">
        <f t="shared" si="74"/>
        <v>73428233.600000009</v>
      </c>
    </row>
    <row r="293" spans="1:8" s="16" customFormat="1" ht="12" customHeight="1" thickTop="1" x14ac:dyDescent="0.2">
      <c r="A293" s="33"/>
      <c r="B293" s="37">
        <v>85202</v>
      </c>
      <c r="C293" s="26"/>
      <c r="D293" s="65" t="s">
        <v>48</v>
      </c>
      <c r="E293" s="86">
        <v>18730221.690000001</v>
      </c>
      <c r="F293" s="40">
        <f>SUM(F294)</f>
        <v>19583</v>
      </c>
      <c r="G293" s="40">
        <f>SUM(G294)</f>
        <v>60020</v>
      </c>
      <c r="H293" s="39">
        <f t="shared" ref="H293:H302" si="75">SUM(E293+F293-G293)</f>
        <v>18689784.690000001</v>
      </c>
    </row>
    <row r="294" spans="1:8" s="16" customFormat="1" ht="12" customHeight="1" x14ac:dyDescent="0.2">
      <c r="A294" s="33"/>
      <c r="B294" s="37"/>
      <c r="C294" s="26"/>
      <c r="D294" s="491" t="s">
        <v>172</v>
      </c>
      <c r="E294" s="489">
        <v>4601929.6900000004</v>
      </c>
      <c r="F294" s="497">
        <f>SUM(F295:F302)</f>
        <v>19583</v>
      </c>
      <c r="G294" s="497">
        <f>SUM(G295:G302)</f>
        <v>60020</v>
      </c>
      <c r="H294" s="48">
        <f t="shared" si="75"/>
        <v>4561492.6900000004</v>
      </c>
    </row>
    <row r="295" spans="1:8" s="16" customFormat="1" ht="12" customHeight="1" x14ac:dyDescent="0.2">
      <c r="A295" s="33"/>
      <c r="B295" s="37"/>
      <c r="C295" s="25">
        <v>4040</v>
      </c>
      <c r="D295" s="41" t="s">
        <v>132</v>
      </c>
      <c r="E295" s="42">
        <v>167365</v>
      </c>
      <c r="F295" s="45"/>
      <c r="G295" s="45">
        <v>10020</v>
      </c>
      <c r="H295" s="44">
        <f t="shared" si="75"/>
        <v>157345</v>
      </c>
    </row>
    <row r="296" spans="1:8" s="16" customFormat="1" ht="12" customHeight="1" x14ac:dyDescent="0.2">
      <c r="A296" s="33"/>
      <c r="B296" s="37"/>
      <c r="C296" s="25">
        <v>4170</v>
      </c>
      <c r="D296" s="41" t="s">
        <v>119</v>
      </c>
      <c r="E296" s="42">
        <v>15000</v>
      </c>
      <c r="F296" s="45">
        <v>5000</v>
      </c>
      <c r="G296" s="45"/>
      <c r="H296" s="44">
        <f t="shared" si="75"/>
        <v>20000</v>
      </c>
    </row>
    <row r="297" spans="1:8" s="16" customFormat="1" ht="12" customHeight="1" x14ac:dyDescent="0.2">
      <c r="A297" s="33"/>
      <c r="B297" s="37"/>
      <c r="C297" s="25" t="s">
        <v>105</v>
      </c>
      <c r="D297" s="41" t="s">
        <v>106</v>
      </c>
      <c r="E297" s="42">
        <v>105998</v>
      </c>
      <c r="F297" s="45">
        <v>9563</v>
      </c>
      <c r="G297" s="45">
        <v>20000</v>
      </c>
      <c r="H297" s="44">
        <f t="shared" si="75"/>
        <v>95561</v>
      </c>
    </row>
    <row r="298" spans="1:8" s="16" customFormat="1" ht="12" customHeight="1" x14ac:dyDescent="0.2">
      <c r="A298" s="33"/>
      <c r="B298" s="37"/>
      <c r="C298" s="25">
        <v>4260</v>
      </c>
      <c r="D298" s="41" t="s">
        <v>144</v>
      </c>
      <c r="E298" s="42">
        <v>332296</v>
      </c>
      <c r="F298" s="45"/>
      <c r="G298" s="45">
        <v>10000</v>
      </c>
      <c r="H298" s="44">
        <f t="shared" si="75"/>
        <v>322296</v>
      </c>
    </row>
    <row r="299" spans="1:8" s="16" customFormat="1" ht="12" customHeight="1" x14ac:dyDescent="0.2">
      <c r="A299" s="33"/>
      <c r="B299" s="37"/>
      <c r="C299" s="25">
        <v>4280</v>
      </c>
      <c r="D299" s="41" t="s">
        <v>92</v>
      </c>
      <c r="E299" s="42">
        <v>5500</v>
      </c>
      <c r="F299" s="45">
        <v>2500</v>
      </c>
      <c r="G299" s="45"/>
      <c r="H299" s="44">
        <f t="shared" si="75"/>
        <v>8000</v>
      </c>
    </row>
    <row r="300" spans="1:8" s="16" customFormat="1" ht="12" customHeight="1" x14ac:dyDescent="0.2">
      <c r="A300" s="33"/>
      <c r="B300" s="37"/>
      <c r="C300" s="25">
        <v>4300</v>
      </c>
      <c r="D300" s="41" t="s">
        <v>16</v>
      </c>
      <c r="E300" s="42">
        <v>149890.43</v>
      </c>
      <c r="F300" s="45"/>
      <c r="G300" s="45">
        <v>20000</v>
      </c>
      <c r="H300" s="44">
        <f t="shared" si="75"/>
        <v>129890.43</v>
      </c>
    </row>
    <row r="301" spans="1:8" s="16" customFormat="1" ht="23.25" customHeight="1" x14ac:dyDescent="0.2">
      <c r="A301" s="33"/>
      <c r="B301" s="37"/>
      <c r="C301" s="74">
        <v>4700</v>
      </c>
      <c r="D301" s="106" t="s">
        <v>145</v>
      </c>
      <c r="E301" s="42">
        <v>4165</v>
      </c>
      <c r="F301" s="45">
        <v>1520</v>
      </c>
      <c r="G301" s="45"/>
      <c r="H301" s="44">
        <f t="shared" si="75"/>
        <v>5685</v>
      </c>
    </row>
    <row r="302" spans="1:8" s="16" customFormat="1" ht="12" customHeight="1" x14ac:dyDescent="0.2">
      <c r="A302" s="33"/>
      <c r="B302" s="37"/>
      <c r="C302" s="25">
        <v>4710</v>
      </c>
      <c r="D302" s="89" t="s">
        <v>94</v>
      </c>
      <c r="E302" s="42">
        <v>1000</v>
      </c>
      <c r="F302" s="45">
        <v>1000</v>
      </c>
      <c r="G302" s="45"/>
      <c r="H302" s="44">
        <f t="shared" si="75"/>
        <v>2000</v>
      </c>
    </row>
    <row r="303" spans="1:8" s="16" customFormat="1" ht="12" customHeight="1" x14ac:dyDescent="0.2">
      <c r="A303" s="33"/>
      <c r="B303" s="37">
        <v>85214</v>
      </c>
      <c r="C303" s="26"/>
      <c r="D303" s="66" t="s">
        <v>49</v>
      </c>
      <c r="E303" s="58"/>
      <c r="F303" s="67"/>
      <c r="G303" s="67"/>
      <c r="H303" s="58"/>
    </row>
    <row r="304" spans="1:8" s="16" customFormat="1" ht="12" customHeight="1" x14ac:dyDescent="0.2">
      <c r="A304" s="33"/>
      <c r="B304" s="37"/>
      <c r="C304" s="26"/>
      <c r="D304" s="68" t="s">
        <v>50</v>
      </c>
      <c r="E304" s="39">
        <v>8256566.4100000001</v>
      </c>
      <c r="F304" s="40">
        <f t="shared" ref="F304:G304" si="76">SUM(F305)</f>
        <v>695</v>
      </c>
      <c r="G304" s="40">
        <f t="shared" si="76"/>
        <v>0</v>
      </c>
      <c r="H304" s="39">
        <f>SUM(E304+F304-G304)</f>
        <v>8257261.4100000001</v>
      </c>
    </row>
    <row r="305" spans="1:8" s="16" customFormat="1" ht="22.5" customHeight="1" x14ac:dyDescent="0.2">
      <c r="A305" s="33"/>
      <c r="B305" s="32"/>
      <c r="C305" s="51"/>
      <c r="D305" s="490" t="s">
        <v>173</v>
      </c>
      <c r="E305" s="489">
        <v>3572</v>
      </c>
      <c r="F305" s="488">
        <f>SUM(F306:F306)</f>
        <v>695</v>
      </c>
      <c r="G305" s="488">
        <f>SUM(G306:G306)</f>
        <v>0</v>
      </c>
      <c r="H305" s="489">
        <f t="shared" ref="H305:H333" si="77">SUM(E305+F305-G305)</f>
        <v>4267</v>
      </c>
    </row>
    <row r="306" spans="1:8" s="16" customFormat="1" ht="21" customHeight="1" x14ac:dyDescent="0.2">
      <c r="A306" s="33"/>
      <c r="B306" s="32"/>
      <c r="C306" s="74">
        <v>3290</v>
      </c>
      <c r="D306" s="81" t="s">
        <v>174</v>
      </c>
      <c r="E306" s="43">
        <v>3572</v>
      </c>
      <c r="F306" s="43">
        <v>695</v>
      </c>
      <c r="G306" s="44"/>
      <c r="H306" s="43">
        <f t="shared" si="77"/>
        <v>4267</v>
      </c>
    </row>
    <row r="307" spans="1:8" s="16" customFormat="1" ht="12" customHeight="1" x14ac:dyDescent="0.2">
      <c r="A307" s="33"/>
      <c r="B307" s="88">
        <v>85230</v>
      </c>
      <c r="C307" s="90"/>
      <c r="D307" s="91" t="s">
        <v>52</v>
      </c>
      <c r="E307" s="86">
        <v>5613762</v>
      </c>
      <c r="F307" s="40">
        <f>SUM(F308,F311)</f>
        <v>761460</v>
      </c>
      <c r="G307" s="40">
        <f>SUM(G308,G311)</f>
        <v>0</v>
      </c>
      <c r="H307" s="39">
        <f t="shared" si="77"/>
        <v>6375222</v>
      </c>
    </row>
    <row r="308" spans="1:8" s="16" customFormat="1" ht="12" customHeight="1" x14ac:dyDescent="0.2">
      <c r="A308" s="33"/>
      <c r="B308" s="88"/>
      <c r="C308" s="26"/>
      <c r="D308" s="500" t="s">
        <v>175</v>
      </c>
      <c r="E308" s="489">
        <v>5597700</v>
      </c>
      <c r="F308" s="488">
        <f>SUM(F309:F310)</f>
        <v>759762</v>
      </c>
      <c r="G308" s="488">
        <f>SUM(G309:G310)</f>
        <v>0</v>
      </c>
      <c r="H308" s="489">
        <f>SUM(E308+F308-G308)</f>
        <v>6357462</v>
      </c>
    </row>
    <row r="309" spans="1:8" s="16" customFormat="1" ht="12" customHeight="1" x14ac:dyDescent="0.2">
      <c r="A309" s="33"/>
      <c r="B309" s="88"/>
      <c r="C309" s="25">
        <v>3110</v>
      </c>
      <c r="D309" s="41" t="s">
        <v>176</v>
      </c>
      <c r="E309" s="45">
        <v>3197700</v>
      </c>
      <c r="F309" s="42">
        <v>434052</v>
      </c>
      <c r="G309" s="42"/>
      <c r="H309" s="44">
        <f t="shared" ref="H309:H310" si="78">SUM(E309+F309-G309)</f>
        <v>3631752</v>
      </c>
    </row>
    <row r="310" spans="1:8" s="16" customFormat="1" ht="12" customHeight="1" x14ac:dyDescent="0.2">
      <c r="A310" s="33"/>
      <c r="B310" s="88"/>
      <c r="C310" s="25">
        <v>4300</v>
      </c>
      <c r="D310" s="41" t="s">
        <v>16</v>
      </c>
      <c r="E310" s="45">
        <v>2400000</v>
      </c>
      <c r="F310" s="44">
        <v>325710</v>
      </c>
      <c r="G310" s="44"/>
      <c r="H310" s="44">
        <f t="shared" si="78"/>
        <v>2725710</v>
      </c>
    </row>
    <row r="311" spans="1:8" s="16" customFormat="1" ht="21.75" customHeight="1" x14ac:dyDescent="0.2">
      <c r="A311" s="33"/>
      <c r="B311" s="32"/>
      <c r="C311" s="26"/>
      <c r="D311" s="487" t="s">
        <v>177</v>
      </c>
      <c r="E311" s="489">
        <v>14519</v>
      </c>
      <c r="F311" s="488">
        <f>SUM(F312:F312)</f>
        <v>1698</v>
      </c>
      <c r="G311" s="488">
        <f>SUM(G312:G312)</f>
        <v>0</v>
      </c>
      <c r="H311" s="489">
        <f t="shared" si="77"/>
        <v>16217</v>
      </c>
    </row>
    <row r="312" spans="1:8" s="16" customFormat="1" ht="21" customHeight="1" x14ac:dyDescent="0.2">
      <c r="A312" s="33"/>
      <c r="B312" s="32"/>
      <c r="C312" s="74">
        <v>3290</v>
      </c>
      <c r="D312" s="81" t="s">
        <v>174</v>
      </c>
      <c r="E312" s="45">
        <v>14519</v>
      </c>
      <c r="F312" s="42">
        <v>1698</v>
      </c>
      <c r="G312" s="42"/>
      <c r="H312" s="44">
        <f t="shared" si="77"/>
        <v>16217</v>
      </c>
    </row>
    <row r="313" spans="1:8" s="16" customFormat="1" ht="11.25" customHeight="1" x14ac:dyDescent="0.2">
      <c r="A313" s="33"/>
      <c r="B313" s="37">
        <v>85295</v>
      </c>
      <c r="C313" s="26"/>
      <c r="D313" s="38" t="s">
        <v>15</v>
      </c>
      <c r="E313" s="39">
        <v>5830234.9000000004</v>
      </c>
      <c r="F313" s="40">
        <f>SUM(F314,F317,F325,F329)</f>
        <v>83849</v>
      </c>
      <c r="G313" s="40">
        <f>SUM(G314,G317,G325,G329)</f>
        <v>17682</v>
      </c>
      <c r="H313" s="39">
        <f>SUM(E313+F313-G313)</f>
        <v>5896401.9000000004</v>
      </c>
    </row>
    <row r="314" spans="1:8" s="16" customFormat="1" ht="35.25" customHeight="1" x14ac:dyDescent="0.2">
      <c r="A314" s="33"/>
      <c r="B314" s="32"/>
      <c r="C314" s="51"/>
      <c r="D314" s="499" t="s">
        <v>178</v>
      </c>
      <c r="E314" s="489">
        <v>456126.81</v>
      </c>
      <c r="F314" s="488">
        <f>SUM(F315:F316)</f>
        <v>290</v>
      </c>
      <c r="G314" s="488">
        <f>SUM(G315:G316)</f>
        <v>290</v>
      </c>
      <c r="H314" s="489">
        <f t="shared" ref="H314:H316" si="79">SUM(E314+F314-G314)</f>
        <v>456126.81</v>
      </c>
    </row>
    <row r="315" spans="1:8" s="16" customFormat="1" ht="12" customHeight="1" x14ac:dyDescent="0.2">
      <c r="A315" s="33"/>
      <c r="B315" s="32"/>
      <c r="C315" s="25">
        <v>4127</v>
      </c>
      <c r="D315" s="89" t="s">
        <v>114</v>
      </c>
      <c r="E315" s="45">
        <v>5088.22</v>
      </c>
      <c r="F315" s="42"/>
      <c r="G315" s="42">
        <v>290</v>
      </c>
      <c r="H315" s="44">
        <f t="shared" si="79"/>
        <v>4798.22</v>
      </c>
    </row>
    <row r="316" spans="1:8" s="16" customFormat="1" ht="12" customHeight="1" x14ac:dyDescent="0.2">
      <c r="A316" s="33"/>
      <c r="B316" s="32"/>
      <c r="C316" s="25">
        <v>4437</v>
      </c>
      <c r="D316" s="41" t="s">
        <v>82</v>
      </c>
      <c r="E316" s="45">
        <v>0</v>
      </c>
      <c r="F316" s="42">
        <v>290</v>
      </c>
      <c r="G316" s="42"/>
      <c r="H316" s="44">
        <f t="shared" si="79"/>
        <v>290</v>
      </c>
    </row>
    <row r="317" spans="1:8" s="16" customFormat="1" ht="23.25" customHeight="1" x14ac:dyDescent="0.2">
      <c r="A317" s="33"/>
      <c r="B317" s="32"/>
      <c r="C317" s="26"/>
      <c r="D317" s="487" t="s">
        <v>179</v>
      </c>
      <c r="E317" s="489">
        <v>0</v>
      </c>
      <c r="F317" s="488">
        <f>SUM(F318:F324)</f>
        <v>82709</v>
      </c>
      <c r="G317" s="488">
        <f>SUM(G318:G324)</f>
        <v>0</v>
      </c>
      <c r="H317" s="489">
        <f>SUM(E317+F317-G317)</f>
        <v>82709</v>
      </c>
    </row>
    <row r="318" spans="1:8" s="16" customFormat="1" ht="12" customHeight="1" x14ac:dyDescent="0.2">
      <c r="A318" s="110"/>
      <c r="B318" s="70"/>
      <c r="C318" s="95">
        <v>4010</v>
      </c>
      <c r="D318" s="38" t="s">
        <v>112</v>
      </c>
      <c r="E318" s="86">
        <v>0</v>
      </c>
      <c r="F318" s="40">
        <v>3952</v>
      </c>
      <c r="G318" s="40"/>
      <c r="H318" s="40">
        <f t="shared" ref="H318:H327" si="80">SUM(E318+F318-G318)</f>
        <v>3952</v>
      </c>
    </row>
    <row r="319" spans="1:8" s="16" customFormat="1" ht="12" customHeight="1" x14ac:dyDescent="0.2">
      <c r="A319" s="33"/>
      <c r="B319" s="32"/>
      <c r="C319" s="25">
        <v>4110</v>
      </c>
      <c r="D319" s="41" t="s">
        <v>161</v>
      </c>
      <c r="E319" s="45">
        <v>0</v>
      </c>
      <c r="F319" s="44">
        <v>9076</v>
      </c>
      <c r="G319" s="44"/>
      <c r="H319" s="44">
        <f t="shared" si="80"/>
        <v>9076</v>
      </c>
    </row>
    <row r="320" spans="1:8" s="16" customFormat="1" ht="12" customHeight="1" x14ac:dyDescent="0.2">
      <c r="A320" s="33"/>
      <c r="B320" s="32"/>
      <c r="C320" s="25">
        <v>4120</v>
      </c>
      <c r="D320" s="41" t="s">
        <v>162</v>
      </c>
      <c r="E320" s="45">
        <v>0</v>
      </c>
      <c r="F320" s="44">
        <v>1274</v>
      </c>
      <c r="G320" s="44"/>
      <c r="H320" s="44">
        <f t="shared" si="80"/>
        <v>1274</v>
      </c>
    </row>
    <row r="321" spans="1:8" s="16" customFormat="1" ht="12" customHeight="1" x14ac:dyDescent="0.2">
      <c r="A321" s="33"/>
      <c r="B321" s="32"/>
      <c r="C321" s="25">
        <v>4170</v>
      </c>
      <c r="D321" s="41" t="s">
        <v>119</v>
      </c>
      <c r="E321" s="45">
        <v>0</v>
      </c>
      <c r="F321" s="44">
        <v>48347</v>
      </c>
      <c r="G321" s="44"/>
      <c r="H321" s="44">
        <f t="shared" si="80"/>
        <v>48347</v>
      </c>
    </row>
    <row r="322" spans="1:8" s="16" customFormat="1" ht="12" customHeight="1" x14ac:dyDescent="0.2">
      <c r="A322" s="33"/>
      <c r="B322" s="32"/>
      <c r="C322" s="25">
        <v>4210</v>
      </c>
      <c r="D322" s="41" t="s">
        <v>106</v>
      </c>
      <c r="E322" s="45">
        <v>0</v>
      </c>
      <c r="F322" s="44">
        <f>3458+4542</f>
        <v>8000</v>
      </c>
      <c r="G322" s="44"/>
      <c r="H322" s="44">
        <f t="shared" si="80"/>
        <v>8000</v>
      </c>
    </row>
    <row r="323" spans="1:8" s="16" customFormat="1" ht="12" customHeight="1" x14ac:dyDescent="0.2">
      <c r="A323" s="33"/>
      <c r="B323" s="32"/>
      <c r="C323" s="25">
        <v>4220</v>
      </c>
      <c r="D323" s="41" t="s">
        <v>165</v>
      </c>
      <c r="E323" s="45">
        <v>0</v>
      </c>
      <c r="F323" s="44">
        <v>12000</v>
      </c>
      <c r="G323" s="44"/>
      <c r="H323" s="44">
        <f t="shared" si="80"/>
        <v>12000</v>
      </c>
    </row>
    <row r="324" spans="1:8" s="16" customFormat="1" ht="12" customHeight="1" x14ac:dyDescent="0.2">
      <c r="A324" s="33"/>
      <c r="B324" s="32"/>
      <c r="C324" s="25">
        <v>4710</v>
      </c>
      <c r="D324" s="89" t="s">
        <v>94</v>
      </c>
      <c r="E324" s="45">
        <v>0</v>
      </c>
      <c r="F324" s="44">
        <v>60</v>
      </c>
      <c r="G324" s="44"/>
      <c r="H324" s="44">
        <f t="shared" si="80"/>
        <v>60</v>
      </c>
    </row>
    <row r="325" spans="1:8" s="16" customFormat="1" ht="12" customHeight="1" x14ac:dyDescent="0.2">
      <c r="A325" s="33"/>
      <c r="B325" s="32"/>
      <c r="C325" s="51"/>
      <c r="D325" s="491" t="s">
        <v>170</v>
      </c>
      <c r="E325" s="489">
        <v>1454146</v>
      </c>
      <c r="F325" s="488">
        <f>SUM(F326:F327)</f>
        <v>0</v>
      </c>
      <c r="G325" s="488">
        <f>SUM(G326:G327)</f>
        <v>16542</v>
      </c>
      <c r="H325" s="489">
        <f t="shared" si="80"/>
        <v>1437604</v>
      </c>
    </row>
    <row r="326" spans="1:8" s="16" customFormat="1" ht="12" customHeight="1" x14ac:dyDescent="0.2">
      <c r="A326" s="33"/>
      <c r="B326" s="32"/>
      <c r="C326" s="25">
        <v>4300</v>
      </c>
      <c r="D326" s="41" t="s">
        <v>16</v>
      </c>
      <c r="E326" s="44">
        <v>57862</v>
      </c>
      <c r="F326" s="43"/>
      <c r="G326" s="44">
        <v>6542</v>
      </c>
      <c r="H326" s="44">
        <f t="shared" si="80"/>
        <v>51320</v>
      </c>
    </row>
    <row r="327" spans="1:8" s="16" customFormat="1" ht="21.75" customHeight="1" x14ac:dyDescent="0.2">
      <c r="A327" s="33"/>
      <c r="B327" s="32"/>
      <c r="C327" s="56" t="s">
        <v>180</v>
      </c>
      <c r="D327" s="111" t="s">
        <v>181</v>
      </c>
      <c r="E327" s="44">
        <v>72000</v>
      </c>
      <c r="F327" s="43"/>
      <c r="G327" s="44">
        <v>10000</v>
      </c>
      <c r="H327" s="44">
        <f t="shared" si="80"/>
        <v>62000</v>
      </c>
    </row>
    <row r="328" spans="1:8" s="16" customFormat="1" ht="12" customHeight="1" x14ac:dyDescent="0.2">
      <c r="A328" s="33"/>
      <c r="B328" s="32"/>
      <c r="C328" s="83"/>
      <c r="D328" s="100" t="s">
        <v>182</v>
      </c>
      <c r="E328" s="45"/>
      <c r="F328" s="44"/>
      <c r="G328" s="44"/>
      <c r="H328" s="43"/>
    </row>
    <row r="329" spans="1:8" s="16" customFormat="1" ht="12" customHeight="1" x14ac:dyDescent="0.2">
      <c r="A329" s="33"/>
      <c r="B329" s="32"/>
      <c r="C329" s="26"/>
      <c r="D329" s="501" t="s">
        <v>491</v>
      </c>
      <c r="E329" s="489">
        <v>332424</v>
      </c>
      <c r="F329" s="497">
        <f>SUM(F330:F331)</f>
        <v>850</v>
      </c>
      <c r="G329" s="497">
        <f>SUM(G330:G331)</f>
        <v>850</v>
      </c>
      <c r="H329" s="48">
        <f t="shared" ref="H329:H331" si="81">SUM(E329+F329-G329)</f>
        <v>332424</v>
      </c>
    </row>
    <row r="330" spans="1:8" s="16" customFormat="1" ht="12" customHeight="1" x14ac:dyDescent="0.2">
      <c r="A330" s="33"/>
      <c r="B330" s="32"/>
      <c r="C330" s="25">
        <v>4217</v>
      </c>
      <c r="D330" s="41" t="s">
        <v>106</v>
      </c>
      <c r="E330" s="42">
        <v>47100</v>
      </c>
      <c r="F330" s="45"/>
      <c r="G330" s="45">
        <v>850</v>
      </c>
      <c r="H330" s="44">
        <f t="shared" si="81"/>
        <v>46250</v>
      </c>
    </row>
    <row r="331" spans="1:8" s="16" customFormat="1" ht="12" customHeight="1" x14ac:dyDescent="0.2">
      <c r="A331" s="33"/>
      <c r="B331" s="32"/>
      <c r="C331" s="25">
        <v>4227</v>
      </c>
      <c r="D331" s="41" t="s">
        <v>165</v>
      </c>
      <c r="E331" s="42">
        <v>0</v>
      </c>
      <c r="F331" s="45">
        <v>850</v>
      </c>
      <c r="G331" s="45"/>
      <c r="H331" s="44">
        <f t="shared" si="81"/>
        <v>850</v>
      </c>
    </row>
    <row r="332" spans="1:8" s="16" customFormat="1" ht="12" customHeight="1" thickBot="1" x14ac:dyDescent="0.25">
      <c r="A332" s="32">
        <v>854</v>
      </c>
      <c r="B332" s="32"/>
      <c r="C332" s="33"/>
      <c r="D332" s="34" t="s">
        <v>183</v>
      </c>
      <c r="E332" s="30">
        <v>16767120.43</v>
      </c>
      <c r="F332" s="35">
        <f>SUM(F333,F338)</f>
        <v>41207</v>
      </c>
      <c r="G332" s="35">
        <f>SUM(G333,G338)</f>
        <v>35330</v>
      </c>
      <c r="H332" s="30">
        <f t="shared" si="77"/>
        <v>16772997.43</v>
      </c>
    </row>
    <row r="333" spans="1:8" s="16" customFormat="1" ht="12" customHeight="1" thickTop="1" x14ac:dyDescent="0.2">
      <c r="A333" s="32"/>
      <c r="B333" s="88">
        <v>85410</v>
      </c>
      <c r="C333" s="93"/>
      <c r="D333" s="91" t="s">
        <v>184</v>
      </c>
      <c r="E333" s="39">
        <v>3863616.43</v>
      </c>
      <c r="F333" s="40">
        <f t="shared" ref="F333:G333" si="82">SUM(F334)</f>
        <v>5877</v>
      </c>
      <c r="G333" s="40">
        <f t="shared" si="82"/>
        <v>0</v>
      </c>
      <c r="H333" s="39">
        <f t="shared" si="77"/>
        <v>3869493.43</v>
      </c>
    </row>
    <row r="334" spans="1:8" s="16" customFormat="1" ht="23.25" customHeight="1" x14ac:dyDescent="0.2">
      <c r="A334" s="32"/>
      <c r="B334" s="32"/>
      <c r="C334" s="26"/>
      <c r="D334" s="492" t="s">
        <v>137</v>
      </c>
      <c r="E334" s="48">
        <v>28067.43</v>
      </c>
      <c r="F334" s="48">
        <f>SUM(F335:F336)</f>
        <v>5877</v>
      </c>
      <c r="G334" s="48">
        <f>SUM(G335:G336)</f>
        <v>0</v>
      </c>
      <c r="H334" s="489">
        <f>SUM(E334+F334-G334)</f>
        <v>33944.43</v>
      </c>
    </row>
    <row r="335" spans="1:8" s="16" customFormat="1" ht="23.25" customHeight="1" x14ac:dyDescent="0.2">
      <c r="A335" s="32"/>
      <c r="B335" s="32"/>
      <c r="C335" s="101" t="s">
        <v>124</v>
      </c>
      <c r="D335" s="92" t="s">
        <v>125</v>
      </c>
      <c r="E335" s="45">
        <v>19567.43</v>
      </c>
      <c r="F335" s="45">
        <v>5127</v>
      </c>
      <c r="G335" s="45"/>
      <c r="H335" s="43">
        <f t="shared" ref="H335:H336" si="83">SUM(E335+F335-G335)</f>
        <v>24694.43</v>
      </c>
    </row>
    <row r="336" spans="1:8" s="16" customFormat="1" ht="12" customHeight="1" x14ac:dyDescent="0.2">
      <c r="A336" s="32"/>
      <c r="B336" s="32"/>
      <c r="C336" s="37">
        <v>4370</v>
      </c>
      <c r="D336" s="41" t="s">
        <v>146</v>
      </c>
      <c r="E336" s="42">
        <v>0</v>
      </c>
      <c r="F336" s="45">
        <v>750</v>
      </c>
      <c r="G336" s="45"/>
      <c r="H336" s="43">
        <f t="shared" si="83"/>
        <v>750</v>
      </c>
    </row>
    <row r="337" spans="1:8" s="16" customFormat="1" ht="12" customHeight="1" x14ac:dyDescent="0.2">
      <c r="A337" s="32"/>
      <c r="B337" s="25">
        <v>85412</v>
      </c>
      <c r="C337" s="37"/>
      <c r="D337" s="41" t="s">
        <v>185</v>
      </c>
      <c r="E337" s="58"/>
      <c r="F337" s="58"/>
      <c r="G337" s="58"/>
      <c r="H337" s="58"/>
    </row>
    <row r="338" spans="1:8" s="16" customFormat="1" ht="12" customHeight="1" x14ac:dyDescent="0.2">
      <c r="A338" s="32"/>
      <c r="B338" s="63"/>
      <c r="C338" s="37"/>
      <c r="D338" s="38" t="s">
        <v>186</v>
      </c>
      <c r="E338" s="39">
        <v>70000</v>
      </c>
      <c r="F338" s="39">
        <f>SUM(F339,F343)</f>
        <v>35330</v>
      </c>
      <c r="G338" s="39">
        <f>SUM(G339,G343)</f>
        <v>35330</v>
      </c>
      <c r="H338" s="39">
        <f>SUM(E338+F338-G338)</f>
        <v>70000</v>
      </c>
    </row>
    <row r="339" spans="1:8" s="16" customFormat="1" ht="12" customHeight="1" x14ac:dyDescent="0.2">
      <c r="A339" s="32"/>
      <c r="B339" s="63"/>
      <c r="C339" s="26"/>
      <c r="D339" s="491" t="s">
        <v>156</v>
      </c>
      <c r="E339" s="489">
        <v>35430</v>
      </c>
      <c r="F339" s="489">
        <f>SUM(F340:F342)</f>
        <v>0</v>
      </c>
      <c r="G339" s="489">
        <f>SUM(G340:G342)</f>
        <v>35330</v>
      </c>
      <c r="H339" s="489">
        <f>SUM(E339+F339-G339)</f>
        <v>100</v>
      </c>
    </row>
    <row r="340" spans="1:8" s="16" customFormat="1" ht="12" customHeight="1" x14ac:dyDescent="0.2">
      <c r="A340" s="32"/>
      <c r="B340" s="63"/>
      <c r="C340" s="88">
        <v>4210</v>
      </c>
      <c r="D340" s="89" t="s">
        <v>106</v>
      </c>
      <c r="E340" s="45">
        <v>5000</v>
      </c>
      <c r="F340" s="45"/>
      <c r="G340" s="45">
        <v>5000</v>
      </c>
      <c r="H340" s="44">
        <f>SUM(E340+F340-G340)</f>
        <v>0</v>
      </c>
    </row>
    <row r="341" spans="1:8" s="16" customFormat="1" ht="12" customHeight="1" x14ac:dyDescent="0.2">
      <c r="A341" s="32"/>
      <c r="B341" s="63"/>
      <c r="C341" s="25">
        <v>4220</v>
      </c>
      <c r="D341" s="41" t="s">
        <v>165</v>
      </c>
      <c r="E341" s="45">
        <v>15000</v>
      </c>
      <c r="F341" s="45"/>
      <c r="G341" s="45">
        <v>15000</v>
      </c>
      <c r="H341" s="44">
        <f t="shared" ref="H341:H342" si="84">SUM(E341+F341-G341)</f>
        <v>0</v>
      </c>
    </row>
    <row r="342" spans="1:8" s="16" customFormat="1" ht="12" customHeight="1" x14ac:dyDescent="0.2">
      <c r="A342" s="32"/>
      <c r="B342" s="63"/>
      <c r="C342" s="52">
        <v>4300</v>
      </c>
      <c r="D342" s="89" t="s">
        <v>16</v>
      </c>
      <c r="E342" s="45">
        <v>15430</v>
      </c>
      <c r="F342" s="45"/>
      <c r="G342" s="45">
        <v>15330</v>
      </c>
      <c r="H342" s="44">
        <f t="shared" si="84"/>
        <v>100</v>
      </c>
    </row>
    <row r="343" spans="1:8" s="16" customFormat="1" ht="12" customHeight="1" x14ac:dyDescent="0.2">
      <c r="A343" s="32"/>
      <c r="B343" s="37"/>
      <c r="C343" s="26"/>
      <c r="D343" s="491" t="s">
        <v>131</v>
      </c>
      <c r="E343" s="48">
        <v>34570</v>
      </c>
      <c r="F343" s="48">
        <f>SUM(F344:F350)</f>
        <v>35330</v>
      </c>
      <c r="G343" s="48">
        <f>SUM(G344:G350)</f>
        <v>0</v>
      </c>
      <c r="H343" s="489">
        <f>SUM(E343+F343-G343)</f>
        <v>69900</v>
      </c>
    </row>
    <row r="344" spans="1:8" s="16" customFormat="1" ht="12" customHeight="1" x14ac:dyDescent="0.2">
      <c r="A344" s="32"/>
      <c r="B344" s="52"/>
      <c r="C344" s="88">
        <v>4110</v>
      </c>
      <c r="D344" s="89" t="s">
        <v>161</v>
      </c>
      <c r="E344" s="45">
        <v>3004</v>
      </c>
      <c r="F344" s="45">
        <v>2827</v>
      </c>
      <c r="G344" s="45"/>
      <c r="H344" s="44">
        <f>SUM(E344+F344-G344)</f>
        <v>5831</v>
      </c>
    </row>
    <row r="345" spans="1:8" s="16" customFormat="1" ht="12" customHeight="1" x14ac:dyDescent="0.2">
      <c r="A345" s="32"/>
      <c r="B345" s="52"/>
      <c r="C345" s="88">
        <v>4120</v>
      </c>
      <c r="D345" s="41" t="s">
        <v>162</v>
      </c>
      <c r="E345" s="45">
        <v>278</v>
      </c>
      <c r="F345" s="45">
        <v>383</v>
      </c>
      <c r="G345" s="45"/>
      <c r="H345" s="44">
        <f t="shared" ref="H345:H350" si="85">SUM(E345+F345-G345)</f>
        <v>661</v>
      </c>
    </row>
    <row r="346" spans="1:8" s="16" customFormat="1" ht="12" customHeight="1" x14ac:dyDescent="0.2">
      <c r="A346" s="32"/>
      <c r="B346" s="52"/>
      <c r="C346" s="51" t="s">
        <v>187</v>
      </c>
      <c r="D346" s="112" t="s">
        <v>119</v>
      </c>
      <c r="E346" s="45">
        <v>19733</v>
      </c>
      <c r="F346" s="45">
        <v>18675</v>
      </c>
      <c r="G346" s="45"/>
      <c r="H346" s="44">
        <f t="shared" si="85"/>
        <v>38408</v>
      </c>
    </row>
    <row r="347" spans="1:8" s="16" customFormat="1" ht="12" customHeight="1" x14ac:dyDescent="0.2">
      <c r="A347" s="32"/>
      <c r="B347" s="52"/>
      <c r="C347" s="88">
        <v>4210</v>
      </c>
      <c r="D347" s="89" t="s">
        <v>106</v>
      </c>
      <c r="E347" s="45">
        <v>1498.4</v>
      </c>
      <c r="F347" s="45">
        <v>1763.8</v>
      </c>
      <c r="G347" s="45"/>
      <c r="H347" s="44">
        <f t="shared" si="85"/>
        <v>3262.2</v>
      </c>
    </row>
    <row r="348" spans="1:8" s="16" customFormat="1" ht="12" customHeight="1" x14ac:dyDescent="0.2">
      <c r="A348" s="32"/>
      <c r="B348" s="52"/>
      <c r="C348" s="25">
        <v>4220</v>
      </c>
      <c r="D348" s="41" t="s">
        <v>165</v>
      </c>
      <c r="E348" s="45">
        <v>5760</v>
      </c>
      <c r="F348" s="45">
        <v>6320</v>
      </c>
      <c r="G348" s="45"/>
      <c r="H348" s="44">
        <f t="shared" si="85"/>
        <v>12080</v>
      </c>
    </row>
    <row r="349" spans="1:8" s="16" customFormat="1" ht="12" customHeight="1" x14ac:dyDescent="0.2">
      <c r="A349" s="32"/>
      <c r="B349" s="52"/>
      <c r="C349" s="52">
        <v>4300</v>
      </c>
      <c r="D349" s="89" t="s">
        <v>16</v>
      </c>
      <c r="E349" s="45">
        <v>4261.6000000000004</v>
      </c>
      <c r="F349" s="45">
        <v>5346.2</v>
      </c>
      <c r="G349" s="45"/>
      <c r="H349" s="44">
        <f t="shared" si="85"/>
        <v>9607.7999999999993</v>
      </c>
    </row>
    <row r="350" spans="1:8" s="16" customFormat="1" ht="12" customHeight="1" x14ac:dyDescent="0.2">
      <c r="A350" s="32"/>
      <c r="B350" s="52"/>
      <c r="C350" s="25">
        <v>4710</v>
      </c>
      <c r="D350" s="89" t="s">
        <v>94</v>
      </c>
      <c r="E350" s="45">
        <v>35</v>
      </c>
      <c r="F350" s="45">
        <v>15</v>
      </c>
      <c r="G350" s="45"/>
      <c r="H350" s="44">
        <f t="shared" si="85"/>
        <v>50</v>
      </c>
    </row>
    <row r="351" spans="1:8" s="16" customFormat="1" ht="12" customHeight="1" thickBot="1" x14ac:dyDescent="0.25">
      <c r="A351" s="32">
        <v>855</v>
      </c>
      <c r="B351" s="32"/>
      <c r="C351" s="33"/>
      <c r="D351" s="34" t="s">
        <v>56</v>
      </c>
      <c r="E351" s="35">
        <v>51114615.219999999</v>
      </c>
      <c r="F351" s="35">
        <f>SUM(F352,F359,F363)</f>
        <v>33211</v>
      </c>
      <c r="G351" s="35">
        <f>SUM(G352,G359,G363)</f>
        <v>14030</v>
      </c>
      <c r="H351" s="35">
        <f>SUM(E351+F351-G351)</f>
        <v>51133796.219999999</v>
      </c>
    </row>
    <row r="352" spans="1:8" s="16" customFormat="1" ht="12" customHeight="1" thickTop="1" x14ac:dyDescent="0.2">
      <c r="A352" s="32"/>
      <c r="B352" s="37">
        <v>85510</v>
      </c>
      <c r="C352" s="25"/>
      <c r="D352" s="38" t="s">
        <v>188</v>
      </c>
      <c r="E352" s="86">
        <v>37525019</v>
      </c>
      <c r="F352" s="39">
        <f>SUM(F353,F356)</f>
        <v>2960</v>
      </c>
      <c r="G352" s="39">
        <f>SUM(G353,G356)</f>
        <v>2960</v>
      </c>
      <c r="H352" s="39">
        <f t="shared" ref="H352:H359" si="86">SUM(E352+F352-G352)</f>
        <v>37525019</v>
      </c>
    </row>
    <row r="353" spans="1:8" s="16" customFormat="1" ht="12" customHeight="1" x14ac:dyDescent="0.2">
      <c r="A353" s="32"/>
      <c r="B353" s="32"/>
      <c r="C353" s="26"/>
      <c r="D353" s="502" t="s">
        <v>189</v>
      </c>
      <c r="E353" s="489">
        <v>2558727</v>
      </c>
      <c r="F353" s="497">
        <f>SUM(F354:F355)</f>
        <v>2000</v>
      </c>
      <c r="G353" s="497">
        <f>SUM(G354:G355)</f>
        <v>2000</v>
      </c>
      <c r="H353" s="489">
        <f t="shared" si="86"/>
        <v>2558727</v>
      </c>
    </row>
    <row r="354" spans="1:8" s="16" customFormat="1" ht="12" customHeight="1" x14ac:dyDescent="0.2">
      <c r="A354" s="32"/>
      <c r="B354" s="32"/>
      <c r="C354" s="25">
        <v>4280</v>
      </c>
      <c r="D354" s="41" t="s">
        <v>92</v>
      </c>
      <c r="E354" s="45">
        <v>2206</v>
      </c>
      <c r="F354" s="42">
        <v>2000</v>
      </c>
      <c r="G354" s="42"/>
      <c r="H354" s="42">
        <f t="shared" si="86"/>
        <v>4206</v>
      </c>
    </row>
    <row r="355" spans="1:8" s="16" customFormat="1" ht="12" customHeight="1" x14ac:dyDescent="0.2">
      <c r="A355" s="32"/>
      <c r="B355" s="32"/>
      <c r="C355" s="25">
        <v>4710</v>
      </c>
      <c r="D355" s="52" t="s">
        <v>94</v>
      </c>
      <c r="E355" s="45">
        <v>21077</v>
      </c>
      <c r="F355" s="42"/>
      <c r="G355" s="42">
        <v>2000</v>
      </c>
      <c r="H355" s="42">
        <f t="shared" si="86"/>
        <v>19077</v>
      </c>
    </row>
    <row r="356" spans="1:8" s="16" customFormat="1" ht="12" customHeight="1" x14ac:dyDescent="0.2">
      <c r="A356" s="32"/>
      <c r="B356" s="32"/>
      <c r="C356" s="26"/>
      <c r="D356" s="502" t="s">
        <v>190</v>
      </c>
      <c r="E356" s="489">
        <v>1861661</v>
      </c>
      <c r="F356" s="497">
        <f>SUM(F357:F358)</f>
        <v>960</v>
      </c>
      <c r="G356" s="497">
        <f>SUM(G357:G358)</f>
        <v>960</v>
      </c>
      <c r="H356" s="489">
        <f t="shared" si="86"/>
        <v>1861661</v>
      </c>
    </row>
    <row r="357" spans="1:8" s="16" customFormat="1" ht="12" customHeight="1" x14ac:dyDescent="0.2">
      <c r="A357" s="32"/>
      <c r="B357" s="32"/>
      <c r="C357" s="25">
        <v>4280</v>
      </c>
      <c r="D357" s="41" t="s">
        <v>92</v>
      </c>
      <c r="E357" s="45">
        <v>1000</v>
      </c>
      <c r="F357" s="42">
        <v>960</v>
      </c>
      <c r="G357" s="42"/>
      <c r="H357" s="42">
        <f t="shared" si="86"/>
        <v>1960</v>
      </c>
    </row>
    <row r="358" spans="1:8" s="16" customFormat="1" ht="12" customHeight="1" x14ac:dyDescent="0.2">
      <c r="A358" s="32"/>
      <c r="B358" s="32"/>
      <c r="C358" s="25">
        <v>4710</v>
      </c>
      <c r="D358" s="52" t="s">
        <v>94</v>
      </c>
      <c r="E358" s="45">
        <v>16600</v>
      </c>
      <c r="F358" s="42"/>
      <c r="G358" s="42">
        <v>960</v>
      </c>
      <c r="H358" s="42">
        <f t="shared" si="86"/>
        <v>15640</v>
      </c>
    </row>
    <row r="359" spans="1:8" s="16" customFormat="1" ht="12" customHeight="1" x14ac:dyDescent="0.2">
      <c r="A359" s="32"/>
      <c r="B359" s="25">
        <v>85516</v>
      </c>
      <c r="C359" s="63"/>
      <c r="D359" s="113" t="s">
        <v>191</v>
      </c>
      <c r="E359" s="86">
        <v>6948590</v>
      </c>
      <c r="F359" s="40">
        <f>SUM(F360)</f>
        <v>11070</v>
      </c>
      <c r="G359" s="40">
        <f>SUM(G360)</f>
        <v>11070</v>
      </c>
      <c r="H359" s="39">
        <f t="shared" si="86"/>
        <v>6948590</v>
      </c>
    </row>
    <row r="360" spans="1:8" s="16" customFormat="1" ht="12" customHeight="1" x14ac:dyDescent="0.2">
      <c r="A360" s="32"/>
      <c r="B360" s="62"/>
      <c r="C360" s="63"/>
      <c r="D360" s="502" t="s">
        <v>192</v>
      </c>
      <c r="E360" s="489">
        <v>6648590</v>
      </c>
      <c r="F360" s="488">
        <f>SUM(F361:F362)</f>
        <v>11070</v>
      </c>
      <c r="G360" s="488">
        <f>SUM(G361:G362)</f>
        <v>11070</v>
      </c>
      <c r="H360" s="489">
        <f>SUM(E360+F360-G360)</f>
        <v>6648590</v>
      </c>
    </row>
    <row r="361" spans="1:8" s="16" customFormat="1" ht="12" customHeight="1" x14ac:dyDescent="0.2">
      <c r="A361" s="32"/>
      <c r="B361" s="37"/>
      <c r="C361" s="25">
        <v>4270</v>
      </c>
      <c r="D361" s="41" t="s">
        <v>87</v>
      </c>
      <c r="E361" s="45">
        <v>54132</v>
      </c>
      <c r="F361" s="44"/>
      <c r="G361" s="44">
        <v>11070</v>
      </c>
      <c r="H361" s="44">
        <f t="shared" ref="H361:H362" si="87">SUM(E361+F361-G361)</f>
        <v>43062</v>
      </c>
    </row>
    <row r="362" spans="1:8" s="16" customFormat="1" ht="24" customHeight="1" x14ac:dyDescent="0.2">
      <c r="A362" s="32"/>
      <c r="B362" s="32"/>
      <c r="C362" s="74">
        <v>4390</v>
      </c>
      <c r="D362" s="81" t="s">
        <v>193</v>
      </c>
      <c r="E362" s="45">
        <v>0</v>
      </c>
      <c r="F362" s="42">
        <v>11070</v>
      </c>
      <c r="G362" s="42"/>
      <c r="H362" s="44">
        <f t="shared" si="87"/>
        <v>11070</v>
      </c>
    </row>
    <row r="363" spans="1:8" s="16" customFormat="1" ht="12" customHeight="1" x14ac:dyDescent="0.2">
      <c r="A363" s="32"/>
      <c r="B363" s="74">
        <v>85595</v>
      </c>
      <c r="C363" s="26"/>
      <c r="D363" s="114" t="s">
        <v>15</v>
      </c>
      <c r="E363" s="39">
        <v>469886.22000000003</v>
      </c>
      <c r="F363" s="40">
        <f>SUM(F364)</f>
        <v>19181</v>
      </c>
      <c r="G363" s="40">
        <f>SUM(G364)</f>
        <v>0</v>
      </c>
      <c r="H363" s="39">
        <f>SUM(E363+F363-G363)</f>
        <v>489067.22000000003</v>
      </c>
    </row>
    <row r="364" spans="1:8" s="16" customFormat="1" ht="24" customHeight="1" x14ac:dyDescent="0.2">
      <c r="A364" s="32"/>
      <c r="B364" s="37"/>
      <c r="C364" s="51"/>
      <c r="D364" s="490" t="s">
        <v>194</v>
      </c>
      <c r="E364" s="489">
        <v>83942</v>
      </c>
      <c r="F364" s="488">
        <f>SUM(F365:F367)</f>
        <v>19181</v>
      </c>
      <c r="G364" s="488">
        <f>SUM(G365:G367)</f>
        <v>0</v>
      </c>
      <c r="H364" s="489">
        <f t="shared" ref="H364:H369" si="88">SUM(E364+F364-G364)</f>
        <v>103123</v>
      </c>
    </row>
    <row r="365" spans="1:8" s="16" customFormat="1" ht="22.5" customHeight="1" x14ac:dyDescent="0.2">
      <c r="A365" s="32"/>
      <c r="B365" s="37"/>
      <c r="C365" s="74">
        <v>3290</v>
      </c>
      <c r="D365" s="81" t="s">
        <v>174</v>
      </c>
      <c r="E365" s="43">
        <v>82177</v>
      </c>
      <c r="F365" s="43">
        <v>18455</v>
      </c>
      <c r="G365" s="44"/>
      <c r="H365" s="43">
        <f t="shared" si="88"/>
        <v>100632</v>
      </c>
    </row>
    <row r="366" spans="1:8" s="16" customFormat="1" ht="22.5" customHeight="1" x14ac:dyDescent="0.2">
      <c r="A366" s="32"/>
      <c r="B366" s="37"/>
      <c r="C366" s="74">
        <v>4740</v>
      </c>
      <c r="D366" s="81" t="s">
        <v>195</v>
      </c>
      <c r="E366" s="42">
        <v>1471</v>
      </c>
      <c r="F366" s="45">
        <v>606</v>
      </c>
      <c r="G366" s="42"/>
      <c r="H366" s="43">
        <f t="shared" si="88"/>
        <v>2077</v>
      </c>
    </row>
    <row r="367" spans="1:8" s="16" customFormat="1" ht="21.75" customHeight="1" x14ac:dyDescent="0.2">
      <c r="A367" s="32"/>
      <c r="B367" s="37"/>
      <c r="C367" s="74">
        <v>4850</v>
      </c>
      <c r="D367" s="81" t="s">
        <v>196</v>
      </c>
      <c r="E367" s="42">
        <v>294</v>
      </c>
      <c r="F367" s="45">
        <v>120</v>
      </c>
      <c r="G367" s="42"/>
      <c r="H367" s="43">
        <f t="shared" si="88"/>
        <v>414</v>
      </c>
    </row>
    <row r="368" spans="1:8" s="16" customFormat="1" ht="12" customHeight="1" thickBot="1" x14ac:dyDescent="0.25">
      <c r="A368" s="31">
        <v>900</v>
      </c>
      <c r="B368" s="32"/>
      <c r="C368" s="33"/>
      <c r="D368" s="34" t="s">
        <v>197</v>
      </c>
      <c r="E368" s="30">
        <v>80387671.670000002</v>
      </c>
      <c r="F368" s="35">
        <f>SUM(F369)</f>
        <v>16000</v>
      </c>
      <c r="G368" s="35">
        <f>SUM(G369)</f>
        <v>16000</v>
      </c>
      <c r="H368" s="30">
        <f t="shared" si="88"/>
        <v>80387671.670000002</v>
      </c>
    </row>
    <row r="369" spans="1:8" s="16" customFormat="1" ht="12" customHeight="1" thickTop="1" x14ac:dyDescent="0.2">
      <c r="A369" s="32"/>
      <c r="B369" s="37">
        <v>90095</v>
      </c>
      <c r="C369" s="33"/>
      <c r="D369" s="114" t="s">
        <v>15</v>
      </c>
      <c r="E369" s="39">
        <v>29012660.040000003</v>
      </c>
      <c r="F369" s="39">
        <f>SUM(F370,F374)</f>
        <v>16000</v>
      </c>
      <c r="G369" s="39">
        <f>SUM(G370,G374)</f>
        <v>16000</v>
      </c>
      <c r="H369" s="39">
        <f t="shared" si="88"/>
        <v>29012660.040000003</v>
      </c>
    </row>
    <row r="370" spans="1:8" s="16" customFormat="1" ht="12" customHeight="1" x14ac:dyDescent="0.2">
      <c r="A370" s="32"/>
      <c r="B370" s="37"/>
      <c r="C370" s="26"/>
      <c r="D370" s="494" t="s">
        <v>81</v>
      </c>
      <c r="E370" s="503">
        <v>8159890</v>
      </c>
      <c r="F370" s="488">
        <f>SUM(F371:F372)</f>
        <v>15000</v>
      </c>
      <c r="G370" s="488">
        <f>SUM(G371:G372)</f>
        <v>15000</v>
      </c>
      <c r="H370" s="489">
        <f>SUM(E370+F370-G370)</f>
        <v>8159890</v>
      </c>
    </row>
    <row r="371" spans="1:8" s="16" customFormat="1" ht="12" customHeight="1" x14ac:dyDescent="0.2">
      <c r="A371" s="32"/>
      <c r="B371" s="37"/>
      <c r="C371" s="25">
        <v>4410</v>
      </c>
      <c r="D371" s="89" t="s">
        <v>152</v>
      </c>
      <c r="E371" s="45">
        <v>25000</v>
      </c>
      <c r="F371" s="42">
        <v>15000</v>
      </c>
      <c r="G371" s="42"/>
      <c r="H371" s="45">
        <f t="shared" ref="H371:H372" si="89">SUM(E371+F371-G371)</f>
        <v>40000</v>
      </c>
    </row>
    <row r="372" spans="1:8" s="16" customFormat="1" ht="12" customHeight="1" x14ac:dyDescent="0.2">
      <c r="A372" s="70"/>
      <c r="B372" s="103"/>
      <c r="C372" s="95">
        <v>4710</v>
      </c>
      <c r="D372" s="114" t="s">
        <v>94</v>
      </c>
      <c r="E372" s="86">
        <v>99877</v>
      </c>
      <c r="F372" s="80"/>
      <c r="G372" s="80">
        <v>15000</v>
      </c>
      <c r="H372" s="86">
        <f t="shared" si="89"/>
        <v>84877</v>
      </c>
    </row>
    <row r="373" spans="1:8" s="16" customFormat="1" ht="12" customHeight="1" x14ac:dyDescent="0.2">
      <c r="A373" s="32"/>
      <c r="B373" s="37"/>
      <c r="C373" s="25"/>
      <c r="D373" s="89" t="s">
        <v>103</v>
      </c>
      <c r="E373" s="45"/>
      <c r="F373" s="42"/>
      <c r="G373" s="42"/>
      <c r="H373" s="45"/>
    </row>
    <row r="374" spans="1:8" s="16" customFormat="1" ht="12" customHeight="1" x14ac:dyDescent="0.2">
      <c r="A374" s="32"/>
      <c r="B374" s="37"/>
      <c r="C374" s="26"/>
      <c r="D374" s="495" t="s">
        <v>198</v>
      </c>
      <c r="E374" s="489">
        <v>771724</v>
      </c>
      <c r="F374" s="488">
        <f>SUM(F375:F376)</f>
        <v>1000</v>
      </c>
      <c r="G374" s="488">
        <f>SUM(G375:G376)</f>
        <v>1000</v>
      </c>
      <c r="H374" s="489">
        <f>SUM(E374+F374-G374)</f>
        <v>771724</v>
      </c>
    </row>
    <row r="375" spans="1:8" s="16" customFormat="1" ht="12" customHeight="1" x14ac:dyDescent="0.2">
      <c r="A375" s="32"/>
      <c r="B375" s="37"/>
      <c r="C375" s="25">
        <v>4300</v>
      </c>
      <c r="D375" s="41" t="s">
        <v>16</v>
      </c>
      <c r="E375" s="45">
        <v>350724</v>
      </c>
      <c r="F375" s="45"/>
      <c r="G375" s="45">
        <v>1000</v>
      </c>
      <c r="H375" s="45">
        <f t="shared" ref="H375:H381" si="90">SUM(E375+F375-G375)</f>
        <v>349724</v>
      </c>
    </row>
    <row r="376" spans="1:8" s="16" customFormat="1" ht="11.25" customHeight="1" x14ac:dyDescent="0.2">
      <c r="A376" s="32"/>
      <c r="B376" s="37"/>
      <c r="C376" s="25">
        <v>4360</v>
      </c>
      <c r="D376" s="41" t="s">
        <v>110</v>
      </c>
      <c r="E376" s="45">
        <v>0</v>
      </c>
      <c r="F376" s="45">
        <v>1000</v>
      </c>
      <c r="G376" s="45"/>
      <c r="H376" s="45">
        <f t="shared" si="90"/>
        <v>1000</v>
      </c>
    </row>
    <row r="377" spans="1:8" s="16" customFormat="1" ht="11.25" customHeight="1" thickBot="1" x14ac:dyDescent="0.25">
      <c r="A377" s="31">
        <v>921</v>
      </c>
      <c r="B377" s="31"/>
      <c r="C377" s="33"/>
      <c r="D377" s="34" t="s">
        <v>199</v>
      </c>
      <c r="E377" s="30">
        <v>14594341.369999999</v>
      </c>
      <c r="F377" s="35">
        <f>SUM(F378)</f>
        <v>400</v>
      </c>
      <c r="G377" s="35">
        <f>SUM(G378)</f>
        <v>400</v>
      </c>
      <c r="H377" s="30">
        <f t="shared" si="90"/>
        <v>14594341.369999999</v>
      </c>
    </row>
    <row r="378" spans="1:8" s="16" customFormat="1" ht="11.25" customHeight="1" thickTop="1" x14ac:dyDescent="0.2">
      <c r="A378" s="32"/>
      <c r="B378" s="88">
        <v>92195</v>
      </c>
      <c r="C378" s="90"/>
      <c r="D378" s="114" t="s">
        <v>15</v>
      </c>
      <c r="E378" s="39">
        <v>903194.26</v>
      </c>
      <c r="F378" s="39">
        <f>SUM(F379)</f>
        <v>400</v>
      </c>
      <c r="G378" s="39">
        <f>SUM(G379)</f>
        <v>400</v>
      </c>
      <c r="H378" s="39">
        <f t="shared" si="90"/>
        <v>903194.26</v>
      </c>
    </row>
    <row r="379" spans="1:8" s="16" customFormat="1" ht="11.25" customHeight="1" x14ac:dyDescent="0.2">
      <c r="A379" s="32"/>
      <c r="B379" s="115"/>
      <c r="C379" s="88"/>
      <c r="D379" s="504" t="s">
        <v>200</v>
      </c>
      <c r="E379" s="489">
        <v>582658</v>
      </c>
      <c r="F379" s="497">
        <f>SUM(F380:F381)</f>
        <v>400</v>
      </c>
      <c r="G379" s="497">
        <f>SUM(G380:G381)</f>
        <v>400</v>
      </c>
      <c r="H379" s="48">
        <f t="shared" si="90"/>
        <v>582658</v>
      </c>
    </row>
    <row r="380" spans="1:8" s="16" customFormat="1" ht="23.25" customHeight="1" x14ac:dyDescent="0.2">
      <c r="A380" s="32"/>
      <c r="B380" s="115"/>
      <c r="C380" s="56" t="s">
        <v>201</v>
      </c>
      <c r="D380" s="111" t="s">
        <v>202</v>
      </c>
      <c r="E380" s="45">
        <v>7068</v>
      </c>
      <c r="F380" s="42"/>
      <c r="G380" s="42">
        <v>400</v>
      </c>
      <c r="H380" s="44">
        <f t="shared" si="90"/>
        <v>6668</v>
      </c>
    </row>
    <row r="381" spans="1:8" s="16" customFormat="1" ht="11.25" customHeight="1" x14ac:dyDescent="0.2">
      <c r="A381" s="32"/>
      <c r="B381" s="115"/>
      <c r="C381" s="25">
        <v>3030</v>
      </c>
      <c r="D381" s="41" t="s">
        <v>203</v>
      </c>
      <c r="E381" s="45">
        <v>0</v>
      </c>
      <c r="F381" s="42">
        <v>400</v>
      </c>
      <c r="G381" s="42"/>
      <c r="H381" s="44">
        <f t="shared" si="90"/>
        <v>400</v>
      </c>
    </row>
    <row r="382" spans="1:8" s="16" customFormat="1" ht="24.75" customHeight="1" thickBot="1" x14ac:dyDescent="0.25">
      <c r="A382" s="116"/>
      <c r="B382" s="37"/>
      <c r="C382" s="25"/>
      <c r="D382" s="29" t="s">
        <v>204</v>
      </c>
      <c r="E382" s="30">
        <v>43387832.330000006</v>
      </c>
      <c r="F382" s="30">
        <f>SUM(F383,F389,F399,F404,F410)</f>
        <v>309652.96000000002</v>
      </c>
      <c r="G382" s="30">
        <f>SUM(G383,G389,G399,G404,G410)</f>
        <v>51230.89</v>
      </c>
      <c r="H382" s="30">
        <f t="shared" ref="H382:H384" si="91">SUM(E382+F382-G382)</f>
        <v>43646254.400000006</v>
      </c>
    </row>
    <row r="383" spans="1:8" s="16" customFormat="1" ht="20.25" customHeight="1" thickTop="1" thickBot="1" x14ac:dyDescent="0.25">
      <c r="A383" s="32">
        <v>750</v>
      </c>
      <c r="B383" s="32"/>
      <c r="C383" s="33"/>
      <c r="D383" s="34" t="s">
        <v>14</v>
      </c>
      <c r="E383" s="30">
        <v>1907984.86</v>
      </c>
      <c r="F383" s="30">
        <f>SUM(F384)</f>
        <v>140.07</v>
      </c>
      <c r="G383" s="30">
        <f>SUM(G384)</f>
        <v>0</v>
      </c>
      <c r="H383" s="30">
        <f t="shared" si="91"/>
        <v>1908124.9300000002</v>
      </c>
    </row>
    <row r="384" spans="1:8" s="16" customFormat="1" ht="12" customHeight="1" thickTop="1" x14ac:dyDescent="0.2">
      <c r="A384" s="32"/>
      <c r="B384" s="25">
        <v>75011</v>
      </c>
      <c r="C384" s="62"/>
      <c r="D384" s="75" t="s">
        <v>59</v>
      </c>
      <c r="E384" s="86">
        <v>1907984.86</v>
      </c>
      <c r="F384" s="40">
        <f>SUM(F385)</f>
        <v>140.07</v>
      </c>
      <c r="G384" s="40">
        <f>SUM(G385)</f>
        <v>0</v>
      </c>
      <c r="H384" s="39">
        <f t="shared" si="91"/>
        <v>1908124.9300000002</v>
      </c>
    </row>
    <row r="385" spans="1:8" s="16" customFormat="1" ht="57" customHeight="1" x14ac:dyDescent="0.2">
      <c r="A385" s="32"/>
      <c r="B385" s="25"/>
      <c r="C385" s="26"/>
      <c r="D385" s="505" t="s">
        <v>205</v>
      </c>
      <c r="E385" s="489">
        <v>1184.8600000000001</v>
      </c>
      <c r="F385" s="497">
        <f>SUM(F386:F387)</f>
        <v>140.07</v>
      </c>
      <c r="G385" s="497">
        <f>SUM(G386:G387)</f>
        <v>0</v>
      </c>
      <c r="H385" s="48">
        <f t="shared" ref="H385:H387" si="92">SUM(E385+F385-G385)</f>
        <v>1324.93</v>
      </c>
    </row>
    <row r="386" spans="1:8" s="16" customFormat="1" ht="21.75" customHeight="1" x14ac:dyDescent="0.2">
      <c r="A386" s="32"/>
      <c r="B386" s="25"/>
      <c r="C386" s="74">
        <v>4740</v>
      </c>
      <c r="D386" s="81" t="s">
        <v>195</v>
      </c>
      <c r="E386" s="42">
        <v>990.36</v>
      </c>
      <c r="F386" s="45">
        <v>117.07</v>
      </c>
      <c r="G386" s="45"/>
      <c r="H386" s="44">
        <f t="shared" si="92"/>
        <v>1107.43</v>
      </c>
    </row>
    <row r="387" spans="1:8" s="16" customFormat="1" ht="21.75" customHeight="1" x14ac:dyDescent="0.2">
      <c r="A387" s="32"/>
      <c r="B387" s="25"/>
      <c r="C387" s="74">
        <v>4850</v>
      </c>
      <c r="D387" s="81" t="s">
        <v>196</v>
      </c>
      <c r="E387" s="42">
        <v>194.5</v>
      </c>
      <c r="F387" s="45">
        <v>23</v>
      </c>
      <c r="G387" s="45"/>
      <c r="H387" s="44">
        <f t="shared" si="92"/>
        <v>217.5</v>
      </c>
    </row>
    <row r="388" spans="1:8" s="16" customFormat="1" ht="12" customHeight="1" x14ac:dyDescent="0.2">
      <c r="A388" s="32">
        <v>754</v>
      </c>
      <c r="B388" s="32"/>
      <c r="C388" s="33"/>
      <c r="D388" s="34" t="s">
        <v>28</v>
      </c>
      <c r="E388" s="42"/>
      <c r="F388" s="43"/>
      <c r="G388" s="43"/>
      <c r="H388" s="42"/>
    </row>
    <row r="389" spans="1:8" s="16" customFormat="1" ht="12" customHeight="1" thickBot="1" x14ac:dyDescent="0.25">
      <c r="A389" s="32"/>
      <c r="B389" s="32"/>
      <c r="C389" s="33"/>
      <c r="D389" s="34" t="s">
        <v>29</v>
      </c>
      <c r="E389" s="35">
        <v>1285548</v>
      </c>
      <c r="F389" s="35">
        <f>SUM(F390)</f>
        <v>232678.89</v>
      </c>
      <c r="G389" s="35">
        <f>SUM(G390)</f>
        <v>50582.89</v>
      </c>
      <c r="H389" s="35">
        <f>SUM(E389+F389-G389)</f>
        <v>1467644.0000000002</v>
      </c>
    </row>
    <row r="390" spans="1:8" s="16" customFormat="1" ht="12" customHeight="1" thickTop="1" x14ac:dyDescent="0.2">
      <c r="A390" s="37"/>
      <c r="B390" s="37">
        <v>75495</v>
      </c>
      <c r="C390" s="26"/>
      <c r="D390" s="38" t="s">
        <v>15</v>
      </c>
      <c r="E390" s="39">
        <v>1285548</v>
      </c>
      <c r="F390" s="40">
        <f>SUM(F391,F394,F396)</f>
        <v>232678.89</v>
      </c>
      <c r="G390" s="40">
        <f>SUM(G391,G394,G396)</f>
        <v>50582.89</v>
      </c>
      <c r="H390" s="39">
        <f>SUM(E390+F390-G390)</f>
        <v>1467644.0000000002</v>
      </c>
    </row>
    <row r="391" spans="1:8" s="16" customFormat="1" ht="25.5" customHeight="1" x14ac:dyDescent="0.2">
      <c r="A391" s="37"/>
      <c r="B391" s="37"/>
      <c r="C391" s="51"/>
      <c r="D391" s="490" t="s">
        <v>206</v>
      </c>
      <c r="E391" s="489">
        <v>208888</v>
      </c>
      <c r="F391" s="488">
        <f>SUM(F392:F393)</f>
        <v>256</v>
      </c>
      <c r="G391" s="488">
        <f>SUM(G392:G393)</f>
        <v>0</v>
      </c>
      <c r="H391" s="489">
        <f t="shared" ref="H391:H405" si="93">SUM(E391+F391-G391)</f>
        <v>209144</v>
      </c>
    </row>
    <row r="392" spans="1:8" s="16" customFormat="1" ht="22.5" customHeight="1" x14ac:dyDescent="0.2">
      <c r="A392" s="37"/>
      <c r="B392" s="37"/>
      <c r="C392" s="74">
        <v>4740</v>
      </c>
      <c r="D392" s="81" t="s">
        <v>195</v>
      </c>
      <c r="E392" s="45">
        <v>1174</v>
      </c>
      <c r="F392" s="42">
        <v>213</v>
      </c>
      <c r="G392" s="42"/>
      <c r="H392" s="45">
        <f t="shared" si="93"/>
        <v>1387</v>
      </c>
    </row>
    <row r="393" spans="1:8" s="16" customFormat="1" ht="22.5" customHeight="1" x14ac:dyDescent="0.2">
      <c r="A393" s="37"/>
      <c r="B393" s="37"/>
      <c r="C393" s="74">
        <v>4850</v>
      </c>
      <c r="D393" s="81" t="s">
        <v>196</v>
      </c>
      <c r="E393" s="45">
        <v>234</v>
      </c>
      <c r="F393" s="42">
        <v>43</v>
      </c>
      <c r="G393" s="42"/>
      <c r="H393" s="45">
        <f t="shared" si="93"/>
        <v>277</v>
      </c>
    </row>
    <row r="394" spans="1:8" s="16" customFormat="1" ht="35.25" customHeight="1" x14ac:dyDescent="0.2">
      <c r="A394" s="37"/>
      <c r="B394" s="37"/>
      <c r="C394" s="51"/>
      <c r="D394" s="499" t="s">
        <v>207</v>
      </c>
      <c r="E394" s="48">
        <v>817462.09</v>
      </c>
      <c r="F394" s="48">
        <f>SUM(F395:F395)</f>
        <v>181840</v>
      </c>
      <c r="G394" s="48">
        <f>SUM(G395:G395)</f>
        <v>50582.89</v>
      </c>
      <c r="H394" s="489">
        <f>SUM(E394+F394-G394)</f>
        <v>948719.2</v>
      </c>
    </row>
    <row r="395" spans="1:8" s="16" customFormat="1" ht="12" customHeight="1" x14ac:dyDescent="0.2">
      <c r="A395" s="37"/>
      <c r="B395" s="37"/>
      <c r="C395" s="37">
        <v>4370</v>
      </c>
      <c r="D395" s="41" t="s">
        <v>146</v>
      </c>
      <c r="E395" s="45">
        <v>817462.09</v>
      </c>
      <c r="F395" s="42">
        <v>181840</v>
      </c>
      <c r="G395" s="42">
        <v>50582.89</v>
      </c>
      <c r="H395" s="45">
        <f t="shared" ref="H395" si="94">SUM(E395+F395-G395)</f>
        <v>948719.2</v>
      </c>
    </row>
    <row r="396" spans="1:8" s="16" customFormat="1" ht="34.5" customHeight="1" x14ac:dyDescent="0.2">
      <c r="A396" s="37"/>
      <c r="B396" s="37"/>
      <c r="C396" s="26"/>
      <c r="D396" s="506" t="s">
        <v>208</v>
      </c>
      <c r="E396" s="48">
        <v>259197.91000000003</v>
      </c>
      <c r="F396" s="488">
        <f>SUM(F397:F398)</f>
        <v>50582.89</v>
      </c>
      <c r="G396" s="488">
        <f>SUM(G397:G398)</f>
        <v>0</v>
      </c>
      <c r="H396" s="489">
        <f>SUM(E396+F396-G396)</f>
        <v>309780.80000000005</v>
      </c>
    </row>
    <row r="397" spans="1:8" s="16" customFormat="1" ht="12" customHeight="1" x14ac:dyDescent="0.2">
      <c r="A397" s="37"/>
      <c r="B397" s="37"/>
      <c r="C397" s="25">
        <v>4370</v>
      </c>
      <c r="D397" s="41" t="s">
        <v>146</v>
      </c>
      <c r="E397" s="45">
        <v>13579.69</v>
      </c>
      <c r="F397" s="45">
        <v>2825.95</v>
      </c>
      <c r="G397" s="45"/>
      <c r="H397" s="43">
        <f t="shared" ref="H397:H399" si="95">SUM(E397+F397-G397)</f>
        <v>16405.64</v>
      </c>
    </row>
    <row r="398" spans="1:8" s="16" customFormat="1" ht="22.5" customHeight="1" x14ac:dyDescent="0.2">
      <c r="A398" s="37"/>
      <c r="B398" s="37"/>
      <c r="C398" s="74">
        <v>4860</v>
      </c>
      <c r="D398" s="81" t="s">
        <v>138</v>
      </c>
      <c r="E398" s="45">
        <v>245618.21999999997</v>
      </c>
      <c r="F398" s="45">
        <v>47756.94</v>
      </c>
      <c r="G398" s="45"/>
      <c r="H398" s="43">
        <f t="shared" si="95"/>
        <v>293375.15999999997</v>
      </c>
    </row>
    <row r="399" spans="1:8" s="16" customFormat="1" ht="12" customHeight="1" thickBot="1" x14ac:dyDescent="0.25">
      <c r="A399" s="117">
        <v>852</v>
      </c>
      <c r="B399" s="117"/>
      <c r="C399" s="97"/>
      <c r="D399" s="118" t="s">
        <v>47</v>
      </c>
      <c r="E399" s="30">
        <v>4061846</v>
      </c>
      <c r="F399" s="30">
        <f>SUM(F400)</f>
        <v>11076</v>
      </c>
      <c r="G399" s="30">
        <f>SUM(G400)</f>
        <v>0</v>
      </c>
      <c r="H399" s="30">
        <f t="shared" si="95"/>
        <v>4072922</v>
      </c>
    </row>
    <row r="400" spans="1:8" s="16" customFormat="1" ht="12" customHeight="1" thickTop="1" x14ac:dyDescent="0.2">
      <c r="A400" s="37"/>
      <c r="B400" s="99">
        <v>85219</v>
      </c>
      <c r="C400" s="119"/>
      <c r="D400" s="98" t="s">
        <v>64</v>
      </c>
      <c r="E400" s="86">
        <v>31994</v>
      </c>
      <c r="F400" s="40">
        <f>SUM(F401)</f>
        <v>11076</v>
      </c>
      <c r="G400" s="40">
        <f>SUM(G401)</f>
        <v>0</v>
      </c>
      <c r="H400" s="39">
        <f>SUM(E400+F400-G400)</f>
        <v>43070</v>
      </c>
    </row>
    <row r="401" spans="1:8" s="16" customFormat="1" ht="12" customHeight="1" x14ac:dyDescent="0.2">
      <c r="A401" s="37"/>
      <c r="B401" s="99"/>
      <c r="C401" s="119"/>
      <c r="D401" s="507" t="s">
        <v>170</v>
      </c>
      <c r="E401" s="503">
        <v>31994</v>
      </c>
      <c r="F401" s="497">
        <f>SUM(F402:F403)</f>
        <v>11076</v>
      </c>
      <c r="G401" s="497">
        <f>SUM(G402:G403)</f>
        <v>0</v>
      </c>
      <c r="H401" s="48">
        <f>SUM(E401+F401-G401)</f>
        <v>43070</v>
      </c>
    </row>
    <row r="402" spans="1:8" s="16" customFormat="1" ht="12" customHeight="1" x14ac:dyDescent="0.2">
      <c r="A402" s="37"/>
      <c r="B402" s="37"/>
      <c r="C402" s="25">
        <v>3110</v>
      </c>
      <c r="D402" s="41" t="s">
        <v>176</v>
      </c>
      <c r="E402" s="45">
        <v>31521</v>
      </c>
      <c r="F402" s="45">
        <v>10913</v>
      </c>
      <c r="G402" s="45"/>
      <c r="H402" s="44">
        <f>SUM(E402+F402-G402)</f>
        <v>42434</v>
      </c>
    </row>
    <row r="403" spans="1:8" s="16" customFormat="1" ht="12" customHeight="1" x14ac:dyDescent="0.2">
      <c r="A403" s="37"/>
      <c r="B403" s="37"/>
      <c r="C403" s="51" t="s">
        <v>105</v>
      </c>
      <c r="D403" s="89" t="s">
        <v>106</v>
      </c>
      <c r="E403" s="45">
        <v>473</v>
      </c>
      <c r="F403" s="45">
        <v>163</v>
      </c>
      <c r="G403" s="45"/>
      <c r="H403" s="44">
        <f>SUM(E403+F403-G403)</f>
        <v>636</v>
      </c>
    </row>
    <row r="404" spans="1:8" s="16" customFormat="1" ht="12" customHeight="1" thickBot="1" x14ac:dyDescent="0.25">
      <c r="A404" s="31">
        <v>853</v>
      </c>
      <c r="B404" s="32"/>
      <c r="C404" s="33"/>
      <c r="D404" s="34" t="s">
        <v>67</v>
      </c>
      <c r="E404" s="30">
        <v>946989.7</v>
      </c>
      <c r="F404" s="35">
        <f>SUM(F405)</f>
        <v>612</v>
      </c>
      <c r="G404" s="35">
        <f>SUM(G405)</f>
        <v>0</v>
      </c>
      <c r="H404" s="30">
        <f t="shared" si="93"/>
        <v>947601.7</v>
      </c>
    </row>
    <row r="405" spans="1:8" s="16" customFormat="1" ht="12" customHeight="1" thickTop="1" x14ac:dyDescent="0.2">
      <c r="A405" s="33"/>
      <c r="B405" s="37">
        <v>85395</v>
      </c>
      <c r="C405" s="26"/>
      <c r="D405" s="38" t="s">
        <v>15</v>
      </c>
      <c r="E405" s="86">
        <v>946989.7</v>
      </c>
      <c r="F405" s="39">
        <f>SUM(F406)</f>
        <v>612</v>
      </c>
      <c r="G405" s="39">
        <f>SUM(G406)</f>
        <v>0</v>
      </c>
      <c r="H405" s="39">
        <f t="shared" si="93"/>
        <v>947601.7</v>
      </c>
    </row>
    <row r="406" spans="1:8" s="16" customFormat="1" ht="22.5" customHeight="1" x14ac:dyDescent="0.2">
      <c r="A406" s="33"/>
      <c r="B406" s="37"/>
      <c r="C406" s="51"/>
      <c r="D406" s="505" t="s">
        <v>209</v>
      </c>
      <c r="E406" s="489">
        <v>19584</v>
      </c>
      <c r="F406" s="488">
        <f>SUM(F407:F409)</f>
        <v>612</v>
      </c>
      <c r="G406" s="488">
        <f>SUM(G407:G409)</f>
        <v>0</v>
      </c>
      <c r="H406" s="489">
        <f>SUM(E406+F406-G406)</f>
        <v>20196</v>
      </c>
    </row>
    <row r="407" spans="1:8" s="16" customFormat="1" ht="22.5" customHeight="1" x14ac:dyDescent="0.2">
      <c r="A407" s="33"/>
      <c r="B407" s="37"/>
      <c r="C407" s="74">
        <v>3290</v>
      </c>
      <c r="D407" s="81" t="s">
        <v>174</v>
      </c>
      <c r="E407" s="43">
        <v>19200</v>
      </c>
      <c r="F407" s="44">
        <v>600</v>
      </c>
      <c r="G407" s="44"/>
      <c r="H407" s="44">
        <f>SUM(E407+F407-G407)</f>
        <v>19800</v>
      </c>
    </row>
    <row r="408" spans="1:8" s="16" customFormat="1" ht="22.5" customHeight="1" x14ac:dyDescent="0.2">
      <c r="A408" s="33"/>
      <c r="B408" s="37"/>
      <c r="C408" s="74">
        <v>4740</v>
      </c>
      <c r="D408" s="81" t="s">
        <v>195</v>
      </c>
      <c r="E408" s="42">
        <v>320</v>
      </c>
      <c r="F408" s="44">
        <v>10</v>
      </c>
      <c r="G408" s="44"/>
      <c r="H408" s="44">
        <f t="shared" ref="H408:H410" si="96">SUM(E408+F408-G408)</f>
        <v>330</v>
      </c>
    </row>
    <row r="409" spans="1:8" s="16" customFormat="1" ht="22.5" customHeight="1" x14ac:dyDescent="0.2">
      <c r="A409" s="110"/>
      <c r="B409" s="103"/>
      <c r="C409" s="78">
        <v>4850</v>
      </c>
      <c r="D409" s="77" t="s">
        <v>196</v>
      </c>
      <c r="E409" s="80">
        <v>64</v>
      </c>
      <c r="F409" s="40">
        <v>2</v>
      </c>
      <c r="G409" s="40"/>
      <c r="H409" s="40">
        <f t="shared" si="96"/>
        <v>66</v>
      </c>
    </row>
    <row r="410" spans="1:8" s="16" customFormat="1" ht="12" customHeight="1" thickBot="1" x14ac:dyDescent="0.25">
      <c r="A410" s="32">
        <v>855</v>
      </c>
      <c r="B410" s="32"/>
      <c r="C410" s="33"/>
      <c r="D410" s="34" t="s">
        <v>56</v>
      </c>
      <c r="E410" s="35">
        <v>35158055</v>
      </c>
      <c r="F410" s="30">
        <f>SUM(F413,F416,F423)</f>
        <v>65146</v>
      </c>
      <c r="G410" s="30">
        <f>SUM(G413,G416)</f>
        <v>648</v>
      </c>
      <c r="H410" s="30">
        <f t="shared" si="96"/>
        <v>35222553</v>
      </c>
    </row>
    <row r="411" spans="1:8" s="16" customFormat="1" ht="12" customHeight="1" thickTop="1" x14ac:dyDescent="0.2">
      <c r="A411" s="32"/>
      <c r="B411" s="52">
        <v>85502</v>
      </c>
      <c r="C411" s="51"/>
      <c r="D411" s="112" t="s">
        <v>210</v>
      </c>
      <c r="E411" s="42"/>
      <c r="F411" s="42"/>
      <c r="G411" s="120"/>
      <c r="H411" s="44"/>
    </row>
    <row r="412" spans="1:8" s="16" customFormat="1" ht="12" customHeight="1" x14ac:dyDescent="0.2">
      <c r="A412" s="32"/>
      <c r="B412" s="52"/>
      <c r="C412" s="51"/>
      <c r="D412" s="112" t="s">
        <v>211</v>
      </c>
      <c r="E412" s="42"/>
      <c r="F412" s="42"/>
      <c r="G412" s="120"/>
      <c r="H412" s="44"/>
    </row>
    <row r="413" spans="1:8" s="16" customFormat="1" ht="12" customHeight="1" x14ac:dyDescent="0.2">
      <c r="A413" s="32"/>
      <c r="B413" s="52"/>
      <c r="C413" s="51"/>
      <c r="D413" s="68" t="s">
        <v>212</v>
      </c>
      <c r="E413" s="40">
        <v>34841435</v>
      </c>
      <c r="F413" s="40">
        <f>SUM(F414)</f>
        <v>23440</v>
      </c>
      <c r="G413" s="40">
        <f t="shared" ref="G413" si="97">SUM(G414)</f>
        <v>0</v>
      </c>
      <c r="H413" s="39">
        <f t="shared" ref="H413:H420" si="98">SUM(E413+F413-G413)</f>
        <v>34864875</v>
      </c>
    </row>
    <row r="414" spans="1:8" s="16" customFormat="1" ht="22.5" customHeight="1" x14ac:dyDescent="0.2">
      <c r="A414" s="32"/>
      <c r="B414" s="37"/>
      <c r="C414" s="26"/>
      <c r="D414" s="507" t="s">
        <v>213</v>
      </c>
      <c r="E414" s="497">
        <v>61935</v>
      </c>
      <c r="F414" s="497">
        <f>SUM(F415:F415)</f>
        <v>23440</v>
      </c>
      <c r="G414" s="497">
        <f>SUM(G415:G415)</f>
        <v>0</v>
      </c>
      <c r="H414" s="48">
        <f t="shared" si="98"/>
        <v>85375</v>
      </c>
    </row>
    <row r="415" spans="1:8" s="16" customFormat="1" ht="12" customHeight="1" x14ac:dyDescent="0.2">
      <c r="A415" s="32"/>
      <c r="B415" s="32"/>
      <c r="C415" s="97">
        <v>3110</v>
      </c>
      <c r="D415" s="100" t="s">
        <v>176</v>
      </c>
      <c r="E415" s="42">
        <v>59935</v>
      </c>
      <c r="F415" s="45">
        <v>23440</v>
      </c>
      <c r="G415" s="45"/>
      <c r="H415" s="44">
        <f t="shared" si="98"/>
        <v>83375</v>
      </c>
    </row>
    <row r="416" spans="1:8" s="16" customFormat="1" ht="12" customHeight="1" x14ac:dyDescent="0.2">
      <c r="A416" s="32"/>
      <c r="B416" s="97">
        <v>85503</v>
      </c>
      <c r="C416" s="121"/>
      <c r="D416" s="98" t="s">
        <v>214</v>
      </c>
      <c r="E416" s="80">
        <v>10182</v>
      </c>
      <c r="F416" s="40">
        <f t="shared" ref="F416:G416" si="99">SUM(F417)</f>
        <v>648</v>
      </c>
      <c r="G416" s="40">
        <f t="shared" si="99"/>
        <v>648</v>
      </c>
      <c r="H416" s="39">
        <f t="shared" si="98"/>
        <v>10182</v>
      </c>
    </row>
    <row r="417" spans="1:8" s="16" customFormat="1" ht="12" customHeight="1" x14ac:dyDescent="0.2">
      <c r="A417" s="32"/>
      <c r="B417" s="99"/>
      <c r="C417" s="121"/>
      <c r="D417" s="496" t="s">
        <v>215</v>
      </c>
      <c r="E417" s="508">
        <v>10182</v>
      </c>
      <c r="F417" s="497">
        <f>SUM(F418:F420)</f>
        <v>648</v>
      </c>
      <c r="G417" s="497">
        <f>SUM(G418:G420)</f>
        <v>648</v>
      </c>
      <c r="H417" s="48">
        <f t="shared" si="98"/>
        <v>10182</v>
      </c>
    </row>
    <row r="418" spans="1:8" s="16" customFormat="1" ht="12" customHeight="1" x14ac:dyDescent="0.2">
      <c r="A418" s="32"/>
      <c r="B418" s="99"/>
      <c r="C418" s="51" t="s">
        <v>105</v>
      </c>
      <c r="D418" s="89" t="s">
        <v>106</v>
      </c>
      <c r="E418" s="42">
        <v>1310</v>
      </c>
      <c r="F418" s="45"/>
      <c r="G418" s="45">
        <v>648</v>
      </c>
      <c r="H418" s="44">
        <f t="shared" si="98"/>
        <v>662</v>
      </c>
    </row>
    <row r="419" spans="1:8" s="16" customFormat="1" ht="21.75" customHeight="1" x14ac:dyDescent="0.2">
      <c r="A419" s="32"/>
      <c r="B419" s="99"/>
      <c r="C419" s="74">
        <v>4700</v>
      </c>
      <c r="D419" s="92" t="s">
        <v>145</v>
      </c>
      <c r="E419" s="42">
        <v>0</v>
      </c>
      <c r="F419" s="45">
        <v>548</v>
      </c>
      <c r="G419" s="45"/>
      <c r="H419" s="44">
        <f t="shared" si="98"/>
        <v>548</v>
      </c>
    </row>
    <row r="420" spans="1:8" s="16" customFormat="1" ht="12" customHeight="1" x14ac:dyDescent="0.2">
      <c r="A420" s="32"/>
      <c r="B420" s="99"/>
      <c r="C420" s="25">
        <v>4710</v>
      </c>
      <c r="D420" s="89" t="s">
        <v>94</v>
      </c>
      <c r="E420" s="42">
        <v>0</v>
      </c>
      <c r="F420" s="45">
        <v>100</v>
      </c>
      <c r="G420" s="45"/>
      <c r="H420" s="44">
        <f t="shared" si="98"/>
        <v>100</v>
      </c>
    </row>
    <row r="421" spans="1:8" s="16" customFormat="1" ht="12" customHeight="1" x14ac:dyDescent="0.2">
      <c r="A421" s="32"/>
      <c r="B421" s="37">
        <v>85513</v>
      </c>
      <c r="C421" s="26"/>
      <c r="D421" s="52" t="s">
        <v>71</v>
      </c>
      <c r="E421" s="44"/>
      <c r="F421" s="44"/>
      <c r="G421" s="44"/>
      <c r="H421" s="44"/>
    </row>
    <row r="422" spans="1:8" s="16" customFormat="1" ht="12" customHeight="1" x14ac:dyDescent="0.2">
      <c r="A422" s="32"/>
      <c r="B422" s="50"/>
      <c r="C422" s="26"/>
      <c r="D422" s="66" t="s">
        <v>72</v>
      </c>
      <c r="E422" s="44"/>
      <c r="F422" s="44"/>
      <c r="G422" s="44"/>
      <c r="H422" s="44"/>
    </row>
    <row r="423" spans="1:8" s="16" customFormat="1" ht="12" customHeight="1" x14ac:dyDescent="0.2">
      <c r="A423" s="32"/>
      <c r="B423" s="37"/>
      <c r="C423" s="26"/>
      <c r="D423" s="38" t="s">
        <v>73</v>
      </c>
      <c r="E423" s="39">
        <v>306438</v>
      </c>
      <c r="F423" s="40">
        <f t="shared" ref="F423:G423" si="100">SUM(F424)</f>
        <v>41058</v>
      </c>
      <c r="G423" s="40">
        <f t="shared" si="100"/>
        <v>0</v>
      </c>
      <c r="H423" s="39">
        <f>SUM(E423+F423-G423)</f>
        <v>347496</v>
      </c>
    </row>
    <row r="424" spans="1:8" s="16" customFormat="1" ht="12" customHeight="1" x14ac:dyDescent="0.2">
      <c r="A424" s="32"/>
      <c r="B424" s="37"/>
      <c r="C424" s="26"/>
      <c r="D424" s="491" t="s">
        <v>170</v>
      </c>
      <c r="E424" s="489">
        <v>306438</v>
      </c>
      <c r="F424" s="488">
        <f>SUM(F425)</f>
        <v>41058</v>
      </c>
      <c r="G424" s="488">
        <f>SUM(G425)</f>
        <v>0</v>
      </c>
      <c r="H424" s="489">
        <f>SUM(E424+F424-G424)</f>
        <v>347496</v>
      </c>
    </row>
    <row r="425" spans="1:8" s="16" customFormat="1" ht="12" customHeight="1" x14ac:dyDescent="0.2">
      <c r="A425" s="32"/>
      <c r="B425" s="32"/>
      <c r="C425" s="25">
        <v>4130</v>
      </c>
      <c r="D425" s="41" t="s">
        <v>216</v>
      </c>
      <c r="E425" s="42">
        <v>306438</v>
      </c>
      <c r="F425" s="44">
        <v>41058</v>
      </c>
      <c r="G425" s="44"/>
      <c r="H425" s="42">
        <f>SUM(E425+F425-G425)</f>
        <v>347496</v>
      </c>
    </row>
    <row r="426" spans="1:8" s="16" customFormat="1" ht="21.75" customHeight="1" thickBot="1" x14ac:dyDescent="0.25">
      <c r="A426" s="122"/>
      <c r="B426" s="37"/>
      <c r="C426" s="25"/>
      <c r="D426" s="29" t="s">
        <v>217</v>
      </c>
      <c r="E426" s="30">
        <v>20416727.539999999</v>
      </c>
      <c r="F426" s="30">
        <f>SUM(F427,F432,F438)</f>
        <v>143974</v>
      </c>
      <c r="G426" s="30">
        <f>SUM(G427,G432,G438)</f>
        <v>75609</v>
      </c>
      <c r="H426" s="30">
        <f>SUM(E426+F426-G426)</f>
        <v>20485092.539999999</v>
      </c>
    </row>
    <row r="427" spans="1:8" s="16" customFormat="1" ht="21.75" customHeight="1" thickTop="1" thickBot="1" x14ac:dyDescent="0.25">
      <c r="A427" s="32">
        <v>700</v>
      </c>
      <c r="B427" s="32"/>
      <c r="C427" s="33"/>
      <c r="D427" s="34" t="s">
        <v>95</v>
      </c>
      <c r="E427" s="30">
        <v>460100</v>
      </c>
      <c r="F427" s="35">
        <f t="shared" ref="F427:G428" si="101">SUM(F428)</f>
        <v>144</v>
      </c>
      <c r="G427" s="35">
        <f t="shared" si="101"/>
        <v>144</v>
      </c>
      <c r="H427" s="30">
        <f t="shared" ref="H427:H428" si="102">SUM(E427+F427-G427)</f>
        <v>460100</v>
      </c>
    </row>
    <row r="428" spans="1:8" s="16" customFormat="1" ht="12" customHeight="1" thickTop="1" x14ac:dyDescent="0.2">
      <c r="A428" s="32"/>
      <c r="B428" s="37">
        <v>70005</v>
      </c>
      <c r="C428" s="26"/>
      <c r="D428" s="38" t="s">
        <v>218</v>
      </c>
      <c r="E428" s="39">
        <v>460100</v>
      </c>
      <c r="F428" s="40">
        <f t="shared" si="101"/>
        <v>144</v>
      </c>
      <c r="G428" s="40">
        <f t="shared" si="101"/>
        <v>144</v>
      </c>
      <c r="H428" s="39">
        <f t="shared" si="102"/>
        <v>460100</v>
      </c>
    </row>
    <row r="429" spans="1:8" s="16" customFormat="1" ht="12" customHeight="1" x14ac:dyDescent="0.2">
      <c r="A429" s="32"/>
      <c r="B429" s="37"/>
      <c r="C429" s="26"/>
      <c r="D429" s="502" t="s">
        <v>219</v>
      </c>
      <c r="E429" s="48">
        <v>284100</v>
      </c>
      <c r="F429" s="488">
        <f>SUM(F430:F431)</f>
        <v>144</v>
      </c>
      <c r="G429" s="488">
        <f>SUM(G430:G431)</f>
        <v>144</v>
      </c>
      <c r="H429" s="489">
        <f>SUM(E429+F429-G429)</f>
        <v>284100</v>
      </c>
    </row>
    <row r="430" spans="1:8" s="16" customFormat="1" ht="12" customHeight="1" x14ac:dyDescent="0.2">
      <c r="A430" s="32"/>
      <c r="B430" s="37"/>
      <c r="C430" s="88">
        <v>4300</v>
      </c>
      <c r="D430" s="52" t="s">
        <v>220</v>
      </c>
      <c r="E430" s="45">
        <v>20323</v>
      </c>
      <c r="F430" s="42"/>
      <c r="G430" s="42">
        <v>144</v>
      </c>
      <c r="H430" s="44">
        <f t="shared" ref="H430:H437" si="103">SUM(E430+F430-G430)</f>
        <v>20179</v>
      </c>
    </row>
    <row r="431" spans="1:8" s="16" customFormat="1" ht="12" customHeight="1" x14ac:dyDescent="0.2">
      <c r="A431" s="116"/>
      <c r="B431" s="123"/>
      <c r="C431" s="25">
        <v>4480</v>
      </c>
      <c r="D431" s="41" t="s">
        <v>221</v>
      </c>
      <c r="E431" s="45">
        <v>234996</v>
      </c>
      <c r="F431" s="42">
        <v>144</v>
      </c>
      <c r="G431" s="42"/>
      <c r="H431" s="44">
        <f t="shared" si="103"/>
        <v>235140</v>
      </c>
    </row>
    <row r="432" spans="1:8" s="16" customFormat="1" ht="12" customHeight="1" thickBot="1" x14ac:dyDescent="0.25">
      <c r="A432" s="124">
        <v>710</v>
      </c>
      <c r="B432" s="125"/>
      <c r="C432" s="97"/>
      <c r="D432" s="126" t="s">
        <v>100</v>
      </c>
      <c r="E432" s="30">
        <v>1436100</v>
      </c>
      <c r="F432" s="30">
        <f>SUM(F433)</f>
        <v>4557</v>
      </c>
      <c r="G432" s="30">
        <f>SUM(G433)</f>
        <v>4557</v>
      </c>
      <c r="H432" s="30">
        <f t="shared" si="103"/>
        <v>1436100</v>
      </c>
    </row>
    <row r="433" spans="1:8" s="16" customFormat="1" ht="12" customHeight="1" thickTop="1" x14ac:dyDescent="0.2">
      <c r="A433" s="32"/>
      <c r="B433" s="99">
        <v>71015</v>
      </c>
      <c r="C433" s="127"/>
      <c r="D433" s="98" t="s">
        <v>222</v>
      </c>
      <c r="E433" s="86">
        <v>937100</v>
      </c>
      <c r="F433" s="40">
        <f>SUM(F434)</f>
        <v>4557</v>
      </c>
      <c r="G433" s="40">
        <f>SUM(G434)</f>
        <v>4557</v>
      </c>
      <c r="H433" s="39">
        <f t="shared" si="103"/>
        <v>937100</v>
      </c>
    </row>
    <row r="434" spans="1:8" s="16" customFormat="1" ht="23.25" customHeight="1" x14ac:dyDescent="0.2">
      <c r="A434" s="32"/>
      <c r="B434" s="99"/>
      <c r="C434" s="97"/>
      <c r="D434" s="509" t="s">
        <v>223</v>
      </c>
      <c r="E434" s="503">
        <v>937100</v>
      </c>
      <c r="F434" s="497">
        <f>SUM(F435:F437)</f>
        <v>4557</v>
      </c>
      <c r="G434" s="497">
        <f>SUM(G435:G437)</f>
        <v>4557</v>
      </c>
      <c r="H434" s="48">
        <f t="shared" si="103"/>
        <v>937100</v>
      </c>
    </row>
    <row r="435" spans="1:8" s="16" customFormat="1" ht="12" customHeight="1" x14ac:dyDescent="0.2">
      <c r="A435" s="32"/>
      <c r="B435" s="99"/>
      <c r="C435" s="25">
        <v>4260</v>
      </c>
      <c r="D435" s="41" t="s">
        <v>144</v>
      </c>
      <c r="E435" s="45">
        <v>15200</v>
      </c>
      <c r="F435" s="44">
        <v>4557</v>
      </c>
      <c r="G435" s="44"/>
      <c r="H435" s="44">
        <f t="shared" si="103"/>
        <v>19757</v>
      </c>
    </row>
    <row r="436" spans="1:8" s="16" customFormat="1" ht="12" customHeight="1" x14ac:dyDescent="0.2">
      <c r="A436" s="32"/>
      <c r="B436" s="25"/>
      <c r="C436" s="25">
        <v>4300</v>
      </c>
      <c r="D436" s="41" t="s">
        <v>16</v>
      </c>
      <c r="E436" s="42">
        <v>38440</v>
      </c>
      <c r="F436" s="42"/>
      <c r="G436" s="42">
        <v>2000</v>
      </c>
      <c r="H436" s="44">
        <f t="shared" si="103"/>
        <v>36440</v>
      </c>
    </row>
    <row r="437" spans="1:8" s="16" customFormat="1" ht="12" customHeight="1" x14ac:dyDescent="0.2">
      <c r="A437" s="32"/>
      <c r="B437" s="25"/>
      <c r="C437" s="25">
        <v>4440</v>
      </c>
      <c r="D437" s="41" t="s">
        <v>224</v>
      </c>
      <c r="E437" s="42">
        <v>13201</v>
      </c>
      <c r="F437" s="42"/>
      <c r="G437" s="42">
        <v>2557</v>
      </c>
      <c r="H437" s="44">
        <f t="shared" si="103"/>
        <v>10644</v>
      </c>
    </row>
    <row r="438" spans="1:8" s="16" customFormat="1" ht="12" customHeight="1" thickBot="1" x14ac:dyDescent="0.25">
      <c r="A438" s="32">
        <v>754</v>
      </c>
      <c r="B438" s="32"/>
      <c r="C438" s="33"/>
      <c r="D438" s="34" t="s">
        <v>61</v>
      </c>
      <c r="E438" s="30">
        <v>17044728.539999999</v>
      </c>
      <c r="F438" s="35">
        <f t="shared" ref="F438:G439" si="104">SUM(F439)</f>
        <v>139273</v>
      </c>
      <c r="G438" s="35">
        <f t="shared" si="104"/>
        <v>70908</v>
      </c>
      <c r="H438" s="30">
        <f>SUM(E438+F438-G438)</f>
        <v>17113093.539999999</v>
      </c>
    </row>
    <row r="439" spans="1:8" s="16" customFormat="1" ht="12.75" customHeight="1" thickTop="1" x14ac:dyDescent="0.2">
      <c r="A439" s="116"/>
      <c r="B439" s="25">
        <v>75411</v>
      </c>
      <c r="C439" s="62"/>
      <c r="D439" s="75" t="s">
        <v>75</v>
      </c>
      <c r="E439" s="39">
        <v>17044728.539999999</v>
      </c>
      <c r="F439" s="40">
        <f t="shared" si="104"/>
        <v>139273</v>
      </c>
      <c r="G439" s="40">
        <f t="shared" si="104"/>
        <v>70908</v>
      </c>
      <c r="H439" s="39">
        <f>SUM(E439+F439-G439)</f>
        <v>17113093.539999999</v>
      </c>
    </row>
    <row r="440" spans="1:8" s="16" customFormat="1" ht="12.6" customHeight="1" x14ac:dyDescent="0.2">
      <c r="A440" s="17"/>
      <c r="B440" s="62"/>
      <c r="C440" s="25"/>
      <c r="D440" s="510" t="s">
        <v>225</v>
      </c>
      <c r="E440" s="48">
        <v>17044728.539999999</v>
      </c>
      <c r="F440" s="48">
        <f>SUM(F441:F445)</f>
        <v>139273</v>
      </c>
      <c r="G440" s="48">
        <f>SUM(G441:G445)</f>
        <v>70908</v>
      </c>
      <c r="H440" s="489">
        <f>SUM(E440+F440-G440)</f>
        <v>17113093.539999999</v>
      </c>
    </row>
    <row r="441" spans="1:8" s="16" customFormat="1" ht="11.25" customHeight="1" x14ac:dyDescent="0.2">
      <c r="A441" s="31"/>
      <c r="B441" s="37"/>
      <c r="C441" s="25">
        <v>4050</v>
      </c>
      <c r="D441" s="128" t="s">
        <v>226</v>
      </c>
      <c r="E441" s="44">
        <v>11736393</v>
      </c>
      <c r="F441" s="42"/>
      <c r="G441" s="42">
        <v>25908</v>
      </c>
      <c r="H441" s="43">
        <f t="shared" ref="H441:H445" si="105">SUM(E441+F441-G441)</f>
        <v>11710485</v>
      </c>
    </row>
    <row r="442" spans="1:8" s="16" customFormat="1" ht="21" customHeight="1" x14ac:dyDescent="0.2">
      <c r="A442" s="31"/>
      <c r="B442" s="37"/>
      <c r="C442" s="74">
        <v>4060</v>
      </c>
      <c r="D442" s="129" t="s">
        <v>227</v>
      </c>
      <c r="E442" s="44">
        <v>384243</v>
      </c>
      <c r="F442" s="42">
        <v>25908</v>
      </c>
      <c r="G442" s="42"/>
      <c r="H442" s="43">
        <f t="shared" si="105"/>
        <v>410151</v>
      </c>
    </row>
    <row r="443" spans="1:8" s="16" customFormat="1" ht="22.5" customHeight="1" x14ac:dyDescent="0.2">
      <c r="A443" s="31"/>
      <c r="B443" s="37"/>
      <c r="C443" s="104">
        <v>4180</v>
      </c>
      <c r="D443" s="130" t="s">
        <v>228</v>
      </c>
      <c r="E443" s="107">
        <v>2368627.54</v>
      </c>
      <c r="F443" s="42">
        <v>68365</v>
      </c>
      <c r="G443" s="42"/>
      <c r="H443" s="43">
        <f t="shared" si="105"/>
        <v>2436992.54</v>
      </c>
    </row>
    <row r="444" spans="1:8" s="16" customFormat="1" ht="12" customHeight="1" x14ac:dyDescent="0.2">
      <c r="A444" s="31"/>
      <c r="B444" s="37"/>
      <c r="C444" s="51" t="s">
        <v>105</v>
      </c>
      <c r="D444" s="89" t="s">
        <v>106</v>
      </c>
      <c r="E444" s="107">
        <v>190860</v>
      </c>
      <c r="F444" s="42">
        <v>45000</v>
      </c>
      <c r="G444" s="42"/>
      <c r="H444" s="43">
        <f t="shared" si="105"/>
        <v>235860</v>
      </c>
    </row>
    <row r="445" spans="1:8" s="16" customFormat="1" ht="12" customHeight="1" x14ac:dyDescent="0.2">
      <c r="A445" s="31"/>
      <c r="B445" s="37"/>
      <c r="C445" s="25">
        <v>4260</v>
      </c>
      <c r="D445" s="41" t="s">
        <v>144</v>
      </c>
      <c r="E445" s="107">
        <v>348000</v>
      </c>
      <c r="F445" s="42"/>
      <c r="G445" s="42">
        <v>45000</v>
      </c>
      <c r="H445" s="43">
        <f t="shared" si="105"/>
        <v>303000</v>
      </c>
    </row>
    <row r="446" spans="1:8" s="16" customFormat="1" ht="3.75" customHeight="1" x14ac:dyDescent="0.2">
      <c r="A446" s="131"/>
      <c r="B446" s="131"/>
      <c r="C446" s="46"/>
      <c r="D446" s="47"/>
      <c r="E446" s="39"/>
      <c r="F446" s="39"/>
      <c r="G446" s="39"/>
      <c r="H446" s="39"/>
    </row>
    <row r="447" spans="1:8" s="16" customFormat="1" ht="12.95" customHeight="1" x14ac:dyDescent="0.2"/>
    <row r="448" spans="1:8" s="16" customFormat="1" ht="12.95" customHeight="1" x14ac:dyDescent="0.2"/>
    <row r="449" s="16" customFormat="1" ht="12.95" customHeight="1" x14ac:dyDescent="0.2"/>
    <row r="450" s="16" customFormat="1" ht="12.95" customHeight="1" x14ac:dyDescent="0.2"/>
    <row r="451" s="16" customFormat="1" ht="12.95" customHeight="1" x14ac:dyDescent="0.2"/>
    <row r="452" s="16" customFormat="1" ht="12.95" customHeight="1" x14ac:dyDescent="0.2"/>
    <row r="453" s="16" customFormat="1" ht="12.95" customHeight="1" x14ac:dyDescent="0.2"/>
    <row r="454" s="16" customFormat="1" ht="12.95" customHeight="1" x14ac:dyDescent="0.2"/>
    <row r="455" s="16" customFormat="1" ht="12.95" customHeight="1" x14ac:dyDescent="0.2"/>
    <row r="456" s="16" customFormat="1" ht="12.95" customHeight="1" x14ac:dyDescent="0.2"/>
    <row r="457" s="16" customFormat="1" ht="12.95" customHeight="1" x14ac:dyDescent="0.2"/>
    <row r="458" s="16" customFormat="1" ht="12.95" customHeight="1" x14ac:dyDescent="0.2"/>
    <row r="459" s="16" customFormat="1" ht="12.95" customHeight="1" x14ac:dyDescent="0.2"/>
    <row r="460" s="16" customFormat="1" ht="12.95" customHeight="1" x14ac:dyDescent="0.2"/>
    <row r="461" s="16" customFormat="1" ht="12.95" customHeight="1" x14ac:dyDescent="0.2"/>
    <row r="462" s="16" customFormat="1" ht="12.95" customHeight="1" x14ac:dyDescent="0.2"/>
    <row r="463" s="16" customFormat="1" ht="12.95" customHeight="1" x14ac:dyDescent="0.2"/>
    <row r="464" s="16" customFormat="1" ht="12.95" customHeight="1" x14ac:dyDescent="0.2"/>
    <row r="465" s="16" customFormat="1" ht="12.95" customHeight="1" x14ac:dyDescent="0.2"/>
    <row r="466" s="16" customFormat="1" ht="12.95" customHeight="1" x14ac:dyDescent="0.2"/>
    <row r="467" s="16" customFormat="1" ht="12.95" customHeight="1" x14ac:dyDescent="0.2"/>
    <row r="468" s="16" customFormat="1" ht="12.95" customHeight="1" x14ac:dyDescent="0.2"/>
    <row r="469" s="16" customFormat="1" ht="12.95" customHeight="1" x14ac:dyDescent="0.2"/>
    <row r="470" s="16" customFormat="1" ht="12.95" customHeight="1" x14ac:dyDescent="0.2"/>
    <row r="471" s="16" customFormat="1" ht="12.95" customHeight="1" x14ac:dyDescent="0.2"/>
    <row r="472" s="16" customFormat="1" ht="12.95" customHeight="1" x14ac:dyDescent="0.2"/>
    <row r="473" s="16" customFormat="1" ht="12.95" customHeight="1" x14ac:dyDescent="0.2"/>
    <row r="474" s="16" customFormat="1" ht="12.95" customHeight="1" x14ac:dyDescent="0.2"/>
    <row r="475" s="16" customFormat="1" ht="12.95" customHeight="1" x14ac:dyDescent="0.2"/>
    <row r="476" s="16" customFormat="1" ht="12.95" customHeight="1" x14ac:dyDescent="0.2"/>
    <row r="477" s="16" customFormat="1" ht="12.95" customHeight="1" x14ac:dyDescent="0.2"/>
    <row r="478" s="16" customFormat="1" ht="12.95" customHeight="1" x14ac:dyDescent="0.2"/>
    <row r="479" s="16" customFormat="1" ht="12.95" customHeight="1" x14ac:dyDescent="0.2"/>
    <row r="480" s="16" customFormat="1" ht="12.95" customHeight="1" x14ac:dyDescent="0.2"/>
    <row r="481" s="16" customFormat="1" ht="12.95" customHeight="1" x14ac:dyDescent="0.2"/>
    <row r="482" s="16" customFormat="1" ht="12.95" customHeight="1" x14ac:dyDescent="0.2"/>
    <row r="483" s="16" customFormat="1" ht="12.95" customHeight="1" x14ac:dyDescent="0.2"/>
    <row r="484" s="16" customFormat="1" ht="12.95" customHeight="1" x14ac:dyDescent="0.2"/>
    <row r="485" s="16" customFormat="1" ht="12.95" customHeight="1" x14ac:dyDescent="0.2"/>
    <row r="486" s="16" customFormat="1" ht="12.95" customHeight="1" x14ac:dyDescent="0.2"/>
    <row r="487" s="16" customFormat="1" ht="12.95" customHeight="1" x14ac:dyDescent="0.2"/>
    <row r="488" s="16" customFormat="1" ht="12.95" customHeight="1" x14ac:dyDescent="0.2"/>
    <row r="489" s="16" customFormat="1" ht="12.95" customHeight="1" x14ac:dyDescent="0.2"/>
    <row r="490" s="16" customFormat="1" ht="12.95" customHeight="1" x14ac:dyDescent="0.2"/>
    <row r="491" s="16" customFormat="1" ht="12.95" customHeight="1" x14ac:dyDescent="0.2"/>
    <row r="492" s="16" customFormat="1" ht="12.95" customHeight="1" x14ac:dyDescent="0.2"/>
    <row r="493" s="16" customFormat="1" ht="12.95" customHeight="1" x14ac:dyDescent="0.2"/>
    <row r="494" s="16" customFormat="1" ht="12.95" customHeight="1" x14ac:dyDescent="0.2"/>
    <row r="495" s="16" customFormat="1" ht="12.95" customHeight="1" x14ac:dyDescent="0.2"/>
    <row r="496" s="16" customFormat="1" ht="12.95" customHeight="1" x14ac:dyDescent="0.2"/>
    <row r="497" s="16" customFormat="1" ht="12.95" customHeight="1" x14ac:dyDescent="0.2"/>
    <row r="498" s="16" customFormat="1" ht="12.95" customHeight="1" x14ac:dyDescent="0.2"/>
    <row r="499" s="16" customFormat="1" ht="12.95" customHeight="1" x14ac:dyDescent="0.2"/>
    <row r="500" s="16" customFormat="1" ht="12.95" customHeight="1" x14ac:dyDescent="0.2"/>
    <row r="501" s="16" customFormat="1" ht="12.95" customHeight="1" x14ac:dyDescent="0.2"/>
    <row r="502" s="16" customFormat="1" ht="12.95" customHeight="1" x14ac:dyDescent="0.2"/>
    <row r="503" s="16" customFormat="1" ht="12.95" customHeight="1" x14ac:dyDescent="0.2"/>
    <row r="504" s="16" customFormat="1" ht="12.95" customHeight="1" x14ac:dyDescent="0.2"/>
    <row r="505" s="16" customFormat="1" ht="12.95" customHeight="1" x14ac:dyDescent="0.2"/>
    <row r="506" s="16" customFormat="1" ht="12.95" customHeight="1" x14ac:dyDescent="0.2"/>
    <row r="507" s="16" customFormat="1" ht="12.95" customHeight="1" x14ac:dyDescent="0.2"/>
    <row r="508" s="16" customFormat="1" ht="12.95" customHeight="1" x14ac:dyDescent="0.2"/>
    <row r="509" s="16" customFormat="1" ht="12.95" customHeight="1" x14ac:dyDescent="0.2"/>
    <row r="510" s="16" customFormat="1" ht="12.95" customHeight="1" x14ac:dyDescent="0.2"/>
    <row r="511" s="16" customFormat="1" ht="12.95" customHeight="1" x14ac:dyDescent="0.2"/>
    <row r="512" s="16" customFormat="1" ht="12.95" customHeight="1" x14ac:dyDescent="0.2"/>
    <row r="513" s="16" customFormat="1" ht="12.95" customHeight="1" x14ac:dyDescent="0.2"/>
    <row r="514" customFormat="1" ht="12.95" customHeight="1" x14ac:dyDescent="0.25"/>
    <row r="515" customFormat="1" ht="12.95" customHeight="1" x14ac:dyDescent="0.25"/>
    <row r="516" customFormat="1" ht="12.95" customHeight="1" x14ac:dyDescent="0.25"/>
    <row r="517" customFormat="1" ht="12.95" customHeight="1" x14ac:dyDescent="0.25"/>
    <row r="518" customFormat="1" ht="12.95" customHeight="1" x14ac:dyDescent="0.25"/>
    <row r="519" customFormat="1" ht="12.95" customHeight="1" x14ac:dyDescent="0.25"/>
    <row r="520" customFormat="1" ht="12.95" customHeight="1" x14ac:dyDescent="0.25"/>
    <row r="521" customFormat="1" ht="12.95" customHeight="1" x14ac:dyDescent="0.25"/>
    <row r="522" customFormat="1" ht="12.95" customHeight="1" x14ac:dyDescent="0.25"/>
    <row r="523" customFormat="1" ht="12.95" customHeight="1" x14ac:dyDescent="0.25"/>
    <row r="524" customFormat="1" ht="12.95" customHeight="1" x14ac:dyDescent="0.25"/>
    <row r="525" customFormat="1" ht="12.9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  <row r="628" customFormat="1" ht="12.75" customHeight="1" x14ac:dyDescent="0.25"/>
    <row r="629" customFormat="1" ht="12.75" customHeight="1" x14ac:dyDescent="0.25"/>
    <row r="630" customFormat="1" ht="12.75" customHeight="1" x14ac:dyDescent="0.25"/>
    <row r="631" customFormat="1" ht="12.75" customHeight="1" x14ac:dyDescent="0.25"/>
    <row r="632" customFormat="1" ht="12.75" customHeight="1" x14ac:dyDescent="0.25"/>
    <row r="633" customFormat="1" ht="12.75" customHeight="1" x14ac:dyDescent="0.25"/>
    <row r="634" customFormat="1" ht="12.75" customHeight="1" x14ac:dyDescent="0.25"/>
    <row r="635" customFormat="1" ht="12.75" customHeight="1" x14ac:dyDescent="0.25"/>
    <row r="636" customFormat="1" ht="12.75" customHeight="1" x14ac:dyDescent="0.25"/>
    <row r="637" customFormat="1" ht="12.75" customHeight="1" x14ac:dyDescent="0.25"/>
    <row r="638" customFormat="1" ht="12.75" customHeight="1" x14ac:dyDescent="0.25"/>
    <row r="639" customFormat="1" ht="12.75" customHeight="1" x14ac:dyDescent="0.25"/>
    <row r="640" customFormat="1" ht="12.75" customHeight="1" x14ac:dyDescent="0.25"/>
    <row r="641" customFormat="1" ht="12.75" customHeight="1" x14ac:dyDescent="0.25"/>
    <row r="642" customFormat="1" ht="12.75" customHeight="1" x14ac:dyDescent="0.25"/>
    <row r="643" customFormat="1" ht="12.75" customHeight="1" x14ac:dyDescent="0.25"/>
    <row r="644" customFormat="1" ht="12.75" customHeight="1" x14ac:dyDescent="0.25"/>
    <row r="645" customFormat="1" ht="12.75" customHeight="1" x14ac:dyDescent="0.25"/>
    <row r="646" customFormat="1" ht="12.75" customHeight="1" x14ac:dyDescent="0.25"/>
    <row r="647" customFormat="1" ht="12.75" customHeight="1" x14ac:dyDescent="0.25"/>
    <row r="648" customFormat="1" ht="12.75" customHeight="1" x14ac:dyDescent="0.25"/>
    <row r="649" customFormat="1" ht="12.75" customHeight="1" x14ac:dyDescent="0.25"/>
    <row r="650" customFormat="1" ht="12.75" customHeight="1" x14ac:dyDescent="0.25"/>
    <row r="651" customFormat="1" ht="12.75" customHeight="1" x14ac:dyDescent="0.25"/>
    <row r="652" customFormat="1" ht="12.75" customHeight="1" x14ac:dyDescent="0.25"/>
    <row r="653" customFormat="1" ht="12.75" customHeight="1" x14ac:dyDescent="0.25"/>
    <row r="654" customFormat="1" ht="12.75" customHeight="1" x14ac:dyDescent="0.25"/>
    <row r="655" customFormat="1" ht="12.75" customHeight="1" x14ac:dyDescent="0.25"/>
    <row r="656" customFormat="1" ht="12.75" customHeight="1" x14ac:dyDescent="0.25"/>
    <row r="657" customFormat="1" ht="12.75" customHeight="1" x14ac:dyDescent="0.25"/>
    <row r="658" customFormat="1" ht="12.75" customHeight="1" x14ac:dyDescent="0.25"/>
    <row r="659" customFormat="1" ht="12.75" customHeight="1" x14ac:dyDescent="0.25"/>
    <row r="660" customFormat="1" ht="12.75" customHeight="1" x14ac:dyDescent="0.25"/>
    <row r="661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76" max="7" man="1"/>
    <brk id="125" max="7" man="1"/>
    <brk id="222" max="7" man="1"/>
    <brk id="266" max="7" man="1"/>
    <brk id="40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EFAD0-4BFB-4108-90E5-7EBA7B942761}">
  <sheetPr>
    <tabColor rgb="FFFFCCFF"/>
  </sheetPr>
  <dimension ref="A1:L40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132" customWidth="1"/>
    <col min="2" max="2" width="58.28515625" style="132" customWidth="1"/>
    <col min="3" max="3" width="10.28515625" style="132"/>
    <col min="4" max="4" width="11.42578125" style="132" customWidth="1"/>
    <col min="5" max="7" width="10.7109375" style="132" customWidth="1"/>
    <col min="8" max="9" width="11.28515625" style="132" customWidth="1"/>
    <col min="10" max="10" width="17" style="132" customWidth="1"/>
    <col min="11" max="11" width="16.28515625" style="132" customWidth="1"/>
    <col min="12" max="256" width="10.28515625" style="132"/>
    <col min="257" max="257" width="6.42578125" style="132" customWidth="1"/>
    <col min="258" max="258" width="58.28515625" style="132" customWidth="1"/>
    <col min="259" max="259" width="10.28515625" style="132"/>
    <col min="260" max="260" width="11" style="132" customWidth="1"/>
    <col min="261" max="262" width="9.7109375" style="132" customWidth="1"/>
    <col min="263" max="263" width="10.7109375" style="132" customWidth="1"/>
    <col min="264" max="265" width="11.28515625" style="132" customWidth="1"/>
    <col min="266" max="266" width="17" style="132" customWidth="1"/>
    <col min="267" max="267" width="16.28515625" style="132" customWidth="1"/>
    <col min="268" max="512" width="10.28515625" style="132"/>
    <col min="513" max="513" width="6.42578125" style="132" customWidth="1"/>
    <col min="514" max="514" width="58.28515625" style="132" customWidth="1"/>
    <col min="515" max="515" width="10.28515625" style="132"/>
    <col min="516" max="516" width="11" style="132" customWidth="1"/>
    <col min="517" max="518" width="9.7109375" style="132" customWidth="1"/>
    <col min="519" max="519" width="10.7109375" style="132" customWidth="1"/>
    <col min="520" max="521" width="11.28515625" style="132" customWidth="1"/>
    <col min="522" max="522" width="17" style="132" customWidth="1"/>
    <col min="523" max="523" width="16.28515625" style="132" customWidth="1"/>
    <col min="524" max="768" width="10.28515625" style="132"/>
    <col min="769" max="769" width="6.42578125" style="132" customWidth="1"/>
    <col min="770" max="770" width="58.28515625" style="132" customWidth="1"/>
    <col min="771" max="771" width="10.28515625" style="132"/>
    <col min="772" max="772" width="11" style="132" customWidth="1"/>
    <col min="773" max="774" width="9.7109375" style="132" customWidth="1"/>
    <col min="775" max="775" width="10.7109375" style="132" customWidth="1"/>
    <col min="776" max="777" width="11.28515625" style="132" customWidth="1"/>
    <col min="778" max="778" width="17" style="132" customWidth="1"/>
    <col min="779" max="779" width="16.28515625" style="132" customWidth="1"/>
    <col min="780" max="1024" width="10.28515625" style="132"/>
    <col min="1025" max="1025" width="6.42578125" style="132" customWidth="1"/>
    <col min="1026" max="1026" width="58.28515625" style="132" customWidth="1"/>
    <col min="1027" max="1027" width="10.28515625" style="132"/>
    <col min="1028" max="1028" width="11" style="132" customWidth="1"/>
    <col min="1029" max="1030" width="9.7109375" style="132" customWidth="1"/>
    <col min="1031" max="1031" width="10.7109375" style="132" customWidth="1"/>
    <col min="1032" max="1033" width="11.28515625" style="132" customWidth="1"/>
    <col min="1034" max="1034" width="17" style="132" customWidth="1"/>
    <col min="1035" max="1035" width="16.28515625" style="132" customWidth="1"/>
    <col min="1036" max="1280" width="10.28515625" style="132"/>
    <col min="1281" max="1281" width="6.42578125" style="132" customWidth="1"/>
    <col min="1282" max="1282" width="58.28515625" style="132" customWidth="1"/>
    <col min="1283" max="1283" width="10.28515625" style="132"/>
    <col min="1284" max="1284" width="11" style="132" customWidth="1"/>
    <col min="1285" max="1286" width="9.7109375" style="132" customWidth="1"/>
    <col min="1287" max="1287" width="10.7109375" style="132" customWidth="1"/>
    <col min="1288" max="1289" width="11.28515625" style="132" customWidth="1"/>
    <col min="1290" max="1290" width="17" style="132" customWidth="1"/>
    <col min="1291" max="1291" width="16.28515625" style="132" customWidth="1"/>
    <col min="1292" max="1536" width="10.28515625" style="132"/>
    <col min="1537" max="1537" width="6.42578125" style="132" customWidth="1"/>
    <col min="1538" max="1538" width="58.28515625" style="132" customWidth="1"/>
    <col min="1539" max="1539" width="10.28515625" style="132"/>
    <col min="1540" max="1540" width="11" style="132" customWidth="1"/>
    <col min="1541" max="1542" width="9.7109375" style="132" customWidth="1"/>
    <col min="1543" max="1543" width="10.7109375" style="132" customWidth="1"/>
    <col min="1544" max="1545" width="11.28515625" style="132" customWidth="1"/>
    <col min="1546" max="1546" width="17" style="132" customWidth="1"/>
    <col min="1547" max="1547" width="16.28515625" style="132" customWidth="1"/>
    <col min="1548" max="1792" width="10.28515625" style="132"/>
    <col min="1793" max="1793" width="6.42578125" style="132" customWidth="1"/>
    <col min="1794" max="1794" width="58.28515625" style="132" customWidth="1"/>
    <col min="1795" max="1795" width="10.28515625" style="132"/>
    <col min="1796" max="1796" width="11" style="132" customWidth="1"/>
    <col min="1797" max="1798" width="9.7109375" style="132" customWidth="1"/>
    <col min="1799" max="1799" width="10.7109375" style="132" customWidth="1"/>
    <col min="1800" max="1801" width="11.28515625" style="132" customWidth="1"/>
    <col min="1802" max="1802" width="17" style="132" customWidth="1"/>
    <col min="1803" max="1803" width="16.28515625" style="132" customWidth="1"/>
    <col min="1804" max="2048" width="10.28515625" style="132"/>
    <col min="2049" max="2049" width="6.42578125" style="132" customWidth="1"/>
    <col min="2050" max="2050" width="58.28515625" style="132" customWidth="1"/>
    <col min="2051" max="2051" width="10.28515625" style="132"/>
    <col min="2052" max="2052" width="11" style="132" customWidth="1"/>
    <col min="2053" max="2054" width="9.7109375" style="132" customWidth="1"/>
    <col min="2055" max="2055" width="10.7109375" style="132" customWidth="1"/>
    <col min="2056" max="2057" width="11.28515625" style="132" customWidth="1"/>
    <col min="2058" max="2058" width="17" style="132" customWidth="1"/>
    <col min="2059" max="2059" width="16.28515625" style="132" customWidth="1"/>
    <col min="2060" max="2304" width="10.28515625" style="132"/>
    <col min="2305" max="2305" width="6.42578125" style="132" customWidth="1"/>
    <col min="2306" max="2306" width="58.28515625" style="132" customWidth="1"/>
    <col min="2307" max="2307" width="10.28515625" style="132"/>
    <col min="2308" max="2308" width="11" style="132" customWidth="1"/>
    <col min="2309" max="2310" width="9.7109375" style="132" customWidth="1"/>
    <col min="2311" max="2311" width="10.7109375" style="132" customWidth="1"/>
    <col min="2312" max="2313" width="11.28515625" style="132" customWidth="1"/>
    <col min="2314" max="2314" width="17" style="132" customWidth="1"/>
    <col min="2315" max="2315" width="16.28515625" style="132" customWidth="1"/>
    <col min="2316" max="2560" width="10.28515625" style="132"/>
    <col min="2561" max="2561" width="6.42578125" style="132" customWidth="1"/>
    <col min="2562" max="2562" width="58.28515625" style="132" customWidth="1"/>
    <col min="2563" max="2563" width="10.28515625" style="132"/>
    <col min="2564" max="2564" width="11" style="132" customWidth="1"/>
    <col min="2565" max="2566" width="9.7109375" style="132" customWidth="1"/>
    <col min="2567" max="2567" width="10.7109375" style="132" customWidth="1"/>
    <col min="2568" max="2569" width="11.28515625" style="132" customWidth="1"/>
    <col min="2570" max="2570" width="17" style="132" customWidth="1"/>
    <col min="2571" max="2571" width="16.28515625" style="132" customWidth="1"/>
    <col min="2572" max="2816" width="10.28515625" style="132"/>
    <col min="2817" max="2817" width="6.42578125" style="132" customWidth="1"/>
    <col min="2818" max="2818" width="58.28515625" style="132" customWidth="1"/>
    <col min="2819" max="2819" width="10.28515625" style="132"/>
    <col min="2820" max="2820" width="11" style="132" customWidth="1"/>
    <col min="2821" max="2822" width="9.7109375" style="132" customWidth="1"/>
    <col min="2823" max="2823" width="10.7109375" style="132" customWidth="1"/>
    <col min="2824" max="2825" width="11.28515625" style="132" customWidth="1"/>
    <col min="2826" max="2826" width="17" style="132" customWidth="1"/>
    <col min="2827" max="2827" width="16.28515625" style="132" customWidth="1"/>
    <col min="2828" max="3072" width="10.28515625" style="132"/>
    <col min="3073" max="3073" width="6.42578125" style="132" customWidth="1"/>
    <col min="3074" max="3074" width="58.28515625" style="132" customWidth="1"/>
    <col min="3075" max="3075" width="10.28515625" style="132"/>
    <col min="3076" max="3076" width="11" style="132" customWidth="1"/>
    <col min="3077" max="3078" width="9.7109375" style="132" customWidth="1"/>
    <col min="3079" max="3079" width="10.7109375" style="132" customWidth="1"/>
    <col min="3080" max="3081" width="11.28515625" style="132" customWidth="1"/>
    <col min="3082" max="3082" width="17" style="132" customWidth="1"/>
    <col min="3083" max="3083" width="16.28515625" style="132" customWidth="1"/>
    <col min="3084" max="3328" width="10.28515625" style="132"/>
    <col min="3329" max="3329" width="6.42578125" style="132" customWidth="1"/>
    <col min="3330" max="3330" width="58.28515625" style="132" customWidth="1"/>
    <col min="3331" max="3331" width="10.28515625" style="132"/>
    <col min="3332" max="3332" width="11" style="132" customWidth="1"/>
    <col min="3333" max="3334" width="9.7109375" style="132" customWidth="1"/>
    <col min="3335" max="3335" width="10.7109375" style="132" customWidth="1"/>
    <col min="3336" max="3337" width="11.28515625" style="132" customWidth="1"/>
    <col min="3338" max="3338" width="17" style="132" customWidth="1"/>
    <col min="3339" max="3339" width="16.28515625" style="132" customWidth="1"/>
    <col min="3340" max="3584" width="10.28515625" style="132"/>
    <col min="3585" max="3585" width="6.42578125" style="132" customWidth="1"/>
    <col min="3586" max="3586" width="58.28515625" style="132" customWidth="1"/>
    <col min="3587" max="3587" width="10.28515625" style="132"/>
    <col min="3588" max="3588" width="11" style="132" customWidth="1"/>
    <col min="3589" max="3590" width="9.7109375" style="132" customWidth="1"/>
    <col min="3591" max="3591" width="10.7109375" style="132" customWidth="1"/>
    <col min="3592" max="3593" width="11.28515625" style="132" customWidth="1"/>
    <col min="3594" max="3594" width="17" style="132" customWidth="1"/>
    <col min="3595" max="3595" width="16.28515625" style="132" customWidth="1"/>
    <col min="3596" max="3840" width="10.28515625" style="132"/>
    <col min="3841" max="3841" width="6.42578125" style="132" customWidth="1"/>
    <col min="3842" max="3842" width="58.28515625" style="132" customWidth="1"/>
    <col min="3843" max="3843" width="10.28515625" style="132"/>
    <col min="3844" max="3844" width="11" style="132" customWidth="1"/>
    <col min="3845" max="3846" width="9.7109375" style="132" customWidth="1"/>
    <col min="3847" max="3847" width="10.7109375" style="132" customWidth="1"/>
    <col min="3848" max="3849" width="11.28515625" style="132" customWidth="1"/>
    <col min="3850" max="3850" width="17" style="132" customWidth="1"/>
    <col min="3851" max="3851" width="16.28515625" style="132" customWidth="1"/>
    <col min="3852" max="4096" width="10.28515625" style="132"/>
    <col min="4097" max="4097" width="6.42578125" style="132" customWidth="1"/>
    <col min="4098" max="4098" width="58.28515625" style="132" customWidth="1"/>
    <col min="4099" max="4099" width="10.28515625" style="132"/>
    <col min="4100" max="4100" width="11" style="132" customWidth="1"/>
    <col min="4101" max="4102" width="9.7109375" style="132" customWidth="1"/>
    <col min="4103" max="4103" width="10.7109375" style="132" customWidth="1"/>
    <col min="4104" max="4105" width="11.28515625" style="132" customWidth="1"/>
    <col min="4106" max="4106" width="17" style="132" customWidth="1"/>
    <col min="4107" max="4107" width="16.28515625" style="132" customWidth="1"/>
    <col min="4108" max="4352" width="10.28515625" style="132"/>
    <col min="4353" max="4353" width="6.42578125" style="132" customWidth="1"/>
    <col min="4354" max="4354" width="58.28515625" style="132" customWidth="1"/>
    <col min="4355" max="4355" width="10.28515625" style="132"/>
    <col min="4356" max="4356" width="11" style="132" customWidth="1"/>
    <col min="4357" max="4358" width="9.7109375" style="132" customWidth="1"/>
    <col min="4359" max="4359" width="10.7109375" style="132" customWidth="1"/>
    <col min="4360" max="4361" width="11.28515625" style="132" customWidth="1"/>
    <col min="4362" max="4362" width="17" style="132" customWidth="1"/>
    <col min="4363" max="4363" width="16.28515625" style="132" customWidth="1"/>
    <col min="4364" max="4608" width="10.28515625" style="132"/>
    <col min="4609" max="4609" width="6.42578125" style="132" customWidth="1"/>
    <col min="4610" max="4610" width="58.28515625" style="132" customWidth="1"/>
    <col min="4611" max="4611" width="10.28515625" style="132"/>
    <col min="4612" max="4612" width="11" style="132" customWidth="1"/>
    <col min="4613" max="4614" width="9.7109375" style="132" customWidth="1"/>
    <col min="4615" max="4615" width="10.7109375" style="132" customWidth="1"/>
    <col min="4616" max="4617" width="11.28515625" style="132" customWidth="1"/>
    <col min="4618" max="4618" width="17" style="132" customWidth="1"/>
    <col min="4619" max="4619" width="16.28515625" style="132" customWidth="1"/>
    <col min="4620" max="4864" width="10.28515625" style="132"/>
    <col min="4865" max="4865" width="6.42578125" style="132" customWidth="1"/>
    <col min="4866" max="4866" width="58.28515625" style="132" customWidth="1"/>
    <col min="4867" max="4867" width="10.28515625" style="132"/>
    <col min="4868" max="4868" width="11" style="132" customWidth="1"/>
    <col min="4869" max="4870" width="9.7109375" style="132" customWidth="1"/>
    <col min="4871" max="4871" width="10.7109375" style="132" customWidth="1"/>
    <col min="4872" max="4873" width="11.28515625" style="132" customWidth="1"/>
    <col min="4874" max="4874" width="17" style="132" customWidth="1"/>
    <col min="4875" max="4875" width="16.28515625" style="132" customWidth="1"/>
    <col min="4876" max="5120" width="10.28515625" style="132"/>
    <col min="5121" max="5121" width="6.42578125" style="132" customWidth="1"/>
    <col min="5122" max="5122" width="58.28515625" style="132" customWidth="1"/>
    <col min="5123" max="5123" width="10.28515625" style="132"/>
    <col min="5124" max="5124" width="11" style="132" customWidth="1"/>
    <col min="5125" max="5126" width="9.7109375" style="132" customWidth="1"/>
    <col min="5127" max="5127" width="10.7109375" style="132" customWidth="1"/>
    <col min="5128" max="5129" width="11.28515625" style="132" customWidth="1"/>
    <col min="5130" max="5130" width="17" style="132" customWidth="1"/>
    <col min="5131" max="5131" width="16.28515625" style="132" customWidth="1"/>
    <col min="5132" max="5376" width="10.28515625" style="132"/>
    <col min="5377" max="5377" width="6.42578125" style="132" customWidth="1"/>
    <col min="5378" max="5378" width="58.28515625" style="132" customWidth="1"/>
    <col min="5379" max="5379" width="10.28515625" style="132"/>
    <col min="5380" max="5380" width="11" style="132" customWidth="1"/>
    <col min="5381" max="5382" width="9.7109375" style="132" customWidth="1"/>
    <col min="5383" max="5383" width="10.7109375" style="132" customWidth="1"/>
    <col min="5384" max="5385" width="11.28515625" style="132" customWidth="1"/>
    <col min="5386" max="5386" width="17" style="132" customWidth="1"/>
    <col min="5387" max="5387" width="16.28515625" style="132" customWidth="1"/>
    <col min="5388" max="5632" width="10.28515625" style="132"/>
    <col min="5633" max="5633" width="6.42578125" style="132" customWidth="1"/>
    <col min="5634" max="5634" width="58.28515625" style="132" customWidth="1"/>
    <col min="5635" max="5635" width="10.28515625" style="132"/>
    <col min="5636" max="5636" width="11" style="132" customWidth="1"/>
    <col min="5637" max="5638" width="9.7109375" style="132" customWidth="1"/>
    <col min="5639" max="5639" width="10.7109375" style="132" customWidth="1"/>
    <col min="5640" max="5641" width="11.28515625" style="132" customWidth="1"/>
    <col min="5642" max="5642" width="17" style="132" customWidth="1"/>
    <col min="5643" max="5643" width="16.28515625" style="132" customWidth="1"/>
    <col min="5644" max="5888" width="10.28515625" style="132"/>
    <col min="5889" max="5889" width="6.42578125" style="132" customWidth="1"/>
    <col min="5890" max="5890" width="58.28515625" style="132" customWidth="1"/>
    <col min="5891" max="5891" width="10.28515625" style="132"/>
    <col min="5892" max="5892" width="11" style="132" customWidth="1"/>
    <col min="5893" max="5894" width="9.7109375" style="132" customWidth="1"/>
    <col min="5895" max="5895" width="10.7109375" style="132" customWidth="1"/>
    <col min="5896" max="5897" width="11.28515625" style="132" customWidth="1"/>
    <col min="5898" max="5898" width="17" style="132" customWidth="1"/>
    <col min="5899" max="5899" width="16.28515625" style="132" customWidth="1"/>
    <col min="5900" max="6144" width="10.28515625" style="132"/>
    <col min="6145" max="6145" width="6.42578125" style="132" customWidth="1"/>
    <col min="6146" max="6146" width="58.28515625" style="132" customWidth="1"/>
    <col min="6147" max="6147" width="10.28515625" style="132"/>
    <col min="6148" max="6148" width="11" style="132" customWidth="1"/>
    <col min="6149" max="6150" width="9.7109375" style="132" customWidth="1"/>
    <col min="6151" max="6151" width="10.7109375" style="132" customWidth="1"/>
    <col min="6152" max="6153" width="11.28515625" style="132" customWidth="1"/>
    <col min="6154" max="6154" width="17" style="132" customWidth="1"/>
    <col min="6155" max="6155" width="16.28515625" style="132" customWidth="1"/>
    <col min="6156" max="6400" width="10.28515625" style="132"/>
    <col min="6401" max="6401" width="6.42578125" style="132" customWidth="1"/>
    <col min="6402" max="6402" width="58.28515625" style="132" customWidth="1"/>
    <col min="6403" max="6403" width="10.28515625" style="132"/>
    <col min="6404" max="6404" width="11" style="132" customWidth="1"/>
    <col min="6405" max="6406" width="9.7109375" style="132" customWidth="1"/>
    <col min="6407" max="6407" width="10.7109375" style="132" customWidth="1"/>
    <col min="6408" max="6409" width="11.28515625" style="132" customWidth="1"/>
    <col min="6410" max="6410" width="17" style="132" customWidth="1"/>
    <col min="6411" max="6411" width="16.28515625" style="132" customWidth="1"/>
    <col min="6412" max="6656" width="10.28515625" style="132"/>
    <col min="6657" max="6657" width="6.42578125" style="132" customWidth="1"/>
    <col min="6658" max="6658" width="58.28515625" style="132" customWidth="1"/>
    <col min="6659" max="6659" width="10.28515625" style="132"/>
    <col min="6660" max="6660" width="11" style="132" customWidth="1"/>
    <col min="6661" max="6662" width="9.7109375" style="132" customWidth="1"/>
    <col min="6663" max="6663" width="10.7109375" style="132" customWidth="1"/>
    <col min="6664" max="6665" width="11.28515625" style="132" customWidth="1"/>
    <col min="6666" max="6666" width="17" style="132" customWidth="1"/>
    <col min="6667" max="6667" width="16.28515625" style="132" customWidth="1"/>
    <col min="6668" max="6912" width="10.28515625" style="132"/>
    <col min="6913" max="6913" width="6.42578125" style="132" customWidth="1"/>
    <col min="6914" max="6914" width="58.28515625" style="132" customWidth="1"/>
    <col min="6915" max="6915" width="10.28515625" style="132"/>
    <col min="6916" max="6916" width="11" style="132" customWidth="1"/>
    <col min="6917" max="6918" width="9.7109375" style="132" customWidth="1"/>
    <col min="6919" max="6919" width="10.7109375" style="132" customWidth="1"/>
    <col min="6920" max="6921" width="11.28515625" style="132" customWidth="1"/>
    <col min="6922" max="6922" width="17" style="132" customWidth="1"/>
    <col min="6923" max="6923" width="16.28515625" style="132" customWidth="1"/>
    <col min="6924" max="7168" width="10.28515625" style="132"/>
    <col min="7169" max="7169" width="6.42578125" style="132" customWidth="1"/>
    <col min="7170" max="7170" width="58.28515625" style="132" customWidth="1"/>
    <col min="7171" max="7171" width="10.28515625" style="132"/>
    <col min="7172" max="7172" width="11" style="132" customWidth="1"/>
    <col min="7173" max="7174" width="9.7109375" style="132" customWidth="1"/>
    <col min="7175" max="7175" width="10.7109375" style="132" customWidth="1"/>
    <col min="7176" max="7177" width="11.28515625" style="132" customWidth="1"/>
    <col min="7178" max="7178" width="17" style="132" customWidth="1"/>
    <col min="7179" max="7179" width="16.28515625" style="132" customWidth="1"/>
    <col min="7180" max="7424" width="10.28515625" style="132"/>
    <col min="7425" max="7425" width="6.42578125" style="132" customWidth="1"/>
    <col min="7426" max="7426" width="58.28515625" style="132" customWidth="1"/>
    <col min="7427" max="7427" width="10.28515625" style="132"/>
    <col min="7428" max="7428" width="11" style="132" customWidth="1"/>
    <col min="7429" max="7430" width="9.7109375" style="132" customWidth="1"/>
    <col min="7431" max="7431" width="10.7109375" style="132" customWidth="1"/>
    <col min="7432" max="7433" width="11.28515625" style="132" customWidth="1"/>
    <col min="7434" max="7434" width="17" style="132" customWidth="1"/>
    <col min="7435" max="7435" width="16.28515625" style="132" customWidth="1"/>
    <col min="7436" max="7680" width="10.28515625" style="132"/>
    <col min="7681" max="7681" width="6.42578125" style="132" customWidth="1"/>
    <col min="7682" max="7682" width="58.28515625" style="132" customWidth="1"/>
    <col min="7683" max="7683" width="10.28515625" style="132"/>
    <col min="7684" max="7684" width="11" style="132" customWidth="1"/>
    <col min="7685" max="7686" width="9.7109375" style="132" customWidth="1"/>
    <col min="7687" max="7687" width="10.7109375" style="132" customWidth="1"/>
    <col min="7688" max="7689" width="11.28515625" style="132" customWidth="1"/>
    <col min="7690" max="7690" width="17" style="132" customWidth="1"/>
    <col min="7691" max="7691" width="16.28515625" style="132" customWidth="1"/>
    <col min="7692" max="7936" width="10.28515625" style="132"/>
    <col min="7937" max="7937" width="6.42578125" style="132" customWidth="1"/>
    <col min="7938" max="7938" width="58.28515625" style="132" customWidth="1"/>
    <col min="7939" max="7939" width="10.28515625" style="132"/>
    <col min="7940" max="7940" width="11" style="132" customWidth="1"/>
    <col min="7941" max="7942" width="9.7109375" style="132" customWidth="1"/>
    <col min="7943" max="7943" width="10.7109375" style="132" customWidth="1"/>
    <col min="7944" max="7945" width="11.28515625" style="132" customWidth="1"/>
    <col min="7946" max="7946" width="17" style="132" customWidth="1"/>
    <col min="7947" max="7947" width="16.28515625" style="132" customWidth="1"/>
    <col min="7948" max="8192" width="10.28515625" style="132"/>
    <col min="8193" max="8193" width="6.42578125" style="132" customWidth="1"/>
    <col min="8194" max="8194" width="58.28515625" style="132" customWidth="1"/>
    <col min="8195" max="8195" width="10.28515625" style="132"/>
    <col min="8196" max="8196" width="11" style="132" customWidth="1"/>
    <col min="8197" max="8198" width="9.7109375" style="132" customWidth="1"/>
    <col min="8199" max="8199" width="10.7109375" style="132" customWidth="1"/>
    <col min="8200" max="8201" width="11.28515625" style="132" customWidth="1"/>
    <col min="8202" max="8202" width="17" style="132" customWidth="1"/>
    <col min="8203" max="8203" width="16.28515625" style="132" customWidth="1"/>
    <col min="8204" max="8448" width="10.28515625" style="132"/>
    <col min="8449" max="8449" width="6.42578125" style="132" customWidth="1"/>
    <col min="8450" max="8450" width="58.28515625" style="132" customWidth="1"/>
    <col min="8451" max="8451" width="10.28515625" style="132"/>
    <col min="8452" max="8452" width="11" style="132" customWidth="1"/>
    <col min="8453" max="8454" width="9.7109375" style="132" customWidth="1"/>
    <col min="8455" max="8455" width="10.7109375" style="132" customWidth="1"/>
    <col min="8456" max="8457" width="11.28515625" style="132" customWidth="1"/>
    <col min="8458" max="8458" width="17" style="132" customWidth="1"/>
    <col min="8459" max="8459" width="16.28515625" style="132" customWidth="1"/>
    <col min="8460" max="8704" width="10.28515625" style="132"/>
    <col min="8705" max="8705" width="6.42578125" style="132" customWidth="1"/>
    <col min="8706" max="8706" width="58.28515625" style="132" customWidth="1"/>
    <col min="8707" max="8707" width="10.28515625" style="132"/>
    <col min="8708" max="8708" width="11" style="132" customWidth="1"/>
    <col min="8709" max="8710" width="9.7109375" style="132" customWidth="1"/>
    <col min="8711" max="8711" width="10.7109375" style="132" customWidth="1"/>
    <col min="8712" max="8713" width="11.28515625" style="132" customWidth="1"/>
    <col min="8714" max="8714" width="17" style="132" customWidth="1"/>
    <col min="8715" max="8715" width="16.28515625" style="132" customWidth="1"/>
    <col min="8716" max="8960" width="10.28515625" style="132"/>
    <col min="8961" max="8961" width="6.42578125" style="132" customWidth="1"/>
    <col min="8962" max="8962" width="58.28515625" style="132" customWidth="1"/>
    <col min="8963" max="8963" width="10.28515625" style="132"/>
    <col min="8964" max="8964" width="11" style="132" customWidth="1"/>
    <col min="8965" max="8966" width="9.7109375" style="132" customWidth="1"/>
    <col min="8967" max="8967" width="10.7109375" style="132" customWidth="1"/>
    <col min="8968" max="8969" width="11.28515625" style="132" customWidth="1"/>
    <col min="8970" max="8970" width="17" style="132" customWidth="1"/>
    <col min="8971" max="8971" width="16.28515625" style="132" customWidth="1"/>
    <col min="8972" max="9216" width="10.28515625" style="132"/>
    <col min="9217" max="9217" width="6.42578125" style="132" customWidth="1"/>
    <col min="9218" max="9218" width="58.28515625" style="132" customWidth="1"/>
    <col min="9219" max="9219" width="10.28515625" style="132"/>
    <col min="9220" max="9220" width="11" style="132" customWidth="1"/>
    <col min="9221" max="9222" width="9.7109375" style="132" customWidth="1"/>
    <col min="9223" max="9223" width="10.7109375" style="132" customWidth="1"/>
    <col min="9224" max="9225" width="11.28515625" style="132" customWidth="1"/>
    <col min="9226" max="9226" width="17" style="132" customWidth="1"/>
    <col min="9227" max="9227" width="16.28515625" style="132" customWidth="1"/>
    <col min="9228" max="9472" width="10.28515625" style="132"/>
    <col min="9473" max="9473" width="6.42578125" style="132" customWidth="1"/>
    <col min="9474" max="9474" width="58.28515625" style="132" customWidth="1"/>
    <col min="9475" max="9475" width="10.28515625" style="132"/>
    <col min="9476" max="9476" width="11" style="132" customWidth="1"/>
    <col min="9477" max="9478" width="9.7109375" style="132" customWidth="1"/>
    <col min="9479" max="9479" width="10.7109375" style="132" customWidth="1"/>
    <col min="9480" max="9481" width="11.28515625" style="132" customWidth="1"/>
    <col min="9482" max="9482" width="17" style="132" customWidth="1"/>
    <col min="9483" max="9483" width="16.28515625" style="132" customWidth="1"/>
    <col min="9484" max="9728" width="10.28515625" style="132"/>
    <col min="9729" max="9729" width="6.42578125" style="132" customWidth="1"/>
    <col min="9730" max="9730" width="58.28515625" style="132" customWidth="1"/>
    <col min="9731" max="9731" width="10.28515625" style="132"/>
    <col min="9732" max="9732" width="11" style="132" customWidth="1"/>
    <col min="9733" max="9734" width="9.7109375" style="132" customWidth="1"/>
    <col min="9735" max="9735" width="10.7109375" style="132" customWidth="1"/>
    <col min="9736" max="9737" width="11.28515625" style="132" customWidth="1"/>
    <col min="9738" max="9738" width="17" style="132" customWidth="1"/>
    <col min="9739" max="9739" width="16.28515625" style="132" customWidth="1"/>
    <col min="9740" max="9984" width="10.28515625" style="132"/>
    <col min="9985" max="9985" width="6.42578125" style="132" customWidth="1"/>
    <col min="9986" max="9986" width="58.28515625" style="132" customWidth="1"/>
    <col min="9987" max="9987" width="10.28515625" style="132"/>
    <col min="9988" max="9988" width="11" style="132" customWidth="1"/>
    <col min="9989" max="9990" width="9.7109375" style="132" customWidth="1"/>
    <col min="9991" max="9991" width="10.7109375" style="132" customWidth="1"/>
    <col min="9992" max="9993" width="11.28515625" style="132" customWidth="1"/>
    <col min="9994" max="9994" width="17" style="132" customWidth="1"/>
    <col min="9995" max="9995" width="16.28515625" style="132" customWidth="1"/>
    <col min="9996" max="10240" width="10.28515625" style="132"/>
    <col min="10241" max="10241" width="6.42578125" style="132" customWidth="1"/>
    <col min="10242" max="10242" width="58.28515625" style="132" customWidth="1"/>
    <col min="10243" max="10243" width="10.28515625" style="132"/>
    <col min="10244" max="10244" width="11" style="132" customWidth="1"/>
    <col min="10245" max="10246" width="9.7109375" style="132" customWidth="1"/>
    <col min="10247" max="10247" width="10.7109375" style="132" customWidth="1"/>
    <col min="10248" max="10249" width="11.28515625" style="132" customWidth="1"/>
    <col min="10250" max="10250" width="17" style="132" customWidth="1"/>
    <col min="10251" max="10251" width="16.28515625" style="132" customWidth="1"/>
    <col min="10252" max="10496" width="10.28515625" style="132"/>
    <col min="10497" max="10497" width="6.42578125" style="132" customWidth="1"/>
    <col min="10498" max="10498" width="58.28515625" style="132" customWidth="1"/>
    <col min="10499" max="10499" width="10.28515625" style="132"/>
    <col min="10500" max="10500" width="11" style="132" customWidth="1"/>
    <col min="10501" max="10502" width="9.7109375" style="132" customWidth="1"/>
    <col min="10503" max="10503" width="10.7109375" style="132" customWidth="1"/>
    <col min="10504" max="10505" width="11.28515625" style="132" customWidth="1"/>
    <col min="10506" max="10506" width="17" style="132" customWidth="1"/>
    <col min="10507" max="10507" width="16.28515625" style="132" customWidth="1"/>
    <col min="10508" max="10752" width="10.28515625" style="132"/>
    <col min="10753" max="10753" width="6.42578125" style="132" customWidth="1"/>
    <col min="10754" max="10754" width="58.28515625" style="132" customWidth="1"/>
    <col min="10755" max="10755" width="10.28515625" style="132"/>
    <col min="10756" max="10756" width="11" style="132" customWidth="1"/>
    <col min="10757" max="10758" width="9.7109375" style="132" customWidth="1"/>
    <col min="10759" max="10759" width="10.7109375" style="132" customWidth="1"/>
    <col min="10760" max="10761" width="11.28515625" style="132" customWidth="1"/>
    <col min="10762" max="10762" width="17" style="132" customWidth="1"/>
    <col min="10763" max="10763" width="16.28515625" style="132" customWidth="1"/>
    <col min="10764" max="11008" width="10.28515625" style="132"/>
    <col min="11009" max="11009" width="6.42578125" style="132" customWidth="1"/>
    <col min="11010" max="11010" width="58.28515625" style="132" customWidth="1"/>
    <col min="11011" max="11011" width="10.28515625" style="132"/>
    <col min="11012" max="11012" width="11" style="132" customWidth="1"/>
    <col min="11013" max="11014" width="9.7109375" style="132" customWidth="1"/>
    <col min="11015" max="11015" width="10.7109375" style="132" customWidth="1"/>
    <col min="11016" max="11017" width="11.28515625" style="132" customWidth="1"/>
    <col min="11018" max="11018" width="17" style="132" customWidth="1"/>
    <col min="11019" max="11019" width="16.28515625" style="132" customWidth="1"/>
    <col min="11020" max="11264" width="10.28515625" style="132"/>
    <col min="11265" max="11265" width="6.42578125" style="132" customWidth="1"/>
    <col min="11266" max="11266" width="58.28515625" style="132" customWidth="1"/>
    <col min="11267" max="11267" width="10.28515625" style="132"/>
    <col min="11268" max="11268" width="11" style="132" customWidth="1"/>
    <col min="11269" max="11270" width="9.7109375" style="132" customWidth="1"/>
    <col min="11271" max="11271" width="10.7109375" style="132" customWidth="1"/>
    <col min="11272" max="11273" width="11.28515625" style="132" customWidth="1"/>
    <col min="11274" max="11274" width="17" style="132" customWidth="1"/>
    <col min="11275" max="11275" width="16.28515625" style="132" customWidth="1"/>
    <col min="11276" max="11520" width="10.28515625" style="132"/>
    <col min="11521" max="11521" width="6.42578125" style="132" customWidth="1"/>
    <col min="11522" max="11522" width="58.28515625" style="132" customWidth="1"/>
    <col min="11523" max="11523" width="10.28515625" style="132"/>
    <col min="11524" max="11524" width="11" style="132" customWidth="1"/>
    <col min="11525" max="11526" width="9.7109375" style="132" customWidth="1"/>
    <col min="11527" max="11527" width="10.7109375" style="132" customWidth="1"/>
    <col min="11528" max="11529" width="11.28515625" style="132" customWidth="1"/>
    <col min="11530" max="11530" width="17" style="132" customWidth="1"/>
    <col min="11531" max="11531" width="16.28515625" style="132" customWidth="1"/>
    <col min="11532" max="11776" width="10.28515625" style="132"/>
    <col min="11777" max="11777" width="6.42578125" style="132" customWidth="1"/>
    <col min="11778" max="11778" width="58.28515625" style="132" customWidth="1"/>
    <col min="11779" max="11779" width="10.28515625" style="132"/>
    <col min="11780" max="11780" width="11" style="132" customWidth="1"/>
    <col min="11781" max="11782" width="9.7109375" style="132" customWidth="1"/>
    <col min="11783" max="11783" width="10.7109375" style="132" customWidth="1"/>
    <col min="11784" max="11785" width="11.28515625" style="132" customWidth="1"/>
    <col min="11786" max="11786" width="17" style="132" customWidth="1"/>
    <col min="11787" max="11787" width="16.28515625" style="132" customWidth="1"/>
    <col min="11788" max="12032" width="10.28515625" style="132"/>
    <col min="12033" max="12033" width="6.42578125" style="132" customWidth="1"/>
    <col min="12034" max="12034" width="58.28515625" style="132" customWidth="1"/>
    <col min="12035" max="12035" width="10.28515625" style="132"/>
    <col min="12036" max="12036" width="11" style="132" customWidth="1"/>
    <col min="12037" max="12038" width="9.7109375" style="132" customWidth="1"/>
    <col min="12039" max="12039" width="10.7109375" style="132" customWidth="1"/>
    <col min="12040" max="12041" width="11.28515625" style="132" customWidth="1"/>
    <col min="12042" max="12042" width="17" style="132" customWidth="1"/>
    <col min="12043" max="12043" width="16.28515625" style="132" customWidth="1"/>
    <col min="12044" max="12288" width="10.28515625" style="132"/>
    <col min="12289" max="12289" width="6.42578125" style="132" customWidth="1"/>
    <col min="12290" max="12290" width="58.28515625" style="132" customWidth="1"/>
    <col min="12291" max="12291" width="10.28515625" style="132"/>
    <col min="12292" max="12292" width="11" style="132" customWidth="1"/>
    <col min="12293" max="12294" width="9.7109375" style="132" customWidth="1"/>
    <col min="12295" max="12295" width="10.7109375" style="132" customWidth="1"/>
    <col min="12296" max="12297" width="11.28515625" style="132" customWidth="1"/>
    <col min="12298" max="12298" width="17" style="132" customWidth="1"/>
    <col min="12299" max="12299" width="16.28515625" style="132" customWidth="1"/>
    <col min="12300" max="12544" width="10.28515625" style="132"/>
    <col min="12545" max="12545" width="6.42578125" style="132" customWidth="1"/>
    <col min="12546" max="12546" width="58.28515625" style="132" customWidth="1"/>
    <col min="12547" max="12547" width="10.28515625" style="132"/>
    <col min="12548" max="12548" width="11" style="132" customWidth="1"/>
    <col min="12549" max="12550" width="9.7109375" style="132" customWidth="1"/>
    <col min="12551" max="12551" width="10.7109375" style="132" customWidth="1"/>
    <col min="12552" max="12553" width="11.28515625" style="132" customWidth="1"/>
    <col min="12554" max="12554" width="17" style="132" customWidth="1"/>
    <col min="12555" max="12555" width="16.28515625" style="132" customWidth="1"/>
    <col min="12556" max="12800" width="10.28515625" style="132"/>
    <col min="12801" max="12801" width="6.42578125" style="132" customWidth="1"/>
    <col min="12802" max="12802" width="58.28515625" style="132" customWidth="1"/>
    <col min="12803" max="12803" width="10.28515625" style="132"/>
    <col min="12804" max="12804" width="11" style="132" customWidth="1"/>
    <col min="12805" max="12806" width="9.7109375" style="132" customWidth="1"/>
    <col min="12807" max="12807" width="10.7109375" style="132" customWidth="1"/>
    <col min="12808" max="12809" width="11.28515625" style="132" customWidth="1"/>
    <col min="12810" max="12810" width="17" style="132" customWidth="1"/>
    <col min="12811" max="12811" width="16.28515625" style="132" customWidth="1"/>
    <col min="12812" max="13056" width="10.28515625" style="132"/>
    <col min="13057" max="13057" width="6.42578125" style="132" customWidth="1"/>
    <col min="13058" max="13058" width="58.28515625" style="132" customWidth="1"/>
    <col min="13059" max="13059" width="10.28515625" style="132"/>
    <col min="13060" max="13060" width="11" style="132" customWidth="1"/>
    <col min="13061" max="13062" width="9.7109375" style="132" customWidth="1"/>
    <col min="13063" max="13063" width="10.7109375" style="132" customWidth="1"/>
    <col min="13064" max="13065" width="11.28515625" style="132" customWidth="1"/>
    <col min="13066" max="13066" width="17" style="132" customWidth="1"/>
    <col min="13067" max="13067" width="16.28515625" style="132" customWidth="1"/>
    <col min="13068" max="13312" width="10.28515625" style="132"/>
    <col min="13313" max="13313" width="6.42578125" style="132" customWidth="1"/>
    <col min="13314" max="13314" width="58.28515625" style="132" customWidth="1"/>
    <col min="13315" max="13315" width="10.28515625" style="132"/>
    <col min="13316" max="13316" width="11" style="132" customWidth="1"/>
    <col min="13317" max="13318" width="9.7109375" style="132" customWidth="1"/>
    <col min="13319" max="13319" width="10.7109375" style="132" customWidth="1"/>
    <col min="13320" max="13321" width="11.28515625" style="132" customWidth="1"/>
    <col min="13322" max="13322" width="17" style="132" customWidth="1"/>
    <col min="13323" max="13323" width="16.28515625" style="132" customWidth="1"/>
    <col min="13324" max="13568" width="10.28515625" style="132"/>
    <col min="13569" max="13569" width="6.42578125" style="132" customWidth="1"/>
    <col min="13570" max="13570" width="58.28515625" style="132" customWidth="1"/>
    <col min="13571" max="13571" width="10.28515625" style="132"/>
    <col min="13572" max="13572" width="11" style="132" customWidth="1"/>
    <col min="13573" max="13574" width="9.7109375" style="132" customWidth="1"/>
    <col min="13575" max="13575" width="10.7109375" style="132" customWidth="1"/>
    <col min="13576" max="13577" width="11.28515625" style="132" customWidth="1"/>
    <col min="13578" max="13578" width="17" style="132" customWidth="1"/>
    <col min="13579" max="13579" width="16.28515625" style="132" customWidth="1"/>
    <col min="13580" max="13824" width="10.28515625" style="132"/>
    <col min="13825" max="13825" width="6.42578125" style="132" customWidth="1"/>
    <col min="13826" max="13826" width="58.28515625" style="132" customWidth="1"/>
    <col min="13827" max="13827" width="10.28515625" style="132"/>
    <col min="13828" max="13828" width="11" style="132" customWidth="1"/>
    <col min="13829" max="13830" width="9.7109375" style="132" customWidth="1"/>
    <col min="13831" max="13831" width="10.7109375" style="132" customWidth="1"/>
    <col min="13832" max="13833" width="11.28515625" style="132" customWidth="1"/>
    <col min="13834" max="13834" width="17" style="132" customWidth="1"/>
    <col min="13835" max="13835" width="16.28515625" style="132" customWidth="1"/>
    <col min="13836" max="14080" width="10.28515625" style="132"/>
    <col min="14081" max="14081" width="6.42578125" style="132" customWidth="1"/>
    <col min="14082" max="14082" width="58.28515625" style="132" customWidth="1"/>
    <col min="14083" max="14083" width="10.28515625" style="132"/>
    <col min="14084" max="14084" width="11" style="132" customWidth="1"/>
    <col min="14085" max="14086" width="9.7109375" style="132" customWidth="1"/>
    <col min="14087" max="14087" width="10.7109375" style="132" customWidth="1"/>
    <col min="14088" max="14089" width="11.28515625" style="132" customWidth="1"/>
    <col min="14090" max="14090" width="17" style="132" customWidth="1"/>
    <col min="14091" max="14091" width="16.28515625" style="132" customWidth="1"/>
    <col min="14092" max="14336" width="10.28515625" style="132"/>
    <col min="14337" max="14337" width="6.42578125" style="132" customWidth="1"/>
    <col min="14338" max="14338" width="58.28515625" style="132" customWidth="1"/>
    <col min="14339" max="14339" width="10.28515625" style="132"/>
    <col min="14340" max="14340" width="11" style="132" customWidth="1"/>
    <col min="14341" max="14342" width="9.7109375" style="132" customWidth="1"/>
    <col min="14343" max="14343" width="10.7109375" style="132" customWidth="1"/>
    <col min="14344" max="14345" width="11.28515625" style="132" customWidth="1"/>
    <col min="14346" max="14346" width="17" style="132" customWidth="1"/>
    <col min="14347" max="14347" width="16.28515625" style="132" customWidth="1"/>
    <col min="14348" max="14592" width="10.28515625" style="132"/>
    <col min="14593" max="14593" width="6.42578125" style="132" customWidth="1"/>
    <col min="14594" max="14594" width="58.28515625" style="132" customWidth="1"/>
    <col min="14595" max="14595" width="10.28515625" style="132"/>
    <col min="14596" max="14596" width="11" style="132" customWidth="1"/>
    <col min="14597" max="14598" width="9.7109375" style="132" customWidth="1"/>
    <col min="14599" max="14599" width="10.7109375" style="132" customWidth="1"/>
    <col min="14600" max="14601" width="11.28515625" style="132" customWidth="1"/>
    <col min="14602" max="14602" width="17" style="132" customWidth="1"/>
    <col min="14603" max="14603" width="16.28515625" style="132" customWidth="1"/>
    <col min="14604" max="14848" width="10.28515625" style="132"/>
    <col min="14849" max="14849" width="6.42578125" style="132" customWidth="1"/>
    <col min="14850" max="14850" width="58.28515625" style="132" customWidth="1"/>
    <col min="14851" max="14851" width="10.28515625" style="132"/>
    <col min="14852" max="14852" width="11" style="132" customWidth="1"/>
    <col min="14853" max="14854" width="9.7109375" style="132" customWidth="1"/>
    <col min="14855" max="14855" width="10.7109375" style="132" customWidth="1"/>
    <col min="14856" max="14857" width="11.28515625" style="132" customWidth="1"/>
    <col min="14858" max="14858" width="17" style="132" customWidth="1"/>
    <col min="14859" max="14859" width="16.28515625" style="132" customWidth="1"/>
    <col min="14860" max="15104" width="10.28515625" style="132"/>
    <col min="15105" max="15105" width="6.42578125" style="132" customWidth="1"/>
    <col min="15106" max="15106" width="58.28515625" style="132" customWidth="1"/>
    <col min="15107" max="15107" width="10.28515625" style="132"/>
    <col min="15108" max="15108" width="11" style="132" customWidth="1"/>
    <col min="15109" max="15110" width="9.7109375" style="132" customWidth="1"/>
    <col min="15111" max="15111" width="10.7109375" style="132" customWidth="1"/>
    <col min="15112" max="15113" width="11.28515625" style="132" customWidth="1"/>
    <col min="15114" max="15114" width="17" style="132" customWidth="1"/>
    <col min="15115" max="15115" width="16.28515625" style="132" customWidth="1"/>
    <col min="15116" max="15360" width="10.28515625" style="132"/>
    <col min="15361" max="15361" width="6.42578125" style="132" customWidth="1"/>
    <col min="15362" max="15362" width="58.28515625" style="132" customWidth="1"/>
    <col min="15363" max="15363" width="10.28515625" style="132"/>
    <col min="15364" max="15364" width="11" style="132" customWidth="1"/>
    <col min="15365" max="15366" width="9.7109375" style="132" customWidth="1"/>
    <col min="15367" max="15367" width="10.7109375" style="132" customWidth="1"/>
    <col min="15368" max="15369" width="11.28515625" style="132" customWidth="1"/>
    <col min="15370" max="15370" width="17" style="132" customWidth="1"/>
    <col min="15371" max="15371" width="16.28515625" style="132" customWidth="1"/>
    <col min="15372" max="15616" width="10.28515625" style="132"/>
    <col min="15617" max="15617" width="6.42578125" style="132" customWidth="1"/>
    <col min="15618" max="15618" width="58.28515625" style="132" customWidth="1"/>
    <col min="15619" max="15619" width="10.28515625" style="132"/>
    <col min="15620" max="15620" width="11" style="132" customWidth="1"/>
    <col min="15621" max="15622" width="9.7109375" style="132" customWidth="1"/>
    <col min="15623" max="15623" width="10.7109375" style="132" customWidth="1"/>
    <col min="15624" max="15625" width="11.28515625" style="132" customWidth="1"/>
    <col min="15626" max="15626" width="17" style="132" customWidth="1"/>
    <col min="15627" max="15627" width="16.28515625" style="132" customWidth="1"/>
    <col min="15628" max="15872" width="10.28515625" style="132"/>
    <col min="15873" max="15873" width="6.42578125" style="132" customWidth="1"/>
    <col min="15874" max="15874" width="58.28515625" style="132" customWidth="1"/>
    <col min="15875" max="15875" width="10.28515625" style="132"/>
    <col min="15876" max="15876" width="11" style="132" customWidth="1"/>
    <col min="15877" max="15878" width="9.7109375" style="132" customWidth="1"/>
    <col min="15879" max="15879" width="10.7109375" style="132" customWidth="1"/>
    <col min="15880" max="15881" width="11.28515625" style="132" customWidth="1"/>
    <col min="15882" max="15882" width="17" style="132" customWidth="1"/>
    <col min="15883" max="15883" width="16.28515625" style="132" customWidth="1"/>
    <col min="15884" max="16128" width="10.28515625" style="132"/>
    <col min="16129" max="16129" width="6.42578125" style="132" customWidth="1"/>
    <col min="16130" max="16130" width="58.28515625" style="132" customWidth="1"/>
    <col min="16131" max="16131" width="10.28515625" style="132"/>
    <col min="16132" max="16132" width="11" style="132" customWidth="1"/>
    <col min="16133" max="16134" width="9.7109375" style="132" customWidth="1"/>
    <col min="16135" max="16135" width="10.7109375" style="132" customWidth="1"/>
    <col min="16136" max="16137" width="11.28515625" style="132" customWidth="1"/>
    <col min="16138" max="16138" width="17" style="132" customWidth="1"/>
    <col min="16139" max="16139" width="16.28515625" style="132" customWidth="1"/>
    <col min="16140" max="16384" width="10.28515625" style="132"/>
  </cols>
  <sheetData>
    <row r="1" spans="1:12" ht="12" customHeight="1" x14ac:dyDescent="0.2">
      <c r="A1" s="511"/>
      <c r="C1" s="133"/>
      <c r="D1" s="133"/>
      <c r="E1" s="133"/>
      <c r="F1" s="133"/>
      <c r="H1" s="133" t="s">
        <v>231</v>
      </c>
    </row>
    <row r="2" spans="1:12" ht="12" customHeight="1" x14ac:dyDescent="0.2">
      <c r="C2" s="133"/>
      <c r="D2" s="133"/>
      <c r="E2" s="133"/>
      <c r="F2" s="133"/>
      <c r="H2" s="3" t="s">
        <v>229</v>
      </c>
    </row>
    <row r="3" spans="1:12" ht="12" customHeight="1" x14ac:dyDescent="0.2">
      <c r="C3" s="133"/>
      <c r="D3" s="133"/>
      <c r="E3" s="133"/>
      <c r="F3" s="133"/>
      <c r="H3" s="3" t="s">
        <v>0</v>
      </c>
    </row>
    <row r="4" spans="1:12" ht="12" customHeight="1" x14ac:dyDescent="0.2">
      <c r="B4" s="133"/>
      <c r="C4" s="134"/>
      <c r="D4" s="133"/>
      <c r="E4" s="134"/>
      <c r="F4" s="133"/>
      <c r="H4" s="3" t="s">
        <v>230</v>
      </c>
    </row>
    <row r="5" spans="1:12" ht="12" customHeight="1" x14ac:dyDescent="0.2">
      <c r="B5" s="133"/>
      <c r="C5" s="134"/>
      <c r="D5" s="133"/>
      <c r="E5" s="134"/>
      <c r="F5" s="133"/>
      <c r="G5" s="133"/>
      <c r="H5" s="133"/>
    </row>
    <row r="6" spans="1:12" ht="12.75" customHeight="1" x14ac:dyDescent="0.2">
      <c r="A6" s="135" t="s">
        <v>232</v>
      </c>
      <c r="B6" s="135"/>
      <c r="C6" s="135"/>
      <c r="D6" s="135"/>
      <c r="E6" s="135"/>
      <c r="F6" s="135"/>
      <c r="G6" s="135"/>
      <c r="H6" s="135"/>
      <c r="I6" s="135"/>
    </row>
    <row r="7" spans="1:12" ht="11.25" customHeight="1" x14ac:dyDescent="0.2">
      <c r="I7" s="132" t="s">
        <v>2</v>
      </c>
    </row>
    <row r="8" spans="1:12" ht="11.25" customHeight="1" x14ac:dyDescent="0.2">
      <c r="A8" s="136"/>
      <c r="B8" s="136"/>
      <c r="C8" s="137" t="s">
        <v>233</v>
      </c>
      <c r="D8" s="138" t="s">
        <v>234</v>
      </c>
      <c r="E8" s="139" t="s">
        <v>235</v>
      </c>
      <c r="F8" s="140"/>
      <c r="G8" s="139" t="s">
        <v>236</v>
      </c>
      <c r="H8" s="141"/>
      <c r="I8" s="140"/>
    </row>
    <row r="9" spans="1:12" ht="11.25" customHeight="1" x14ac:dyDescent="0.2">
      <c r="A9" s="142"/>
      <c r="B9" s="142"/>
      <c r="C9" s="143"/>
      <c r="D9" s="144" t="s">
        <v>237</v>
      </c>
      <c r="E9" s="137"/>
      <c r="F9" s="137"/>
      <c r="G9" s="139" t="s">
        <v>238</v>
      </c>
      <c r="H9" s="141"/>
      <c r="I9" s="140"/>
    </row>
    <row r="10" spans="1:12" ht="11.25" customHeight="1" x14ac:dyDescent="0.2">
      <c r="A10" s="142"/>
      <c r="B10" s="142"/>
      <c r="C10" s="143" t="s">
        <v>239</v>
      </c>
      <c r="D10" s="144" t="s">
        <v>240</v>
      </c>
      <c r="E10" s="143"/>
      <c r="F10" s="143"/>
      <c r="G10" s="137"/>
      <c r="H10" s="137"/>
      <c r="I10" s="137"/>
    </row>
    <row r="11" spans="1:12" ht="14.25" customHeight="1" x14ac:dyDescent="0.2">
      <c r="A11" s="142" t="s">
        <v>241</v>
      </c>
      <c r="B11" s="142" t="s">
        <v>242</v>
      </c>
      <c r="C11" s="143" t="s">
        <v>243</v>
      </c>
      <c r="D11" s="144" t="s">
        <v>244</v>
      </c>
      <c r="E11" s="143"/>
      <c r="F11" s="143"/>
      <c r="G11" s="143"/>
      <c r="H11" s="143"/>
      <c r="I11" s="143"/>
    </row>
    <row r="12" spans="1:12" ht="32.25" customHeight="1" x14ac:dyDescent="0.2">
      <c r="A12" s="142"/>
      <c r="B12" s="142"/>
      <c r="C12" s="143" t="s">
        <v>245</v>
      </c>
      <c r="D12" s="144" t="s">
        <v>246</v>
      </c>
      <c r="E12" s="143" t="s">
        <v>247</v>
      </c>
      <c r="F12" s="143" t="s">
        <v>248</v>
      </c>
      <c r="G12" s="143" t="s">
        <v>249</v>
      </c>
      <c r="H12" s="143" t="s">
        <v>250</v>
      </c>
      <c r="I12" s="143" t="s">
        <v>248</v>
      </c>
    </row>
    <row r="13" spans="1:12" ht="18.75" customHeight="1" x14ac:dyDescent="0.2">
      <c r="A13" s="145"/>
      <c r="B13" s="145"/>
      <c r="D13" s="146" t="s">
        <v>251</v>
      </c>
      <c r="E13" s="147"/>
      <c r="F13" s="147"/>
      <c r="G13" s="147"/>
      <c r="H13" s="147"/>
      <c r="I13" s="147"/>
    </row>
    <row r="14" spans="1:12" ht="11.25" customHeight="1" x14ac:dyDescent="0.2">
      <c r="A14" s="148">
        <v>1</v>
      </c>
      <c r="B14" s="148">
        <v>2</v>
      </c>
      <c r="C14" s="148">
        <v>3</v>
      </c>
      <c r="D14" s="148">
        <v>4</v>
      </c>
      <c r="E14" s="148">
        <v>5</v>
      </c>
      <c r="F14" s="148">
        <v>6</v>
      </c>
      <c r="G14" s="149">
        <v>7</v>
      </c>
      <c r="H14" s="148">
        <v>8</v>
      </c>
      <c r="I14" s="148">
        <v>9</v>
      </c>
    </row>
    <row r="15" spans="1:12" s="156" customFormat="1" ht="21.75" customHeight="1" x14ac:dyDescent="0.2">
      <c r="A15" s="150"/>
      <c r="B15" s="151" t="s">
        <v>252</v>
      </c>
      <c r="C15" s="152"/>
      <c r="D15" s="153">
        <v>116885099.26000001</v>
      </c>
      <c r="E15" s="153">
        <v>35200261.649999999</v>
      </c>
      <c r="F15" s="153">
        <v>81684837.609999999</v>
      </c>
      <c r="G15" s="153">
        <v>67254842.439999998</v>
      </c>
      <c r="H15" s="153">
        <v>17187992.969999999</v>
      </c>
      <c r="I15" s="153">
        <v>50066849.469999999</v>
      </c>
      <c r="J15" s="154"/>
      <c r="K15" s="155"/>
    </row>
    <row r="16" spans="1:12" s="156" customFormat="1" ht="12" customHeight="1" x14ac:dyDescent="0.2">
      <c r="A16" s="157"/>
      <c r="B16" s="512" t="s">
        <v>253</v>
      </c>
      <c r="C16" s="513"/>
      <c r="D16" s="514">
        <v>21856854.140000001</v>
      </c>
      <c r="E16" s="514">
        <v>2793775.4400000004</v>
      </c>
      <c r="F16" s="514">
        <v>19063078.699999999</v>
      </c>
      <c r="G16" s="514">
        <v>10593905.640000001</v>
      </c>
      <c r="H16" s="514">
        <v>1049847.7800000003</v>
      </c>
      <c r="I16" s="514">
        <v>9544057.8599999994</v>
      </c>
      <c r="J16" s="158"/>
      <c r="K16" s="159"/>
      <c r="L16" s="159"/>
    </row>
    <row r="17" spans="1:11" s="156" customFormat="1" ht="12" customHeight="1" x14ac:dyDescent="0.2">
      <c r="A17" s="157"/>
      <c r="B17" s="515" t="s">
        <v>254</v>
      </c>
      <c r="C17" s="516"/>
      <c r="D17" s="517">
        <v>95028245.120000005</v>
      </c>
      <c r="E17" s="517">
        <v>32406486.209999997</v>
      </c>
      <c r="F17" s="517">
        <v>62621758.910000004</v>
      </c>
      <c r="G17" s="517">
        <v>56660936.799999997</v>
      </c>
      <c r="H17" s="517">
        <v>16138145.189999999</v>
      </c>
      <c r="I17" s="517">
        <v>40522791.609999999</v>
      </c>
      <c r="J17" s="155"/>
      <c r="K17" s="159"/>
    </row>
    <row r="18" spans="1:11" ht="33" customHeight="1" thickBot="1" x14ac:dyDescent="0.25">
      <c r="A18" s="160" t="s">
        <v>255</v>
      </c>
      <c r="B18" s="161" t="s">
        <v>256</v>
      </c>
      <c r="C18" s="162"/>
      <c r="D18" s="163">
        <v>90739467.590000004</v>
      </c>
      <c r="E18" s="163">
        <v>28113140.620000001</v>
      </c>
      <c r="F18" s="163">
        <v>62626326.969999999</v>
      </c>
      <c r="G18" s="163">
        <v>48834162.490000002</v>
      </c>
      <c r="H18" s="163">
        <v>11137955.630000001</v>
      </c>
      <c r="I18" s="163">
        <v>37696206.859999999</v>
      </c>
      <c r="J18" s="164"/>
    </row>
    <row r="19" spans="1:11" ht="22.5" customHeight="1" x14ac:dyDescent="0.2">
      <c r="A19" s="165" t="s">
        <v>257</v>
      </c>
      <c r="B19" s="166" t="s">
        <v>258</v>
      </c>
      <c r="C19" s="167"/>
      <c r="D19" s="168"/>
      <c r="E19" s="168"/>
      <c r="F19" s="169"/>
      <c r="G19" s="168"/>
      <c r="H19" s="168"/>
      <c r="I19" s="169"/>
    </row>
    <row r="20" spans="1:11" x14ac:dyDescent="0.2">
      <c r="A20" s="170"/>
      <c r="B20" s="171" t="s">
        <v>259</v>
      </c>
      <c r="C20" s="172"/>
      <c r="D20" s="173"/>
      <c r="E20" s="173"/>
      <c r="F20" s="174"/>
      <c r="G20" s="173"/>
      <c r="H20" s="173"/>
      <c r="I20" s="174"/>
    </row>
    <row r="21" spans="1:11" x14ac:dyDescent="0.2">
      <c r="A21" s="170"/>
      <c r="B21" s="518" t="s">
        <v>253</v>
      </c>
      <c r="C21" s="175" t="s">
        <v>260</v>
      </c>
      <c r="D21" s="176">
        <v>680000</v>
      </c>
      <c r="E21" s="177"/>
      <c r="F21" s="177">
        <v>680000</v>
      </c>
      <c r="G21" s="178">
        <v>319872.43</v>
      </c>
      <c r="H21" s="177"/>
      <c r="I21" s="177">
        <v>319872.43</v>
      </c>
    </row>
    <row r="22" spans="1:11" x14ac:dyDescent="0.2">
      <c r="A22" s="179"/>
      <c r="B22" s="519" t="s">
        <v>254</v>
      </c>
      <c r="C22" s="180" t="s">
        <v>261</v>
      </c>
      <c r="D22" s="181"/>
      <c r="E22" s="182"/>
      <c r="F22" s="183"/>
      <c r="G22" s="182"/>
      <c r="H22" s="182"/>
      <c r="I22" s="182"/>
    </row>
    <row r="23" spans="1:11" ht="15.75" customHeight="1" x14ac:dyDescent="0.2">
      <c r="A23" s="520" t="s">
        <v>262</v>
      </c>
      <c r="D23" s="164"/>
      <c r="E23" s="164"/>
      <c r="F23" s="164"/>
      <c r="G23" s="164"/>
      <c r="H23" s="164"/>
      <c r="I23" s="164"/>
    </row>
    <row r="24" spans="1:11" ht="11.1" customHeight="1" x14ac:dyDescent="0.2">
      <c r="A24" s="184"/>
      <c r="D24" s="164"/>
      <c r="E24" s="164"/>
      <c r="F24" s="164"/>
      <c r="G24" s="164"/>
      <c r="H24" s="164"/>
      <c r="I24" s="164"/>
    </row>
    <row r="25" spans="1:11" ht="11.1" customHeight="1" x14ac:dyDescent="0.2">
      <c r="A25" s="184"/>
      <c r="D25" s="164"/>
      <c r="E25" s="164"/>
      <c r="F25" s="164"/>
      <c r="G25" s="164"/>
      <c r="H25" s="164"/>
      <c r="I25" s="164"/>
    </row>
    <row r="26" spans="1:11" ht="11.1" customHeight="1" x14ac:dyDescent="0.2">
      <c r="A26" s="184"/>
      <c r="D26" s="164"/>
      <c r="E26" s="164"/>
      <c r="F26" s="164"/>
      <c r="G26" s="164"/>
      <c r="H26" s="164"/>
      <c r="I26" s="164"/>
    </row>
    <row r="27" spans="1:11" ht="11.1" customHeight="1" x14ac:dyDescent="0.2">
      <c r="A27" s="184"/>
      <c r="D27" s="164"/>
      <c r="E27" s="164"/>
      <c r="F27" s="164"/>
      <c r="G27" s="164"/>
      <c r="H27" s="164"/>
      <c r="I27" s="164"/>
    </row>
    <row r="28" spans="1:11" ht="11.1" customHeight="1" x14ac:dyDescent="0.2">
      <c r="A28" s="184"/>
      <c r="D28" s="164"/>
      <c r="E28" s="164"/>
      <c r="F28" s="164"/>
      <c r="G28" s="164"/>
      <c r="H28" s="164"/>
      <c r="I28" s="164"/>
    </row>
    <row r="29" spans="1:11" ht="11.1" customHeight="1" x14ac:dyDescent="0.2">
      <c r="A29" s="184"/>
      <c r="D29" s="164"/>
      <c r="E29" s="164"/>
      <c r="F29" s="164"/>
      <c r="G29" s="164"/>
      <c r="H29" s="164"/>
      <c r="I29" s="164"/>
    </row>
    <row r="30" spans="1:11" ht="11.1" customHeight="1" x14ac:dyDescent="0.2">
      <c r="A30" s="184"/>
      <c r="D30" s="164"/>
      <c r="E30" s="164"/>
      <c r="F30" s="164"/>
      <c r="G30" s="164"/>
      <c r="H30" s="164"/>
      <c r="I30" s="164"/>
    </row>
    <row r="31" spans="1:11" ht="11.1" customHeight="1" x14ac:dyDescent="0.2">
      <c r="A31" s="184"/>
      <c r="D31" s="164"/>
      <c r="E31" s="164"/>
      <c r="F31" s="164"/>
      <c r="G31" s="164"/>
      <c r="H31" s="164"/>
      <c r="I31" s="164"/>
    </row>
    <row r="32" spans="1:11" ht="11.1" customHeight="1" x14ac:dyDescent="0.2">
      <c r="A32" s="184"/>
      <c r="D32" s="164"/>
      <c r="E32" s="164"/>
      <c r="F32" s="164"/>
      <c r="G32" s="164"/>
      <c r="H32" s="164"/>
      <c r="I32" s="164"/>
    </row>
    <row r="33" spans="1:9" ht="11.1" customHeight="1" x14ac:dyDescent="0.2">
      <c r="A33" s="184"/>
      <c r="D33" s="164"/>
      <c r="E33" s="164"/>
      <c r="F33" s="164"/>
      <c r="G33" s="164"/>
      <c r="H33" s="164"/>
      <c r="I33" s="164"/>
    </row>
    <row r="34" spans="1:9" ht="11.1" customHeight="1" x14ac:dyDescent="0.2">
      <c r="A34" s="184"/>
      <c r="D34" s="164"/>
      <c r="E34" s="164"/>
      <c r="F34" s="164"/>
      <c r="G34" s="164"/>
      <c r="H34" s="164"/>
      <c r="I34" s="164"/>
    </row>
    <row r="35" spans="1:9" ht="11.1" customHeight="1" x14ac:dyDescent="0.2">
      <c r="A35" s="184"/>
      <c r="D35" s="164"/>
      <c r="E35" s="164"/>
      <c r="F35" s="164"/>
      <c r="G35" s="164"/>
      <c r="H35" s="164"/>
      <c r="I35" s="164"/>
    </row>
    <row r="36" spans="1:9" ht="11.1" customHeight="1" x14ac:dyDescent="0.2">
      <c r="A36" s="184"/>
      <c r="D36" s="164"/>
      <c r="E36" s="164"/>
      <c r="F36" s="164"/>
      <c r="G36" s="164"/>
      <c r="H36" s="164"/>
      <c r="I36" s="164"/>
    </row>
    <row r="37" spans="1:9" ht="11.1" customHeight="1" x14ac:dyDescent="0.2">
      <c r="A37" s="184"/>
      <c r="D37" s="164"/>
      <c r="E37" s="164"/>
      <c r="F37" s="164"/>
      <c r="G37" s="164"/>
      <c r="H37" s="164"/>
      <c r="I37" s="164"/>
    </row>
    <row r="38" spans="1:9" ht="11.1" customHeight="1" x14ac:dyDescent="0.2">
      <c r="A38" s="184"/>
      <c r="D38" s="164"/>
      <c r="E38" s="164"/>
      <c r="F38" s="164"/>
      <c r="G38" s="164"/>
      <c r="H38" s="164"/>
      <c r="I38" s="164"/>
    </row>
    <row r="39" spans="1:9" ht="12.75" customHeight="1" x14ac:dyDescent="0.2">
      <c r="D39" s="158"/>
      <c r="E39" s="158"/>
      <c r="F39" s="158"/>
      <c r="G39" s="158"/>
      <c r="H39" s="158"/>
      <c r="I39" s="158"/>
    </row>
    <row r="40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B934D-E98E-4E52-906E-0A96CDAF6162}">
  <sheetPr>
    <tabColor rgb="FF92D050"/>
  </sheetPr>
  <dimension ref="A1:BV21"/>
  <sheetViews>
    <sheetView zoomScale="130" zoomScaleNormal="130" workbookViewId="0"/>
  </sheetViews>
  <sheetFormatPr defaultRowHeight="12.75" x14ac:dyDescent="0.2"/>
  <cols>
    <col min="1" max="1" width="4.28515625" style="521" customWidth="1"/>
    <col min="2" max="2" width="8.7109375" style="521" customWidth="1"/>
    <col min="3" max="3" width="5.5703125" style="521" customWidth="1"/>
    <col min="4" max="4" width="11.85546875" style="521" customWidth="1"/>
    <col min="5" max="5" width="12" style="521" customWidth="1"/>
    <col min="6" max="6" width="11.5703125" style="521" customWidth="1"/>
    <col min="7" max="7" width="14" style="521" customWidth="1"/>
    <col min="8" max="8" width="12.85546875" style="522" customWidth="1"/>
    <col min="9" max="9" width="10.5703125" style="522" customWidth="1"/>
    <col min="10" max="74" width="9.140625" style="522"/>
    <col min="75" max="256" width="9.140625" style="521"/>
    <col min="257" max="257" width="4.28515625" style="521" customWidth="1"/>
    <col min="258" max="258" width="8.7109375" style="521" customWidth="1"/>
    <col min="259" max="259" width="5.5703125" style="521" customWidth="1"/>
    <col min="260" max="260" width="11.85546875" style="521" customWidth="1"/>
    <col min="261" max="261" width="12" style="521" customWidth="1"/>
    <col min="262" max="262" width="11.5703125" style="521" customWidth="1"/>
    <col min="263" max="263" width="14" style="521" customWidth="1"/>
    <col min="264" max="264" width="12.85546875" style="521" customWidth="1"/>
    <col min="265" max="265" width="10.5703125" style="521" customWidth="1"/>
    <col min="266" max="512" width="9.140625" style="521"/>
    <col min="513" max="513" width="4.28515625" style="521" customWidth="1"/>
    <col min="514" max="514" width="8.7109375" style="521" customWidth="1"/>
    <col min="515" max="515" width="5.5703125" style="521" customWidth="1"/>
    <col min="516" max="516" width="11.85546875" style="521" customWidth="1"/>
    <col min="517" max="517" width="12" style="521" customWidth="1"/>
    <col min="518" max="518" width="11.5703125" style="521" customWidth="1"/>
    <col min="519" max="519" width="14" style="521" customWidth="1"/>
    <col min="520" max="520" width="12.85546875" style="521" customWidth="1"/>
    <col min="521" max="521" width="10.5703125" style="521" customWidth="1"/>
    <col min="522" max="768" width="9.140625" style="521"/>
    <col min="769" max="769" width="4.28515625" style="521" customWidth="1"/>
    <col min="770" max="770" width="8.7109375" style="521" customWidth="1"/>
    <col min="771" max="771" width="5.5703125" style="521" customWidth="1"/>
    <col min="772" max="772" width="11.85546875" style="521" customWidth="1"/>
    <col min="773" max="773" width="12" style="521" customWidth="1"/>
    <col min="774" max="774" width="11.5703125" style="521" customWidth="1"/>
    <col min="775" max="775" width="14" style="521" customWidth="1"/>
    <col min="776" max="776" width="12.85546875" style="521" customWidth="1"/>
    <col min="777" max="777" width="10.5703125" style="521" customWidth="1"/>
    <col min="778" max="1024" width="9.140625" style="521"/>
    <col min="1025" max="1025" width="4.28515625" style="521" customWidth="1"/>
    <col min="1026" max="1026" width="8.7109375" style="521" customWidth="1"/>
    <col min="1027" max="1027" width="5.5703125" style="521" customWidth="1"/>
    <col min="1028" max="1028" width="11.85546875" style="521" customWidth="1"/>
    <col min="1029" max="1029" width="12" style="521" customWidth="1"/>
    <col min="1030" max="1030" width="11.5703125" style="521" customWidth="1"/>
    <col min="1031" max="1031" width="14" style="521" customWidth="1"/>
    <col min="1032" max="1032" width="12.85546875" style="521" customWidth="1"/>
    <col min="1033" max="1033" width="10.5703125" style="521" customWidth="1"/>
    <col min="1034" max="1280" width="9.140625" style="521"/>
    <col min="1281" max="1281" width="4.28515625" style="521" customWidth="1"/>
    <col min="1282" max="1282" width="8.7109375" style="521" customWidth="1"/>
    <col min="1283" max="1283" width="5.5703125" style="521" customWidth="1"/>
    <col min="1284" max="1284" width="11.85546875" style="521" customWidth="1"/>
    <col min="1285" max="1285" width="12" style="521" customWidth="1"/>
    <col min="1286" max="1286" width="11.5703125" style="521" customWidth="1"/>
    <col min="1287" max="1287" width="14" style="521" customWidth="1"/>
    <col min="1288" max="1288" width="12.85546875" style="521" customWidth="1"/>
    <col min="1289" max="1289" width="10.5703125" style="521" customWidth="1"/>
    <col min="1290" max="1536" width="9.140625" style="521"/>
    <col min="1537" max="1537" width="4.28515625" style="521" customWidth="1"/>
    <col min="1538" max="1538" width="8.7109375" style="521" customWidth="1"/>
    <col min="1539" max="1539" width="5.5703125" style="521" customWidth="1"/>
    <col min="1540" max="1540" width="11.85546875" style="521" customWidth="1"/>
    <col min="1541" max="1541" width="12" style="521" customWidth="1"/>
    <col min="1542" max="1542" width="11.5703125" style="521" customWidth="1"/>
    <col min="1543" max="1543" width="14" style="521" customWidth="1"/>
    <col min="1544" max="1544" width="12.85546875" style="521" customWidth="1"/>
    <col min="1545" max="1545" width="10.5703125" style="521" customWidth="1"/>
    <col min="1546" max="1792" width="9.140625" style="521"/>
    <col min="1793" max="1793" width="4.28515625" style="521" customWidth="1"/>
    <col min="1794" max="1794" width="8.7109375" style="521" customWidth="1"/>
    <col min="1795" max="1795" width="5.5703125" style="521" customWidth="1"/>
    <col min="1796" max="1796" width="11.85546875" style="521" customWidth="1"/>
    <col min="1797" max="1797" width="12" style="521" customWidth="1"/>
    <col min="1798" max="1798" width="11.5703125" style="521" customWidth="1"/>
    <col min="1799" max="1799" width="14" style="521" customWidth="1"/>
    <col min="1800" max="1800" width="12.85546875" style="521" customWidth="1"/>
    <col min="1801" max="1801" width="10.5703125" style="521" customWidth="1"/>
    <col min="1802" max="2048" width="9.140625" style="521"/>
    <col min="2049" max="2049" width="4.28515625" style="521" customWidth="1"/>
    <col min="2050" max="2050" width="8.7109375" style="521" customWidth="1"/>
    <col min="2051" max="2051" width="5.5703125" style="521" customWidth="1"/>
    <col min="2052" max="2052" width="11.85546875" style="521" customWidth="1"/>
    <col min="2053" max="2053" width="12" style="521" customWidth="1"/>
    <col min="2054" max="2054" width="11.5703125" style="521" customWidth="1"/>
    <col min="2055" max="2055" width="14" style="521" customWidth="1"/>
    <col min="2056" max="2056" width="12.85546875" style="521" customWidth="1"/>
    <col min="2057" max="2057" width="10.5703125" style="521" customWidth="1"/>
    <col min="2058" max="2304" width="9.140625" style="521"/>
    <col min="2305" max="2305" width="4.28515625" style="521" customWidth="1"/>
    <col min="2306" max="2306" width="8.7109375" style="521" customWidth="1"/>
    <col min="2307" max="2307" width="5.5703125" style="521" customWidth="1"/>
    <col min="2308" max="2308" width="11.85546875" style="521" customWidth="1"/>
    <col min="2309" max="2309" width="12" style="521" customWidth="1"/>
    <col min="2310" max="2310" width="11.5703125" style="521" customWidth="1"/>
    <col min="2311" max="2311" width="14" style="521" customWidth="1"/>
    <col min="2312" max="2312" width="12.85546875" style="521" customWidth="1"/>
    <col min="2313" max="2313" width="10.5703125" style="521" customWidth="1"/>
    <col min="2314" max="2560" width="9.140625" style="521"/>
    <col min="2561" max="2561" width="4.28515625" style="521" customWidth="1"/>
    <col min="2562" max="2562" width="8.7109375" style="521" customWidth="1"/>
    <col min="2563" max="2563" width="5.5703125" style="521" customWidth="1"/>
    <col min="2564" max="2564" width="11.85546875" style="521" customWidth="1"/>
    <col min="2565" max="2565" width="12" style="521" customWidth="1"/>
    <col min="2566" max="2566" width="11.5703125" style="521" customWidth="1"/>
    <col min="2567" max="2567" width="14" style="521" customWidth="1"/>
    <col min="2568" max="2568" width="12.85546875" style="521" customWidth="1"/>
    <col min="2569" max="2569" width="10.5703125" style="521" customWidth="1"/>
    <col min="2570" max="2816" width="9.140625" style="521"/>
    <col min="2817" max="2817" width="4.28515625" style="521" customWidth="1"/>
    <col min="2818" max="2818" width="8.7109375" style="521" customWidth="1"/>
    <col min="2819" max="2819" width="5.5703125" style="521" customWidth="1"/>
    <col min="2820" max="2820" width="11.85546875" style="521" customWidth="1"/>
    <col min="2821" max="2821" width="12" style="521" customWidth="1"/>
    <col min="2822" max="2822" width="11.5703125" style="521" customWidth="1"/>
    <col min="2823" max="2823" width="14" style="521" customWidth="1"/>
    <col min="2824" max="2824" width="12.85546875" style="521" customWidth="1"/>
    <col min="2825" max="2825" width="10.5703125" style="521" customWidth="1"/>
    <col min="2826" max="3072" width="9.140625" style="521"/>
    <col min="3073" max="3073" width="4.28515625" style="521" customWidth="1"/>
    <col min="3074" max="3074" width="8.7109375" style="521" customWidth="1"/>
    <col min="3075" max="3075" width="5.5703125" style="521" customWidth="1"/>
    <col min="3076" max="3076" width="11.85546875" style="521" customWidth="1"/>
    <col min="3077" max="3077" width="12" style="521" customWidth="1"/>
    <col min="3078" max="3078" width="11.5703125" style="521" customWidth="1"/>
    <col min="3079" max="3079" width="14" style="521" customWidth="1"/>
    <col min="3080" max="3080" width="12.85546875" style="521" customWidth="1"/>
    <col min="3081" max="3081" width="10.5703125" style="521" customWidth="1"/>
    <col min="3082" max="3328" width="9.140625" style="521"/>
    <col min="3329" max="3329" width="4.28515625" style="521" customWidth="1"/>
    <col min="3330" max="3330" width="8.7109375" style="521" customWidth="1"/>
    <col min="3331" max="3331" width="5.5703125" style="521" customWidth="1"/>
    <col min="3332" max="3332" width="11.85546875" style="521" customWidth="1"/>
    <col min="3333" max="3333" width="12" style="521" customWidth="1"/>
    <col min="3334" max="3334" width="11.5703125" style="521" customWidth="1"/>
    <col min="3335" max="3335" width="14" style="521" customWidth="1"/>
    <col min="3336" max="3336" width="12.85546875" style="521" customWidth="1"/>
    <col min="3337" max="3337" width="10.5703125" style="521" customWidth="1"/>
    <col min="3338" max="3584" width="9.140625" style="521"/>
    <col min="3585" max="3585" width="4.28515625" style="521" customWidth="1"/>
    <col min="3586" max="3586" width="8.7109375" style="521" customWidth="1"/>
    <col min="3587" max="3587" width="5.5703125" style="521" customWidth="1"/>
    <col min="3588" max="3588" width="11.85546875" style="521" customWidth="1"/>
    <col min="3589" max="3589" width="12" style="521" customWidth="1"/>
    <col min="3590" max="3590" width="11.5703125" style="521" customWidth="1"/>
    <col min="3591" max="3591" width="14" style="521" customWidth="1"/>
    <col min="3592" max="3592" width="12.85546875" style="521" customWidth="1"/>
    <col min="3593" max="3593" width="10.5703125" style="521" customWidth="1"/>
    <col min="3594" max="3840" width="9.140625" style="521"/>
    <col min="3841" max="3841" width="4.28515625" style="521" customWidth="1"/>
    <col min="3842" max="3842" width="8.7109375" style="521" customWidth="1"/>
    <col min="3843" max="3843" width="5.5703125" style="521" customWidth="1"/>
    <col min="3844" max="3844" width="11.85546875" style="521" customWidth="1"/>
    <col min="3845" max="3845" width="12" style="521" customWidth="1"/>
    <col min="3846" max="3846" width="11.5703125" style="521" customWidth="1"/>
    <col min="3847" max="3847" width="14" style="521" customWidth="1"/>
    <col min="3848" max="3848" width="12.85546875" style="521" customWidth="1"/>
    <col min="3849" max="3849" width="10.5703125" style="521" customWidth="1"/>
    <col min="3850" max="4096" width="9.140625" style="521"/>
    <col min="4097" max="4097" width="4.28515625" style="521" customWidth="1"/>
    <col min="4098" max="4098" width="8.7109375" style="521" customWidth="1"/>
    <col min="4099" max="4099" width="5.5703125" style="521" customWidth="1"/>
    <col min="4100" max="4100" width="11.85546875" style="521" customWidth="1"/>
    <col min="4101" max="4101" width="12" style="521" customWidth="1"/>
    <col min="4102" max="4102" width="11.5703125" style="521" customWidth="1"/>
    <col min="4103" max="4103" width="14" style="521" customWidth="1"/>
    <col min="4104" max="4104" width="12.85546875" style="521" customWidth="1"/>
    <col min="4105" max="4105" width="10.5703125" style="521" customWidth="1"/>
    <col min="4106" max="4352" width="9.140625" style="521"/>
    <col min="4353" max="4353" width="4.28515625" style="521" customWidth="1"/>
    <col min="4354" max="4354" width="8.7109375" style="521" customWidth="1"/>
    <col min="4355" max="4355" width="5.5703125" style="521" customWidth="1"/>
    <col min="4356" max="4356" width="11.85546875" style="521" customWidth="1"/>
    <col min="4357" max="4357" width="12" style="521" customWidth="1"/>
    <col min="4358" max="4358" width="11.5703125" style="521" customWidth="1"/>
    <col min="4359" max="4359" width="14" style="521" customWidth="1"/>
    <col min="4360" max="4360" width="12.85546875" style="521" customWidth="1"/>
    <col min="4361" max="4361" width="10.5703125" style="521" customWidth="1"/>
    <col min="4362" max="4608" width="9.140625" style="521"/>
    <col min="4609" max="4609" width="4.28515625" style="521" customWidth="1"/>
    <col min="4610" max="4610" width="8.7109375" style="521" customWidth="1"/>
    <col min="4611" max="4611" width="5.5703125" style="521" customWidth="1"/>
    <col min="4612" max="4612" width="11.85546875" style="521" customWidth="1"/>
    <col min="4613" max="4613" width="12" style="521" customWidth="1"/>
    <col min="4614" max="4614" width="11.5703125" style="521" customWidth="1"/>
    <col min="4615" max="4615" width="14" style="521" customWidth="1"/>
    <col min="4616" max="4616" width="12.85546875" style="521" customWidth="1"/>
    <col min="4617" max="4617" width="10.5703125" style="521" customWidth="1"/>
    <col min="4618" max="4864" width="9.140625" style="521"/>
    <col min="4865" max="4865" width="4.28515625" style="521" customWidth="1"/>
    <col min="4866" max="4866" width="8.7109375" style="521" customWidth="1"/>
    <col min="4867" max="4867" width="5.5703125" style="521" customWidth="1"/>
    <col min="4868" max="4868" width="11.85546875" style="521" customWidth="1"/>
    <col min="4869" max="4869" width="12" style="521" customWidth="1"/>
    <col min="4870" max="4870" width="11.5703125" style="521" customWidth="1"/>
    <col min="4871" max="4871" width="14" style="521" customWidth="1"/>
    <col min="4872" max="4872" width="12.85546875" style="521" customWidth="1"/>
    <col min="4873" max="4873" width="10.5703125" style="521" customWidth="1"/>
    <col min="4874" max="5120" width="9.140625" style="521"/>
    <col min="5121" max="5121" width="4.28515625" style="521" customWidth="1"/>
    <col min="5122" max="5122" width="8.7109375" style="521" customWidth="1"/>
    <col min="5123" max="5123" width="5.5703125" style="521" customWidth="1"/>
    <col min="5124" max="5124" width="11.85546875" style="521" customWidth="1"/>
    <col min="5125" max="5125" width="12" style="521" customWidth="1"/>
    <col min="5126" max="5126" width="11.5703125" style="521" customWidth="1"/>
    <col min="5127" max="5127" width="14" style="521" customWidth="1"/>
    <col min="5128" max="5128" width="12.85546875" style="521" customWidth="1"/>
    <col min="5129" max="5129" width="10.5703125" style="521" customWidth="1"/>
    <col min="5130" max="5376" width="9.140625" style="521"/>
    <col min="5377" max="5377" width="4.28515625" style="521" customWidth="1"/>
    <col min="5378" max="5378" width="8.7109375" style="521" customWidth="1"/>
    <col min="5379" max="5379" width="5.5703125" style="521" customWidth="1"/>
    <col min="5380" max="5380" width="11.85546875" style="521" customWidth="1"/>
    <col min="5381" max="5381" width="12" style="521" customWidth="1"/>
    <col min="5382" max="5382" width="11.5703125" style="521" customWidth="1"/>
    <col min="5383" max="5383" width="14" style="521" customWidth="1"/>
    <col min="5384" max="5384" width="12.85546875" style="521" customWidth="1"/>
    <col min="5385" max="5385" width="10.5703125" style="521" customWidth="1"/>
    <col min="5386" max="5632" width="9.140625" style="521"/>
    <col min="5633" max="5633" width="4.28515625" style="521" customWidth="1"/>
    <col min="5634" max="5634" width="8.7109375" style="521" customWidth="1"/>
    <col min="5635" max="5635" width="5.5703125" style="521" customWidth="1"/>
    <col min="5636" max="5636" width="11.85546875" style="521" customWidth="1"/>
    <col min="5637" max="5637" width="12" style="521" customWidth="1"/>
    <col min="5638" max="5638" width="11.5703125" style="521" customWidth="1"/>
    <col min="5639" max="5639" width="14" style="521" customWidth="1"/>
    <col min="5640" max="5640" width="12.85546875" style="521" customWidth="1"/>
    <col min="5641" max="5641" width="10.5703125" style="521" customWidth="1"/>
    <col min="5642" max="5888" width="9.140625" style="521"/>
    <col min="5889" max="5889" width="4.28515625" style="521" customWidth="1"/>
    <col min="5890" max="5890" width="8.7109375" style="521" customWidth="1"/>
    <col min="5891" max="5891" width="5.5703125" style="521" customWidth="1"/>
    <col min="5892" max="5892" width="11.85546875" style="521" customWidth="1"/>
    <col min="5893" max="5893" width="12" style="521" customWidth="1"/>
    <col min="5894" max="5894" width="11.5703125" style="521" customWidth="1"/>
    <col min="5895" max="5895" width="14" style="521" customWidth="1"/>
    <col min="5896" max="5896" width="12.85546875" style="521" customWidth="1"/>
    <col min="5897" max="5897" width="10.5703125" style="521" customWidth="1"/>
    <col min="5898" max="6144" width="9.140625" style="521"/>
    <col min="6145" max="6145" width="4.28515625" style="521" customWidth="1"/>
    <col min="6146" max="6146" width="8.7109375" style="521" customWidth="1"/>
    <col min="6147" max="6147" width="5.5703125" style="521" customWidth="1"/>
    <col min="6148" max="6148" width="11.85546875" style="521" customWidth="1"/>
    <col min="6149" max="6149" width="12" style="521" customWidth="1"/>
    <col min="6150" max="6150" width="11.5703125" style="521" customWidth="1"/>
    <col min="6151" max="6151" width="14" style="521" customWidth="1"/>
    <col min="6152" max="6152" width="12.85546875" style="521" customWidth="1"/>
    <col min="6153" max="6153" width="10.5703125" style="521" customWidth="1"/>
    <col min="6154" max="6400" width="9.140625" style="521"/>
    <col min="6401" max="6401" width="4.28515625" style="521" customWidth="1"/>
    <col min="6402" max="6402" width="8.7109375" style="521" customWidth="1"/>
    <col min="6403" max="6403" width="5.5703125" style="521" customWidth="1"/>
    <col min="6404" max="6404" width="11.85546875" style="521" customWidth="1"/>
    <col min="6405" max="6405" width="12" style="521" customWidth="1"/>
    <col min="6406" max="6406" width="11.5703125" style="521" customWidth="1"/>
    <col min="6407" max="6407" width="14" style="521" customWidth="1"/>
    <col min="6408" max="6408" width="12.85546875" style="521" customWidth="1"/>
    <col min="6409" max="6409" width="10.5703125" style="521" customWidth="1"/>
    <col min="6410" max="6656" width="9.140625" style="521"/>
    <col min="6657" max="6657" width="4.28515625" style="521" customWidth="1"/>
    <col min="6658" max="6658" width="8.7109375" style="521" customWidth="1"/>
    <col min="6659" max="6659" width="5.5703125" style="521" customWidth="1"/>
    <col min="6660" max="6660" width="11.85546875" style="521" customWidth="1"/>
    <col min="6661" max="6661" width="12" style="521" customWidth="1"/>
    <col min="6662" max="6662" width="11.5703125" style="521" customWidth="1"/>
    <col min="6663" max="6663" width="14" style="521" customWidth="1"/>
    <col min="6664" max="6664" width="12.85546875" style="521" customWidth="1"/>
    <col min="6665" max="6665" width="10.5703125" style="521" customWidth="1"/>
    <col min="6666" max="6912" width="9.140625" style="521"/>
    <col min="6913" max="6913" width="4.28515625" style="521" customWidth="1"/>
    <col min="6914" max="6914" width="8.7109375" style="521" customWidth="1"/>
    <col min="6915" max="6915" width="5.5703125" style="521" customWidth="1"/>
    <col min="6916" max="6916" width="11.85546875" style="521" customWidth="1"/>
    <col min="6917" max="6917" width="12" style="521" customWidth="1"/>
    <col min="6918" max="6918" width="11.5703125" style="521" customWidth="1"/>
    <col min="6919" max="6919" width="14" style="521" customWidth="1"/>
    <col min="6920" max="6920" width="12.85546875" style="521" customWidth="1"/>
    <col min="6921" max="6921" width="10.5703125" style="521" customWidth="1"/>
    <col min="6922" max="7168" width="9.140625" style="521"/>
    <col min="7169" max="7169" width="4.28515625" style="521" customWidth="1"/>
    <col min="7170" max="7170" width="8.7109375" style="521" customWidth="1"/>
    <col min="7171" max="7171" width="5.5703125" style="521" customWidth="1"/>
    <col min="7172" max="7172" width="11.85546875" style="521" customWidth="1"/>
    <col min="7173" max="7173" width="12" style="521" customWidth="1"/>
    <col min="7174" max="7174" width="11.5703125" style="521" customWidth="1"/>
    <col min="7175" max="7175" width="14" style="521" customWidth="1"/>
    <col min="7176" max="7176" width="12.85546875" style="521" customWidth="1"/>
    <col min="7177" max="7177" width="10.5703125" style="521" customWidth="1"/>
    <col min="7178" max="7424" width="9.140625" style="521"/>
    <col min="7425" max="7425" width="4.28515625" style="521" customWidth="1"/>
    <col min="7426" max="7426" width="8.7109375" style="521" customWidth="1"/>
    <col min="7427" max="7427" width="5.5703125" style="521" customWidth="1"/>
    <col min="7428" max="7428" width="11.85546875" style="521" customWidth="1"/>
    <col min="7429" max="7429" width="12" style="521" customWidth="1"/>
    <col min="7430" max="7430" width="11.5703125" style="521" customWidth="1"/>
    <col min="7431" max="7431" width="14" style="521" customWidth="1"/>
    <col min="7432" max="7432" width="12.85546875" style="521" customWidth="1"/>
    <col min="7433" max="7433" width="10.5703125" style="521" customWidth="1"/>
    <col min="7434" max="7680" width="9.140625" style="521"/>
    <col min="7681" max="7681" width="4.28515625" style="521" customWidth="1"/>
    <col min="7682" max="7682" width="8.7109375" style="521" customWidth="1"/>
    <col min="7683" max="7683" width="5.5703125" style="521" customWidth="1"/>
    <col min="7684" max="7684" width="11.85546875" style="521" customWidth="1"/>
    <col min="7685" max="7685" width="12" style="521" customWidth="1"/>
    <col min="7686" max="7686" width="11.5703125" style="521" customWidth="1"/>
    <col min="7687" max="7687" width="14" style="521" customWidth="1"/>
    <col min="7688" max="7688" width="12.85546875" style="521" customWidth="1"/>
    <col min="7689" max="7689" width="10.5703125" style="521" customWidth="1"/>
    <col min="7690" max="7936" width="9.140625" style="521"/>
    <col min="7937" max="7937" width="4.28515625" style="521" customWidth="1"/>
    <col min="7938" max="7938" width="8.7109375" style="521" customWidth="1"/>
    <col min="7939" max="7939" width="5.5703125" style="521" customWidth="1"/>
    <col min="7940" max="7940" width="11.85546875" style="521" customWidth="1"/>
    <col min="7941" max="7941" width="12" style="521" customWidth="1"/>
    <col min="7942" max="7942" width="11.5703125" style="521" customWidth="1"/>
    <col min="7943" max="7943" width="14" style="521" customWidth="1"/>
    <col min="7944" max="7944" width="12.85546875" style="521" customWidth="1"/>
    <col min="7945" max="7945" width="10.5703125" style="521" customWidth="1"/>
    <col min="7946" max="8192" width="9.140625" style="521"/>
    <col min="8193" max="8193" width="4.28515625" style="521" customWidth="1"/>
    <col min="8194" max="8194" width="8.7109375" style="521" customWidth="1"/>
    <col min="8195" max="8195" width="5.5703125" style="521" customWidth="1"/>
    <col min="8196" max="8196" width="11.85546875" style="521" customWidth="1"/>
    <col min="8197" max="8197" width="12" style="521" customWidth="1"/>
    <col min="8198" max="8198" width="11.5703125" style="521" customWidth="1"/>
    <col min="8199" max="8199" width="14" style="521" customWidth="1"/>
    <col min="8200" max="8200" width="12.85546875" style="521" customWidth="1"/>
    <col min="8201" max="8201" width="10.5703125" style="521" customWidth="1"/>
    <col min="8202" max="8448" width="9.140625" style="521"/>
    <col min="8449" max="8449" width="4.28515625" style="521" customWidth="1"/>
    <col min="8450" max="8450" width="8.7109375" style="521" customWidth="1"/>
    <col min="8451" max="8451" width="5.5703125" style="521" customWidth="1"/>
    <col min="8452" max="8452" width="11.85546875" style="521" customWidth="1"/>
    <col min="8453" max="8453" width="12" style="521" customWidth="1"/>
    <col min="8454" max="8454" width="11.5703125" style="521" customWidth="1"/>
    <col min="8455" max="8455" width="14" style="521" customWidth="1"/>
    <col min="8456" max="8456" width="12.85546875" style="521" customWidth="1"/>
    <col min="8457" max="8457" width="10.5703125" style="521" customWidth="1"/>
    <col min="8458" max="8704" width="9.140625" style="521"/>
    <col min="8705" max="8705" width="4.28515625" style="521" customWidth="1"/>
    <col min="8706" max="8706" width="8.7109375" style="521" customWidth="1"/>
    <col min="8707" max="8707" width="5.5703125" style="521" customWidth="1"/>
    <col min="8708" max="8708" width="11.85546875" style="521" customWidth="1"/>
    <col min="8709" max="8709" width="12" style="521" customWidth="1"/>
    <col min="8710" max="8710" width="11.5703125" style="521" customWidth="1"/>
    <col min="8711" max="8711" width="14" style="521" customWidth="1"/>
    <col min="8712" max="8712" width="12.85546875" style="521" customWidth="1"/>
    <col min="8713" max="8713" width="10.5703125" style="521" customWidth="1"/>
    <col min="8714" max="8960" width="9.140625" style="521"/>
    <col min="8961" max="8961" width="4.28515625" style="521" customWidth="1"/>
    <col min="8962" max="8962" width="8.7109375" style="521" customWidth="1"/>
    <col min="8963" max="8963" width="5.5703125" style="521" customWidth="1"/>
    <col min="8964" max="8964" width="11.85546875" style="521" customWidth="1"/>
    <col min="8965" max="8965" width="12" style="521" customWidth="1"/>
    <col min="8966" max="8966" width="11.5703125" style="521" customWidth="1"/>
    <col min="8967" max="8967" width="14" style="521" customWidth="1"/>
    <col min="8968" max="8968" width="12.85546875" style="521" customWidth="1"/>
    <col min="8969" max="8969" width="10.5703125" style="521" customWidth="1"/>
    <col min="8970" max="9216" width="9.140625" style="521"/>
    <col min="9217" max="9217" width="4.28515625" style="521" customWidth="1"/>
    <col min="9218" max="9218" width="8.7109375" style="521" customWidth="1"/>
    <col min="9219" max="9219" width="5.5703125" style="521" customWidth="1"/>
    <col min="9220" max="9220" width="11.85546875" style="521" customWidth="1"/>
    <col min="9221" max="9221" width="12" style="521" customWidth="1"/>
    <col min="9222" max="9222" width="11.5703125" style="521" customWidth="1"/>
    <col min="9223" max="9223" width="14" style="521" customWidth="1"/>
    <col min="9224" max="9224" width="12.85546875" style="521" customWidth="1"/>
    <col min="9225" max="9225" width="10.5703125" style="521" customWidth="1"/>
    <col min="9226" max="9472" width="9.140625" style="521"/>
    <col min="9473" max="9473" width="4.28515625" style="521" customWidth="1"/>
    <col min="9474" max="9474" width="8.7109375" style="521" customWidth="1"/>
    <col min="9475" max="9475" width="5.5703125" style="521" customWidth="1"/>
    <col min="9476" max="9476" width="11.85546875" style="521" customWidth="1"/>
    <col min="9477" max="9477" width="12" style="521" customWidth="1"/>
    <col min="9478" max="9478" width="11.5703125" style="521" customWidth="1"/>
    <col min="9479" max="9479" width="14" style="521" customWidth="1"/>
    <col min="9480" max="9480" width="12.85546875" style="521" customWidth="1"/>
    <col min="9481" max="9481" width="10.5703125" style="521" customWidth="1"/>
    <col min="9482" max="9728" width="9.140625" style="521"/>
    <col min="9729" max="9729" width="4.28515625" style="521" customWidth="1"/>
    <col min="9730" max="9730" width="8.7109375" style="521" customWidth="1"/>
    <col min="9731" max="9731" width="5.5703125" style="521" customWidth="1"/>
    <col min="9732" max="9732" width="11.85546875" style="521" customWidth="1"/>
    <col min="9733" max="9733" width="12" style="521" customWidth="1"/>
    <col min="9734" max="9734" width="11.5703125" style="521" customWidth="1"/>
    <col min="9735" max="9735" width="14" style="521" customWidth="1"/>
    <col min="9736" max="9736" width="12.85546875" style="521" customWidth="1"/>
    <col min="9737" max="9737" width="10.5703125" style="521" customWidth="1"/>
    <col min="9738" max="9984" width="9.140625" style="521"/>
    <col min="9985" max="9985" width="4.28515625" style="521" customWidth="1"/>
    <col min="9986" max="9986" width="8.7109375" style="521" customWidth="1"/>
    <col min="9987" max="9987" width="5.5703125" style="521" customWidth="1"/>
    <col min="9988" max="9988" width="11.85546875" style="521" customWidth="1"/>
    <col min="9989" max="9989" width="12" style="521" customWidth="1"/>
    <col min="9990" max="9990" width="11.5703125" style="521" customWidth="1"/>
    <col min="9991" max="9991" width="14" style="521" customWidth="1"/>
    <col min="9992" max="9992" width="12.85546875" style="521" customWidth="1"/>
    <col min="9993" max="9993" width="10.5703125" style="521" customWidth="1"/>
    <col min="9994" max="10240" width="9.140625" style="521"/>
    <col min="10241" max="10241" width="4.28515625" style="521" customWidth="1"/>
    <col min="10242" max="10242" width="8.7109375" style="521" customWidth="1"/>
    <col min="10243" max="10243" width="5.5703125" style="521" customWidth="1"/>
    <col min="10244" max="10244" width="11.85546875" style="521" customWidth="1"/>
    <col min="10245" max="10245" width="12" style="521" customWidth="1"/>
    <col min="10246" max="10246" width="11.5703125" style="521" customWidth="1"/>
    <col min="10247" max="10247" width="14" style="521" customWidth="1"/>
    <col min="10248" max="10248" width="12.85546875" style="521" customWidth="1"/>
    <col min="10249" max="10249" width="10.5703125" style="521" customWidth="1"/>
    <col min="10250" max="10496" width="9.140625" style="521"/>
    <col min="10497" max="10497" width="4.28515625" style="521" customWidth="1"/>
    <col min="10498" max="10498" width="8.7109375" style="521" customWidth="1"/>
    <col min="10499" max="10499" width="5.5703125" style="521" customWidth="1"/>
    <col min="10500" max="10500" width="11.85546875" style="521" customWidth="1"/>
    <col min="10501" max="10501" width="12" style="521" customWidth="1"/>
    <col min="10502" max="10502" width="11.5703125" style="521" customWidth="1"/>
    <col min="10503" max="10503" width="14" style="521" customWidth="1"/>
    <col min="10504" max="10504" width="12.85546875" style="521" customWidth="1"/>
    <col min="10505" max="10505" width="10.5703125" style="521" customWidth="1"/>
    <col min="10506" max="10752" width="9.140625" style="521"/>
    <col min="10753" max="10753" width="4.28515625" style="521" customWidth="1"/>
    <col min="10754" max="10754" width="8.7109375" style="521" customWidth="1"/>
    <col min="10755" max="10755" width="5.5703125" style="521" customWidth="1"/>
    <col min="10756" max="10756" width="11.85546875" style="521" customWidth="1"/>
    <col min="10757" max="10757" width="12" style="521" customWidth="1"/>
    <col min="10758" max="10758" width="11.5703125" style="521" customWidth="1"/>
    <col min="10759" max="10759" width="14" style="521" customWidth="1"/>
    <col min="10760" max="10760" width="12.85546875" style="521" customWidth="1"/>
    <col min="10761" max="10761" width="10.5703125" style="521" customWidth="1"/>
    <col min="10762" max="11008" width="9.140625" style="521"/>
    <col min="11009" max="11009" width="4.28515625" style="521" customWidth="1"/>
    <col min="11010" max="11010" width="8.7109375" style="521" customWidth="1"/>
    <col min="11011" max="11011" width="5.5703125" style="521" customWidth="1"/>
    <col min="11012" max="11012" width="11.85546875" style="521" customWidth="1"/>
    <col min="11013" max="11013" width="12" style="521" customWidth="1"/>
    <col min="11014" max="11014" width="11.5703125" style="521" customWidth="1"/>
    <col min="11015" max="11015" width="14" style="521" customWidth="1"/>
    <col min="11016" max="11016" width="12.85546875" style="521" customWidth="1"/>
    <col min="11017" max="11017" width="10.5703125" style="521" customWidth="1"/>
    <col min="11018" max="11264" width="9.140625" style="521"/>
    <col min="11265" max="11265" width="4.28515625" style="521" customWidth="1"/>
    <col min="11266" max="11266" width="8.7109375" style="521" customWidth="1"/>
    <col min="11267" max="11267" width="5.5703125" style="521" customWidth="1"/>
    <col min="11268" max="11268" width="11.85546875" style="521" customWidth="1"/>
    <col min="11269" max="11269" width="12" style="521" customWidth="1"/>
    <col min="11270" max="11270" width="11.5703125" style="521" customWidth="1"/>
    <col min="11271" max="11271" width="14" style="521" customWidth="1"/>
    <col min="11272" max="11272" width="12.85546875" style="521" customWidth="1"/>
    <col min="11273" max="11273" width="10.5703125" style="521" customWidth="1"/>
    <col min="11274" max="11520" width="9.140625" style="521"/>
    <col min="11521" max="11521" width="4.28515625" style="521" customWidth="1"/>
    <col min="11522" max="11522" width="8.7109375" style="521" customWidth="1"/>
    <col min="11523" max="11523" width="5.5703125" style="521" customWidth="1"/>
    <col min="11524" max="11524" width="11.85546875" style="521" customWidth="1"/>
    <col min="11525" max="11525" width="12" style="521" customWidth="1"/>
    <col min="11526" max="11526" width="11.5703125" style="521" customWidth="1"/>
    <col min="11527" max="11527" width="14" style="521" customWidth="1"/>
    <col min="11528" max="11528" width="12.85546875" style="521" customWidth="1"/>
    <col min="11529" max="11529" width="10.5703125" style="521" customWidth="1"/>
    <col min="11530" max="11776" width="9.140625" style="521"/>
    <col min="11777" max="11777" width="4.28515625" style="521" customWidth="1"/>
    <col min="11778" max="11778" width="8.7109375" style="521" customWidth="1"/>
    <col min="11779" max="11779" width="5.5703125" style="521" customWidth="1"/>
    <col min="11780" max="11780" width="11.85546875" style="521" customWidth="1"/>
    <col min="11781" max="11781" width="12" style="521" customWidth="1"/>
    <col min="11782" max="11782" width="11.5703125" style="521" customWidth="1"/>
    <col min="11783" max="11783" width="14" style="521" customWidth="1"/>
    <col min="11784" max="11784" width="12.85546875" style="521" customWidth="1"/>
    <col min="11785" max="11785" width="10.5703125" style="521" customWidth="1"/>
    <col min="11786" max="12032" width="9.140625" style="521"/>
    <col min="12033" max="12033" width="4.28515625" style="521" customWidth="1"/>
    <col min="12034" max="12034" width="8.7109375" style="521" customWidth="1"/>
    <col min="12035" max="12035" width="5.5703125" style="521" customWidth="1"/>
    <col min="12036" max="12036" width="11.85546875" style="521" customWidth="1"/>
    <col min="12037" max="12037" width="12" style="521" customWidth="1"/>
    <col min="12038" max="12038" width="11.5703125" style="521" customWidth="1"/>
    <col min="12039" max="12039" width="14" style="521" customWidth="1"/>
    <col min="12040" max="12040" width="12.85546875" style="521" customWidth="1"/>
    <col min="12041" max="12041" width="10.5703125" style="521" customWidth="1"/>
    <col min="12042" max="12288" width="9.140625" style="521"/>
    <col min="12289" max="12289" width="4.28515625" style="521" customWidth="1"/>
    <col min="12290" max="12290" width="8.7109375" style="521" customWidth="1"/>
    <col min="12291" max="12291" width="5.5703125" style="521" customWidth="1"/>
    <col min="12292" max="12292" width="11.85546875" style="521" customWidth="1"/>
    <col min="12293" max="12293" width="12" style="521" customWidth="1"/>
    <col min="12294" max="12294" width="11.5703125" style="521" customWidth="1"/>
    <col min="12295" max="12295" width="14" style="521" customWidth="1"/>
    <col min="12296" max="12296" width="12.85546875" style="521" customWidth="1"/>
    <col min="12297" max="12297" width="10.5703125" style="521" customWidth="1"/>
    <col min="12298" max="12544" width="9.140625" style="521"/>
    <col min="12545" max="12545" width="4.28515625" style="521" customWidth="1"/>
    <col min="12546" max="12546" width="8.7109375" style="521" customWidth="1"/>
    <col min="12547" max="12547" width="5.5703125" style="521" customWidth="1"/>
    <col min="12548" max="12548" width="11.85546875" style="521" customWidth="1"/>
    <col min="12549" max="12549" width="12" style="521" customWidth="1"/>
    <col min="12550" max="12550" width="11.5703125" style="521" customWidth="1"/>
    <col min="12551" max="12551" width="14" style="521" customWidth="1"/>
    <col min="12552" max="12552" width="12.85546875" style="521" customWidth="1"/>
    <col min="12553" max="12553" width="10.5703125" style="521" customWidth="1"/>
    <col min="12554" max="12800" width="9.140625" style="521"/>
    <col min="12801" max="12801" width="4.28515625" style="521" customWidth="1"/>
    <col min="12802" max="12802" width="8.7109375" style="521" customWidth="1"/>
    <col min="12803" max="12803" width="5.5703125" style="521" customWidth="1"/>
    <col min="12804" max="12804" width="11.85546875" style="521" customWidth="1"/>
    <col min="12805" max="12805" width="12" style="521" customWidth="1"/>
    <col min="12806" max="12806" width="11.5703125" style="521" customWidth="1"/>
    <col min="12807" max="12807" width="14" style="521" customWidth="1"/>
    <col min="12808" max="12808" width="12.85546875" style="521" customWidth="1"/>
    <col min="12809" max="12809" width="10.5703125" style="521" customWidth="1"/>
    <col min="12810" max="13056" width="9.140625" style="521"/>
    <col min="13057" max="13057" width="4.28515625" style="521" customWidth="1"/>
    <col min="13058" max="13058" width="8.7109375" style="521" customWidth="1"/>
    <col min="13059" max="13059" width="5.5703125" style="521" customWidth="1"/>
    <col min="13060" max="13060" width="11.85546875" style="521" customWidth="1"/>
    <col min="13061" max="13061" width="12" style="521" customWidth="1"/>
    <col min="13062" max="13062" width="11.5703125" style="521" customWidth="1"/>
    <col min="13063" max="13063" width="14" style="521" customWidth="1"/>
    <col min="13064" max="13064" width="12.85546875" style="521" customWidth="1"/>
    <col min="13065" max="13065" width="10.5703125" style="521" customWidth="1"/>
    <col min="13066" max="13312" width="9.140625" style="521"/>
    <col min="13313" max="13313" width="4.28515625" style="521" customWidth="1"/>
    <col min="13314" max="13314" width="8.7109375" style="521" customWidth="1"/>
    <col min="13315" max="13315" width="5.5703125" style="521" customWidth="1"/>
    <col min="13316" max="13316" width="11.85546875" style="521" customWidth="1"/>
    <col min="13317" max="13317" width="12" style="521" customWidth="1"/>
    <col min="13318" max="13318" width="11.5703125" style="521" customWidth="1"/>
    <col min="13319" max="13319" width="14" style="521" customWidth="1"/>
    <col min="13320" max="13320" width="12.85546875" style="521" customWidth="1"/>
    <col min="13321" max="13321" width="10.5703125" style="521" customWidth="1"/>
    <col min="13322" max="13568" width="9.140625" style="521"/>
    <col min="13569" max="13569" width="4.28515625" style="521" customWidth="1"/>
    <col min="13570" max="13570" width="8.7109375" style="521" customWidth="1"/>
    <col min="13571" max="13571" width="5.5703125" style="521" customWidth="1"/>
    <col min="13572" max="13572" width="11.85546875" style="521" customWidth="1"/>
    <col min="13573" max="13573" width="12" style="521" customWidth="1"/>
    <col min="13574" max="13574" width="11.5703125" style="521" customWidth="1"/>
    <col min="13575" max="13575" width="14" style="521" customWidth="1"/>
    <col min="13576" max="13576" width="12.85546875" style="521" customWidth="1"/>
    <col min="13577" max="13577" width="10.5703125" style="521" customWidth="1"/>
    <col min="13578" max="13824" width="9.140625" style="521"/>
    <col min="13825" max="13825" width="4.28515625" style="521" customWidth="1"/>
    <col min="13826" max="13826" width="8.7109375" style="521" customWidth="1"/>
    <col min="13827" max="13827" width="5.5703125" style="521" customWidth="1"/>
    <col min="13828" max="13828" width="11.85546875" style="521" customWidth="1"/>
    <col min="13829" max="13829" width="12" style="521" customWidth="1"/>
    <col min="13830" max="13830" width="11.5703125" style="521" customWidth="1"/>
    <col min="13831" max="13831" width="14" style="521" customWidth="1"/>
    <col min="13832" max="13832" width="12.85546875" style="521" customWidth="1"/>
    <col min="13833" max="13833" width="10.5703125" style="521" customWidth="1"/>
    <col min="13834" max="14080" width="9.140625" style="521"/>
    <col min="14081" max="14081" width="4.28515625" style="521" customWidth="1"/>
    <col min="14082" max="14082" width="8.7109375" style="521" customWidth="1"/>
    <col min="14083" max="14083" width="5.5703125" style="521" customWidth="1"/>
    <col min="14084" max="14084" width="11.85546875" style="521" customWidth="1"/>
    <col min="14085" max="14085" width="12" style="521" customWidth="1"/>
    <col min="14086" max="14086" width="11.5703125" style="521" customWidth="1"/>
    <col min="14087" max="14087" width="14" style="521" customWidth="1"/>
    <col min="14088" max="14088" width="12.85546875" style="521" customWidth="1"/>
    <col min="14089" max="14089" width="10.5703125" style="521" customWidth="1"/>
    <col min="14090" max="14336" width="9.140625" style="521"/>
    <col min="14337" max="14337" width="4.28515625" style="521" customWidth="1"/>
    <col min="14338" max="14338" width="8.7109375" style="521" customWidth="1"/>
    <col min="14339" max="14339" width="5.5703125" style="521" customWidth="1"/>
    <col min="14340" max="14340" width="11.85546875" style="521" customWidth="1"/>
    <col min="14341" max="14341" width="12" style="521" customWidth="1"/>
    <col min="14342" max="14342" width="11.5703125" style="521" customWidth="1"/>
    <col min="14343" max="14343" width="14" style="521" customWidth="1"/>
    <col min="14344" max="14344" width="12.85546875" style="521" customWidth="1"/>
    <col min="14345" max="14345" width="10.5703125" style="521" customWidth="1"/>
    <col min="14346" max="14592" width="9.140625" style="521"/>
    <col min="14593" max="14593" width="4.28515625" style="521" customWidth="1"/>
    <col min="14594" max="14594" width="8.7109375" style="521" customWidth="1"/>
    <col min="14595" max="14595" width="5.5703125" style="521" customWidth="1"/>
    <col min="14596" max="14596" width="11.85546875" style="521" customWidth="1"/>
    <col min="14597" max="14597" width="12" style="521" customWidth="1"/>
    <col min="14598" max="14598" width="11.5703125" style="521" customWidth="1"/>
    <col min="14599" max="14599" width="14" style="521" customWidth="1"/>
    <col min="14600" max="14600" width="12.85546875" style="521" customWidth="1"/>
    <col min="14601" max="14601" width="10.5703125" style="521" customWidth="1"/>
    <col min="14602" max="14848" width="9.140625" style="521"/>
    <col min="14849" max="14849" width="4.28515625" style="521" customWidth="1"/>
    <col min="14850" max="14850" width="8.7109375" style="521" customWidth="1"/>
    <col min="14851" max="14851" width="5.5703125" style="521" customWidth="1"/>
    <col min="14852" max="14852" width="11.85546875" style="521" customWidth="1"/>
    <col min="14853" max="14853" width="12" style="521" customWidth="1"/>
    <col min="14854" max="14854" width="11.5703125" style="521" customWidth="1"/>
    <col min="14855" max="14855" width="14" style="521" customWidth="1"/>
    <col min="14856" max="14856" width="12.85546875" style="521" customWidth="1"/>
    <col min="14857" max="14857" width="10.5703125" style="521" customWidth="1"/>
    <col min="14858" max="15104" width="9.140625" style="521"/>
    <col min="15105" max="15105" width="4.28515625" style="521" customWidth="1"/>
    <col min="15106" max="15106" width="8.7109375" style="521" customWidth="1"/>
    <col min="15107" max="15107" width="5.5703125" style="521" customWidth="1"/>
    <col min="15108" max="15108" width="11.85546875" style="521" customWidth="1"/>
    <col min="15109" max="15109" width="12" style="521" customWidth="1"/>
    <col min="15110" max="15110" width="11.5703125" style="521" customWidth="1"/>
    <col min="15111" max="15111" width="14" style="521" customWidth="1"/>
    <col min="15112" max="15112" width="12.85546875" style="521" customWidth="1"/>
    <col min="15113" max="15113" width="10.5703125" style="521" customWidth="1"/>
    <col min="15114" max="15360" width="9.140625" style="521"/>
    <col min="15361" max="15361" width="4.28515625" style="521" customWidth="1"/>
    <col min="15362" max="15362" width="8.7109375" style="521" customWidth="1"/>
    <col min="15363" max="15363" width="5.5703125" style="521" customWidth="1"/>
    <col min="15364" max="15364" width="11.85546875" style="521" customWidth="1"/>
    <col min="15365" max="15365" width="12" style="521" customWidth="1"/>
    <col min="15366" max="15366" width="11.5703125" style="521" customWidth="1"/>
    <col min="15367" max="15367" width="14" style="521" customWidth="1"/>
    <col min="15368" max="15368" width="12.85546875" style="521" customWidth="1"/>
    <col min="15369" max="15369" width="10.5703125" style="521" customWidth="1"/>
    <col min="15370" max="15616" width="9.140625" style="521"/>
    <col min="15617" max="15617" width="4.28515625" style="521" customWidth="1"/>
    <col min="15618" max="15618" width="8.7109375" style="521" customWidth="1"/>
    <col min="15619" max="15619" width="5.5703125" style="521" customWidth="1"/>
    <col min="15620" max="15620" width="11.85546875" style="521" customWidth="1"/>
    <col min="15621" max="15621" width="12" style="521" customWidth="1"/>
    <col min="15622" max="15622" width="11.5703125" style="521" customWidth="1"/>
    <col min="15623" max="15623" width="14" style="521" customWidth="1"/>
    <col min="15624" max="15624" width="12.85546875" style="521" customWidth="1"/>
    <col min="15625" max="15625" width="10.5703125" style="521" customWidth="1"/>
    <col min="15626" max="15872" width="9.140625" style="521"/>
    <col min="15873" max="15873" width="4.28515625" style="521" customWidth="1"/>
    <col min="15874" max="15874" width="8.7109375" style="521" customWidth="1"/>
    <col min="15875" max="15875" width="5.5703125" style="521" customWidth="1"/>
    <col min="15876" max="15876" width="11.85546875" style="521" customWidth="1"/>
    <col min="15877" max="15877" width="12" style="521" customWidth="1"/>
    <col min="15878" max="15878" width="11.5703125" style="521" customWidth="1"/>
    <col min="15879" max="15879" width="14" style="521" customWidth="1"/>
    <col min="15880" max="15880" width="12.85546875" style="521" customWidth="1"/>
    <col min="15881" max="15881" width="10.5703125" style="521" customWidth="1"/>
    <col min="15882" max="16128" width="9.140625" style="521"/>
    <col min="16129" max="16129" width="4.28515625" style="521" customWidth="1"/>
    <col min="16130" max="16130" width="8.7109375" style="521" customWidth="1"/>
    <col min="16131" max="16131" width="5.5703125" style="521" customWidth="1"/>
    <col min="16132" max="16132" width="11.85546875" style="521" customWidth="1"/>
    <col min="16133" max="16133" width="12" style="521" customWidth="1"/>
    <col min="16134" max="16134" width="11.5703125" style="521" customWidth="1"/>
    <col min="16135" max="16135" width="14" style="521" customWidth="1"/>
    <col min="16136" max="16136" width="12.85546875" style="521" customWidth="1"/>
    <col min="16137" max="16137" width="10.5703125" style="521" customWidth="1"/>
    <col min="16138" max="16384" width="9.140625" style="521"/>
  </cols>
  <sheetData>
    <row r="1" spans="1:74" x14ac:dyDescent="0.2">
      <c r="G1" s="185"/>
      <c r="H1" s="186" t="s">
        <v>263</v>
      </c>
    </row>
    <row r="2" spans="1:74" x14ac:dyDescent="0.2">
      <c r="G2" s="185"/>
      <c r="H2" s="3" t="s">
        <v>229</v>
      </c>
    </row>
    <row r="3" spans="1:74" x14ac:dyDescent="0.2">
      <c r="G3" s="185"/>
      <c r="H3" s="3" t="s">
        <v>0</v>
      </c>
    </row>
    <row r="4" spans="1:74" x14ac:dyDescent="0.2">
      <c r="G4" s="185"/>
      <c r="H4" s="3" t="s">
        <v>230</v>
      </c>
    </row>
    <row r="5" spans="1:74" x14ac:dyDescent="0.2">
      <c r="H5" s="187"/>
    </row>
    <row r="7" spans="1:74" ht="35.25" customHeight="1" x14ac:dyDescent="0.2">
      <c r="A7" s="188" t="s">
        <v>264</v>
      </c>
      <c r="B7" s="188"/>
      <c r="C7" s="188"/>
      <c r="D7" s="188"/>
      <c r="E7" s="188"/>
      <c r="F7" s="188"/>
      <c r="G7" s="188"/>
      <c r="H7" s="188"/>
      <c r="I7" s="188"/>
    </row>
    <row r="8" spans="1:74" ht="18" customHeight="1" x14ac:dyDescent="0.2">
      <c r="A8" s="189"/>
      <c r="B8" s="189"/>
      <c r="C8" s="189"/>
      <c r="D8" s="189"/>
      <c r="E8" s="189"/>
      <c r="F8" s="189"/>
      <c r="G8" s="189"/>
      <c r="H8" s="189"/>
      <c r="I8" s="189"/>
    </row>
    <row r="9" spans="1:74" ht="13.5" customHeight="1" x14ac:dyDescent="0.2">
      <c r="I9" s="190" t="s">
        <v>2</v>
      </c>
    </row>
    <row r="10" spans="1:74" ht="13.5" customHeight="1" x14ac:dyDescent="0.2">
      <c r="A10" s="191"/>
      <c r="B10" s="191"/>
      <c r="C10" s="191"/>
      <c r="D10" s="192"/>
      <c r="E10" s="192"/>
      <c r="F10" s="193" t="s">
        <v>265</v>
      </c>
      <c r="G10" s="194"/>
      <c r="H10" s="194"/>
      <c r="I10" s="195"/>
    </row>
    <row r="11" spans="1:74" ht="33.75" customHeight="1" x14ac:dyDescent="0.2">
      <c r="A11" s="196" t="s">
        <v>266</v>
      </c>
      <c r="B11" s="196" t="s">
        <v>267</v>
      </c>
      <c r="C11" s="196" t="s">
        <v>6</v>
      </c>
      <c r="D11" s="197" t="s">
        <v>268</v>
      </c>
      <c r="E11" s="197" t="s">
        <v>269</v>
      </c>
      <c r="F11" s="192"/>
      <c r="G11" s="193" t="s">
        <v>235</v>
      </c>
      <c r="H11" s="195"/>
      <c r="I11" s="192"/>
    </row>
    <row r="12" spans="1:74" ht="39.75" customHeight="1" x14ac:dyDescent="0.2">
      <c r="A12" s="198"/>
      <c r="B12" s="198"/>
      <c r="C12" s="198"/>
      <c r="D12" s="198"/>
      <c r="E12" s="199"/>
      <c r="F12" s="200" t="s">
        <v>270</v>
      </c>
      <c r="G12" s="201" t="s">
        <v>271</v>
      </c>
      <c r="H12" s="201" t="s">
        <v>272</v>
      </c>
      <c r="I12" s="200" t="s">
        <v>273</v>
      </c>
    </row>
    <row r="13" spans="1:74" ht="10.5" customHeight="1" x14ac:dyDescent="0.2">
      <c r="A13" s="202">
        <v>1</v>
      </c>
      <c r="B13" s="202">
        <v>2</v>
      </c>
      <c r="C13" s="202">
        <v>3</v>
      </c>
      <c r="D13" s="202">
        <v>4</v>
      </c>
      <c r="E13" s="202">
        <v>5</v>
      </c>
      <c r="F13" s="202">
        <v>6</v>
      </c>
      <c r="G13" s="202">
        <v>7</v>
      </c>
      <c r="H13" s="202">
        <v>8</v>
      </c>
      <c r="I13" s="202">
        <v>9</v>
      </c>
    </row>
    <row r="14" spans="1:74" s="206" customFormat="1" ht="20.25" customHeight="1" x14ac:dyDescent="0.2">
      <c r="A14" s="203">
        <v>710</v>
      </c>
      <c r="B14" s="203">
        <v>71035</v>
      </c>
      <c r="C14" s="203">
        <v>2020</v>
      </c>
      <c r="D14" s="204">
        <v>20000</v>
      </c>
      <c r="E14" s="204">
        <f t="shared" ref="E14:E19" si="0">SUM(F14,I14)</f>
        <v>20000</v>
      </c>
      <c r="F14" s="204">
        <v>20000</v>
      </c>
      <c r="G14" s="204">
        <v>0</v>
      </c>
      <c r="H14" s="204">
        <v>0</v>
      </c>
      <c r="I14" s="204">
        <v>0</v>
      </c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205"/>
      <c r="BN14" s="205"/>
      <c r="BO14" s="205"/>
      <c r="BP14" s="205"/>
      <c r="BQ14" s="205"/>
      <c r="BR14" s="205"/>
      <c r="BS14" s="205"/>
      <c r="BT14" s="205"/>
      <c r="BU14" s="205"/>
      <c r="BV14" s="205"/>
    </row>
    <row r="15" spans="1:74" s="206" customFormat="1" ht="20.25" customHeight="1" x14ac:dyDescent="0.2">
      <c r="A15" s="203">
        <v>750</v>
      </c>
      <c r="B15" s="203">
        <v>75023</v>
      </c>
      <c r="C15" s="207">
        <v>2020</v>
      </c>
      <c r="D15" s="208">
        <v>657370</v>
      </c>
      <c r="E15" s="204">
        <f t="shared" si="0"/>
        <v>657370</v>
      </c>
      <c r="F15" s="204">
        <v>657370</v>
      </c>
      <c r="G15" s="204">
        <v>42370</v>
      </c>
      <c r="H15" s="204">
        <v>0</v>
      </c>
      <c r="I15" s="204">
        <v>0</v>
      </c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205"/>
      <c r="BN15" s="205"/>
      <c r="BO15" s="205"/>
      <c r="BP15" s="205"/>
      <c r="BQ15" s="205"/>
      <c r="BR15" s="205"/>
      <c r="BS15" s="205"/>
      <c r="BT15" s="205"/>
      <c r="BU15" s="205"/>
      <c r="BV15" s="205"/>
    </row>
    <row r="16" spans="1:74" s="206" customFormat="1" ht="20.25" customHeight="1" x14ac:dyDescent="0.2">
      <c r="A16" s="203">
        <v>752</v>
      </c>
      <c r="B16" s="203">
        <v>75224</v>
      </c>
      <c r="C16" s="207">
        <v>2120</v>
      </c>
      <c r="D16" s="208">
        <f>42500+2500</f>
        <v>45000</v>
      </c>
      <c r="E16" s="204">
        <f t="shared" si="0"/>
        <v>45000</v>
      </c>
      <c r="F16" s="204">
        <f>42500+2500</f>
        <v>45000</v>
      </c>
      <c r="G16" s="204">
        <f>42500+2500-6800</f>
        <v>38200</v>
      </c>
      <c r="H16" s="204">
        <v>0</v>
      </c>
      <c r="I16" s="204">
        <v>0</v>
      </c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205"/>
      <c r="BN16" s="205"/>
      <c r="BO16" s="205"/>
      <c r="BP16" s="205"/>
      <c r="BQ16" s="205"/>
      <c r="BR16" s="205"/>
      <c r="BS16" s="205"/>
      <c r="BT16" s="205"/>
      <c r="BU16" s="205"/>
      <c r="BV16" s="205"/>
    </row>
    <row r="17" spans="1:74" s="206" customFormat="1" ht="20.25" customHeight="1" x14ac:dyDescent="0.2">
      <c r="A17" s="203">
        <v>801</v>
      </c>
      <c r="B17" s="203">
        <v>80146</v>
      </c>
      <c r="C17" s="207">
        <v>2120</v>
      </c>
      <c r="D17" s="208">
        <v>328000</v>
      </c>
      <c r="E17" s="204">
        <f t="shared" si="0"/>
        <v>328000</v>
      </c>
      <c r="F17" s="204">
        <v>328000</v>
      </c>
      <c r="G17" s="204">
        <v>313530</v>
      </c>
      <c r="H17" s="204">
        <v>0</v>
      </c>
      <c r="I17" s="204">
        <v>0</v>
      </c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205"/>
      <c r="BN17" s="205"/>
      <c r="BO17" s="205"/>
      <c r="BP17" s="205"/>
      <c r="BQ17" s="205"/>
      <c r="BR17" s="205"/>
      <c r="BS17" s="205"/>
      <c r="BT17" s="205"/>
      <c r="BU17" s="205"/>
      <c r="BV17" s="205"/>
    </row>
    <row r="18" spans="1:74" s="206" customFormat="1" ht="20.25" customHeight="1" x14ac:dyDescent="0.2">
      <c r="A18" s="203">
        <v>801</v>
      </c>
      <c r="B18" s="203">
        <v>80195</v>
      </c>
      <c r="C18" s="207">
        <v>2020</v>
      </c>
      <c r="D18" s="208">
        <v>15000</v>
      </c>
      <c r="E18" s="204">
        <f t="shared" si="0"/>
        <v>15000</v>
      </c>
      <c r="F18" s="204">
        <v>15000</v>
      </c>
      <c r="G18" s="204">
        <v>0</v>
      </c>
      <c r="H18" s="204">
        <v>0</v>
      </c>
      <c r="I18" s="204">
        <v>0</v>
      </c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  <c r="BQ18" s="205"/>
      <c r="BR18" s="205"/>
      <c r="BS18" s="205"/>
      <c r="BT18" s="205"/>
      <c r="BU18" s="205"/>
      <c r="BV18" s="205"/>
    </row>
    <row r="19" spans="1:74" s="206" customFormat="1" ht="20.25" customHeight="1" x14ac:dyDescent="0.2">
      <c r="A19" s="203">
        <v>801</v>
      </c>
      <c r="B19" s="203">
        <v>80195</v>
      </c>
      <c r="C19" s="207">
        <v>2120</v>
      </c>
      <c r="D19" s="208">
        <f>349074+27630.4</f>
        <v>376704.4</v>
      </c>
      <c r="E19" s="204">
        <f t="shared" si="0"/>
        <v>376704.4</v>
      </c>
      <c r="F19" s="204">
        <f>349074+27630.4</f>
        <v>376704.4</v>
      </c>
      <c r="G19" s="204">
        <v>317340</v>
      </c>
      <c r="H19" s="204">
        <v>0</v>
      </c>
      <c r="I19" s="204">
        <v>0</v>
      </c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</row>
    <row r="20" spans="1:74" s="206" customFormat="1" ht="23.25" customHeight="1" x14ac:dyDescent="0.2">
      <c r="A20" s="559" t="s">
        <v>274</v>
      </c>
      <c r="B20" s="560"/>
      <c r="C20" s="561"/>
      <c r="D20" s="523">
        <f>SUM(D14:D19)</f>
        <v>1442074.4</v>
      </c>
      <c r="E20" s="523">
        <f t="shared" ref="E20:I20" si="1">SUM(E14:E19)</f>
        <v>1442074.4</v>
      </c>
      <c r="F20" s="523">
        <f t="shared" si="1"/>
        <v>1442074.4</v>
      </c>
      <c r="G20" s="523">
        <f t="shared" si="1"/>
        <v>711440</v>
      </c>
      <c r="H20" s="523">
        <f t="shared" si="1"/>
        <v>0</v>
      </c>
      <c r="I20" s="523">
        <f t="shared" si="1"/>
        <v>0</v>
      </c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</row>
    <row r="21" spans="1:74" ht="12" customHeight="1" x14ac:dyDescent="0.2"/>
  </sheetData>
  <pageMargins left="0.51181102362204722" right="0.51181102362204722" top="0.74803149606299213" bottom="0.74803149606299213" header="0.31496062992125984" footer="0.31496062992125984"/>
  <pageSetup paperSize="9" firstPageNumber="41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2FB42-5199-4206-9276-5D3AA057CEDC}">
  <sheetPr>
    <tabColor rgb="FFFF3399"/>
  </sheetPr>
  <dimension ref="A1:H49"/>
  <sheetViews>
    <sheetView zoomScale="130" zoomScaleNormal="130" workbookViewId="0"/>
  </sheetViews>
  <sheetFormatPr defaultRowHeight="12" x14ac:dyDescent="0.2"/>
  <cols>
    <col min="1" max="1" width="4" style="209" customWidth="1"/>
    <col min="2" max="2" width="5.28515625" style="209" customWidth="1"/>
    <col min="3" max="3" width="8.42578125" style="209" customWidth="1"/>
    <col min="4" max="4" width="8" style="210" customWidth="1"/>
    <col min="5" max="5" width="51.28515625" style="209" customWidth="1"/>
    <col min="6" max="6" width="21" style="209" customWidth="1"/>
    <col min="7" max="7" width="13" style="209" customWidth="1"/>
    <col min="8" max="8" width="10.7109375" style="209" customWidth="1"/>
    <col min="9" max="256" width="9.140625" style="209"/>
    <col min="257" max="257" width="4" style="209" customWidth="1"/>
    <col min="258" max="258" width="5.28515625" style="209" customWidth="1"/>
    <col min="259" max="259" width="8.42578125" style="209" customWidth="1"/>
    <col min="260" max="260" width="8" style="209" customWidth="1"/>
    <col min="261" max="261" width="51.28515625" style="209" customWidth="1"/>
    <col min="262" max="262" width="21" style="209" customWidth="1"/>
    <col min="263" max="263" width="13" style="209" customWidth="1"/>
    <col min="264" max="264" width="10.7109375" style="209" customWidth="1"/>
    <col min="265" max="512" width="9.140625" style="209"/>
    <col min="513" max="513" width="4" style="209" customWidth="1"/>
    <col min="514" max="514" width="5.28515625" style="209" customWidth="1"/>
    <col min="515" max="515" width="8.42578125" style="209" customWidth="1"/>
    <col min="516" max="516" width="8" style="209" customWidth="1"/>
    <col min="517" max="517" width="51.28515625" style="209" customWidth="1"/>
    <col min="518" max="518" width="21" style="209" customWidth="1"/>
    <col min="519" max="519" width="13" style="209" customWidth="1"/>
    <col min="520" max="520" width="10.7109375" style="209" customWidth="1"/>
    <col min="521" max="768" width="9.140625" style="209"/>
    <col min="769" max="769" width="4" style="209" customWidth="1"/>
    <col min="770" max="770" width="5.28515625" style="209" customWidth="1"/>
    <col min="771" max="771" width="8.42578125" style="209" customWidth="1"/>
    <col min="772" max="772" width="8" style="209" customWidth="1"/>
    <col min="773" max="773" width="51.28515625" style="209" customWidth="1"/>
    <col min="774" max="774" width="21" style="209" customWidth="1"/>
    <col min="775" max="775" width="13" style="209" customWidth="1"/>
    <col min="776" max="776" width="10.7109375" style="209" customWidth="1"/>
    <col min="777" max="1024" width="9.140625" style="209"/>
    <col min="1025" max="1025" width="4" style="209" customWidth="1"/>
    <col min="1026" max="1026" width="5.28515625" style="209" customWidth="1"/>
    <col min="1027" max="1027" width="8.42578125" style="209" customWidth="1"/>
    <col min="1028" max="1028" width="8" style="209" customWidth="1"/>
    <col min="1029" max="1029" width="51.28515625" style="209" customWidth="1"/>
    <col min="1030" max="1030" width="21" style="209" customWidth="1"/>
    <col min="1031" max="1031" width="13" style="209" customWidth="1"/>
    <col min="1032" max="1032" width="10.7109375" style="209" customWidth="1"/>
    <col min="1033" max="1280" width="9.140625" style="209"/>
    <col min="1281" max="1281" width="4" style="209" customWidth="1"/>
    <col min="1282" max="1282" width="5.28515625" style="209" customWidth="1"/>
    <col min="1283" max="1283" width="8.42578125" style="209" customWidth="1"/>
    <col min="1284" max="1284" width="8" style="209" customWidth="1"/>
    <col min="1285" max="1285" width="51.28515625" style="209" customWidth="1"/>
    <col min="1286" max="1286" width="21" style="209" customWidth="1"/>
    <col min="1287" max="1287" width="13" style="209" customWidth="1"/>
    <col min="1288" max="1288" width="10.7109375" style="209" customWidth="1"/>
    <col min="1289" max="1536" width="9.140625" style="209"/>
    <col min="1537" max="1537" width="4" style="209" customWidth="1"/>
    <col min="1538" max="1538" width="5.28515625" style="209" customWidth="1"/>
    <col min="1539" max="1539" width="8.42578125" style="209" customWidth="1"/>
    <col min="1540" max="1540" width="8" style="209" customWidth="1"/>
    <col min="1541" max="1541" width="51.28515625" style="209" customWidth="1"/>
    <col min="1542" max="1542" width="21" style="209" customWidth="1"/>
    <col min="1543" max="1543" width="13" style="209" customWidth="1"/>
    <col min="1544" max="1544" width="10.7109375" style="209" customWidth="1"/>
    <col min="1545" max="1792" width="9.140625" style="209"/>
    <col min="1793" max="1793" width="4" style="209" customWidth="1"/>
    <col min="1794" max="1794" width="5.28515625" style="209" customWidth="1"/>
    <col min="1795" max="1795" width="8.42578125" style="209" customWidth="1"/>
    <col min="1796" max="1796" width="8" style="209" customWidth="1"/>
    <col min="1797" max="1797" width="51.28515625" style="209" customWidth="1"/>
    <col min="1798" max="1798" width="21" style="209" customWidth="1"/>
    <col min="1799" max="1799" width="13" style="209" customWidth="1"/>
    <col min="1800" max="1800" width="10.7109375" style="209" customWidth="1"/>
    <col min="1801" max="2048" width="9.140625" style="209"/>
    <col min="2049" max="2049" width="4" style="209" customWidth="1"/>
    <col min="2050" max="2050" width="5.28515625" style="209" customWidth="1"/>
    <col min="2051" max="2051" width="8.42578125" style="209" customWidth="1"/>
    <col min="2052" max="2052" width="8" style="209" customWidth="1"/>
    <col min="2053" max="2053" width="51.28515625" style="209" customWidth="1"/>
    <col min="2054" max="2054" width="21" style="209" customWidth="1"/>
    <col min="2055" max="2055" width="13" style="209" customWidth="1"/>
    <col min="2056" max="2056" width="10.7109375" style="209" customWidth="1"/>
    <col min="2057" max="2304" width="9.140625" style="209"/>
    <col min="2305" max="2305" width="4" style="209" customWidth="1"/>
    <col min="2306" max="2306" width="5.28515625" style="209" customWidth="1"/>
    <col min="2307" max="2307" width="8.42578125" style="209" customWidth="1"/>
    <col min="2308" max="2308" width="8" style="209" customWidth="1"/>
    <col min="2309" max="2309" width="51.28515625" style="209" customWidth="1"/>
    <col min="2310" max="2310" width="21" style="209" customWidth="1"/>
    <col min="2311" max="2311" width="13" style="209" customWidth="1"/>
    <col min="2312" max="2312" width="10.7109375" style="209" customWidth="1"/>
    <col min="2313" max="2560" width="9.140625" style="209"/>
    <col min="2561" max="2561" width="4" style="209" customWidth="1"/>
    <col min="2562" max="2562" width="5.28515625" style="209" customWidth="1"/>
    <col min="2563" max="2563" width="8.42578125" style="209" customWidth="1"/>
    <col min="2564" max="2564" width="8" style="209" customWidth="1"/>
    <col min="2565" max="2565" width="51.28515625" style="209" customWidth="1"/>
    <col min="2566" max="2566" width="21" style="209" customWidth="1"/>
    <col min="2567" max="2567" width="13" style="209" customWidth="1"/>
    <col min="2568" max="2568" width="10.7109375" style="209" customWidth="1"/>
    <col min="2569" max="2816" width="9.140625" style="209"/>
    <col min="2817" max="2817" width="4" style="209" customWidth="1"/>
    <col min="2818" max="2818" width="5.28515625" style="209" customWidth="1"/>
    <col min="2819" max="2819" width="8.42578125" style="209" customWidth="1"/>
    <col min="2820" max="2820" width="8" style="209" customWidth="1"/>
    <col min="2821" max="2821" width="51.28515625" style="209" customWidth="1"/>
    <col min="2822" max="2822" width="21" style="209" customWidth="1"/>
    <col min="2823" max="2823" width="13" style="209" customWidth="1"/>
    <col min="2824" max="2824" width="10.7109375" style="209" customWidth="1"/>
    <col min="2825" max="3072" width="9.140625" style="209"/>
    <col min="3073" max="3073" width="4" style="209" customWidth="1"/>
    <col min="3074" max="3074" width="5.28515625" style="209" customWidth="1"/>
    <col min="3075" max="3075" width="8.42578125" style="209" customWidth="1"/>
    <col min="3076" max="3076" width="8" style="209" customWidth="1"/>
    <col min="3077" max="3077" width="51.28515625" style="209" customWidth="1"/>
    <col min="3078" max="3078" width="21" style="209" customWidth="1"/>
    <col min="3079" max="3079" width="13" style="209" customWidth="1"/>
    <col min="3080" max="3080" width="10.7109375" style="209" customWidth="1"/>
    <col min="3081" max="3328" width="9.140625" style="209"/>
    <col min="3329" max="3329" width="4" style="209" customWidth="1"/>
    <col min="3330" max="3330" width="5.28515625" style="209" customWidth="1"/>
    <col min="3331" max="3331" width="8.42578125" style="209" customWidth="1"/>
    <col min="3332" max="3332" width="8" style="209" customWidth="1"/>
    <col min="3333" max="3333" width="51.28515625" style="209" customWidth="1"/>
    <col min="3334" max="3334" width="21" style="209" customWidth="1"/>
    <col min="3335" max="3335" width="13" style="209" customWidth="1"/>
    <col min="3336" max="3336" width="10.7109375" style="209" customWidth="1"/>
    <col min="3337" max="3584" width="9.140625" style="209"/>
    <col min="3585" max="3585" width="4" style="209" customWidth="1"/>
    <col min="3586" max="3586" width="5.28515625" style="209" customWidth="1"/>
    <col min="3587" max="3587" width="8.42578125" style="209" customWidth="1"/>
    <col min="3588" max="3588" width="8" style="209" customWidth="1"/>
    <col min="3589" max="3589" width="51.28515625" style="209" customWidth="1"/>
    <col min="3590" max="3590" width="21" style="209" customWidth="1"/>
    <col min="3591" max="3591" width="13" style="209" customWidth="1"/>
    <col min="3592" max="3592" width="10.7109375" style="209" customWidth="1"/>
    <col min="3593" max="3840" width="9.140625" style="209"/>
    <col min="3841" max="3841" width="4" style="209" customWidth="1"/>
    <col min="3842" max="3842" width="5.28515625" style="209" customWidth="1"/>
    <col min="3843" max="3843" width="8.42578125" style="209" customWidth="1"/>
    <col min="3844" max="3844" width="8" style="209" customWidth="1"/>
    <col min="3845" max="3845" width="51.28515625" style="209" customWidth="1"/>
    <col min="3846" max="3846" width="21" style="209" customWidth="1"/>
    <col min="3847" max="3847" width="13" style="209" customWidth="1"/>
    <col min="3848" max="3848" width="10.7109375" style="209" customWidth="1"/>
    <col min="3849" max="4096" width="9.140625" style="209"/>
    <col min="4097" max="4097" width="4" style="209" customWidth="1"/>
    <col min="4098" max="4098" width="5.28515625" style="209" customWidth="1"/>
    <col min="4099" max="4099" width="8.42578125" style="209" customWidth="1"/>
    <col min="4100" max="4100" width="8" style="209" customWidth="1"/>
    <col min="4101" max="4101" width="51.28515625" style="209" customWidth="1"/>
    <col min="4102" max="4102" width="21" style="209" customWidth="1"/>
    <col min="4103" max="4103" width="13" style="209" customWidth="1"/>
    <col min="4104" max="4104" width="10.7109375" style="209" customWidth="1"/>
    <col min="4105" max="4352" width="9.140625" style="209"/>
    <col min="4353" max="4353" width="4" style="209" customWidth="1"/>
    <col min="4354" max="4354" width="5.28515625" style="209" customWidth="1"/>
    <col min="4355" max="4355" width="8.42578125" style="209" customWidth="1"/>
    <col min="4356" max="4356" width="8" style="209" customWidth="1"/>
    <col min="4357" max="4357" width="51.28515625" style="209" customWidth="1"/>
    <col min="4358" max="4358" width="21" style="209" customWidth="1"/>
    <col min="4359" max="4359" width="13" style="209" customWidth="1"/>
    <col min="4360" max="4360" width="10.7109375" style="209" customWidth="1"/>
    <col min="4361" max="4608" width="9.140625" style="209"/>
    <col min="4609" max="4609" width="4" style="209" customWidth="1"/>
    <col min="4610" max="4610" width="5.28515625" style="209" customWidth="1"/>
    <col min="4611" max="4611" width="8.42578125" style="209" customWidth="1"/>
    <col min="4612" max="4612" width="8" style="209" customWidth="1"/>
    <col min="4613" max="4613" width="51.28515625" style="209" customWidth="1"/>
    <col min="4614" max="4614" width="21" style="209" customWidth="1"/>
    <col min="4615" max="4615" width="13" style="209" customWidth="1"/>
    <col min="4616" max="4616" width="10.7109375" style="209" customWidth="1"/>
    <col min="4617" max="4864" width="9.140625" style="209"/>
    <col min="4865" max="4865" width="4" style="209" customWidth="1"/>
    <col min="4866" max="4866" width="5.28515625" style="209" customWidth="1"/>
    <col min="4867" max="4867" width="8.42578125" style="209" customWidth="1"/>
    <col min="4868" max="4868" width="8" style="209" customWidth="1"/>
    <col min="4869" max="4869" width="51.28515625" style="209" customWidth="1"/>
    <col min="4870" max="4870" width="21" style="209" customWidth="1"/>
    <col min="4871" max="4871" width="13" style="209" customWidth="1"/>
    <col min="4872" max="4872" width="10.7109375" style="209" customWidth="1"/>
    <col min="4873" max="5120" width="9.140625" style="209"/>
    <col min="5121" max="5121" width="4" style="209" customWidth="1"/>
    <col min="5122" max="5122" width="5.28515625" style="209" customWidth="1"/>
    <col min="5123" max="5123" width="8.42578125" style="209" customWidth="1"/>
    <col min="5124" max="5124" width="8" style="209" customWidth="1"/>
    <col min="5125" max="5125" width="51.28515625" style="209" customWidth="1"/>
    <col min="5126" max="5126" width="21" style="209" customWidth="1"/>
    <col min="5127" max="5127" width="13" style="209" customWidth="1"/>
    <col min="5128" max="5128" width="10.7109375" style="209" customWidth="1"/>
    <col min="5129" max="5376" width="9.140625" style="209"/>
    <col min="5377" max="5377" width="4" style="209" customWidth="1"/>
    <col min="5378" max="5378" width="5.28515625" style="209" customWidth="1"/>
    <col min="5379" max="5379" width="8.42578125" style="209" customWidth="1"/>
    <col min="5380" max="5380" width="8" style="209" customWidth="1"/>
    <col min="5381" max="5381" width="51.28515625" style="209" customWidth="1"/>
    <col min="5382" max="5382" width="21" style="209" customWidth="1"/>
    <col min="5383" max="5383" width="13" style="209" customWidth="1"/>
    <col min="5384" max="5384" width="10.7109375" style="209" customWidth="1"/>
    <col min="5385" max="5632" width="9.140625" style="209"/>
    <col min="5633" max="5633" width="4" style="209" customWidth="1"/>
    <col min="5634" max="5634" width="5.28515625" style="209" customWidth="1"/>
    <col min="5635" max="5635" width="8.42578125" style="209" customWidth="1"/>
    <col min="5636" max="5636" width="8" style="209" customWidth="1"/>
    <col min="5637" max="5637" width="51.28515625" style="209" customWidth="1"/>
    <col min="5638" max="5638" width="21" style="209" customWidth="1"/>
    <col min="5639" max="5639" width="13" style="209" customWidth="1"/>
    <col min="5640" max="5640" width="10.7109375" style="209" customWidth="1"/>
    <col min="5641" max="5888" width="9.140625" style="209"/>
    <col min="5889" max="5889" width="4" style="209" customWidth="1"/>
    <col min="5890" max="5890" width="5.28515625" style="209" customWidth="1"/>
    <col min="5891" max="5891" width="8.42578125" style="209" customWidth="1"/>
    <col min="5892" max="5892" width="8" style="209" customWidth="1"/>
    <col min="5893" max="5893" width="51.28515625" style="209" customWidth="1"/>
    <col min="5894" max="5894" width="21" style="209" customWidth="1"/>
    <col min="5895" max="5895" width="13" style="209" customWidth="1"/>
    <col min="5896" max="5896" width="10.7109375" style="209" customWidth="1"/>
    <col min="5897" max="6144" width="9.140625" style="209"/>
    <col min="6145" max="6145" width="4" style="209" customWidth="1"/>
    <col min="6146" max="6146" width="5.28515625" style="209" customWidth="1"/>
    <col min="6147" max="6147" width="8.42578125" style="209" customWidth="1"/>
    <col min="6148" max="6148" width="8" style="209" customWidth="1"/>
    <col min="6149" max="6149" width="51.28515625" style="209" customWidth="1"/>
    <col min="6150" max="6150" width="21" style="209" customWidth="1"/>
    <col min="6151" max="6151" width="13" style="209" customWidth="1"/>
    <col min="6152" max="6152" width="10.7109375" style="209" customWidth="1"/>
    <col min="6153" max="6400" width="9.140625" style="209"/>
    <col min="6401" max="6401" width="4" style="209" customWidth="1"/>
    <col min="6402" max="6402" width="5.28515625" style="209" customWidth="1"/>
    <col min="6403" max="6403" width="8.42578125" style="209" customWidth="1"/>
    <col min="6404" max="6404" width="8" style="209" customWidth="1"/>
    <col min="6405" max="6405" width="51.28515625" style="209" customWidth="1"/>
    <col min="6406" max="6406" width="21" style="209" customWidth="1"/>
    <col min="6407" max="6407" width="13" style="209" customWidth="1"/>
    <col min="6408" max="6408" width="10.7109375" style="209" customWidth="1"/>
    <col min="6409" max="6656" width="9.140625" style="209"/>
    <col min="6657" max="6657" width="4" style="209" customWidth="1"/>
    <col min="6658" max="6658" width="5.28515625" style="209" customWidth="1"/>
    <col min="6659" max="6659" width="8.42578125" style="209" customWidth="1"/>
    <col min="6660" max="6660" width="8" style="209" customWidth="1"/>
    <col min="6661" max="6661" width="51.28515625" style="209" customWidth="1"/>
    <col min="6662" max="6662" width="21" style="209" customWidth="1"/>
    <col min="6663" max="6663" width="13" style="209" customWidth="1"/>
    <col min="6664" max="6664" width="10.7109375" style="209" customWidth="1"/>
    <col min="6665" max="6912" width="9.140625" style="209"/>
    <col min="6913" max="6913" width="4" style="209" customWidth="1"/>
    <col min="6914" max="6914" width="5.28515625" style="209" customWidth="1"/>
    <col min="6915" max="6915" width="8.42578125" style="209" customWidth="1"/>
    <col min="6916" max="6916" width="8" style="209" customWidth="1"/>
    <col min="6917" max="6917" width="51.28515625" style="209" customWidth="1"/>
    <col min="6918" max="6918" width="21" style="209" customWidth="1"/>
    <col min="6919" max="6919" width="13" style="209" customWidth="1"/>
    <col min="6920" max="6920" width="10.7109375" style="209" customWidth="1"/>
    <col min="6921" max="7168" width="9.140625" style="209"/>
    <col min="7169" max="7169" width="4" style="209" customWidth="1"/>
    <col min="7170" max="7170" width="5.28515625" style="209" customWidth="1"/>
    <col min="7171" max="7171" width="8.42578125" style="209" customWidth="1"/>
    <col min="7172" max="7172" width="8" style="209" customWidth="1"/>
    <col min="7173" max="7173" width="51.28515625" style="209" customWidth="1"/>
    <col min="7174" max="7174" width="21" style="209" customWidth="1"/>
    <col min="7175" max="7175" width="13" style="209" customWidth="1"/>
    <col min="7176" max="7176" width="10.7109375" style="209" customWidth="1"/>
    <col min="7177" max="7424" width="9.140625" style="209"/>
    <col min="7425" max="7425" width="4" style="209" customWidth="1"/>
    <col min="7426" max="7426" width="5.28515625" style="209" customWidth="1"/>
    <col min="7427" max="7427" width="8.42578125" style="209" customWidth="1"/>
    <col min="7428" max="7428" width="8" style="209" customWidth="1"/>
    <col min="7429" max="7429" width="51.28515625" style="209" customWidth="1"/>
    <col min="7430" max="7430" width="21" style="209" customWidth="1"/>
    <col min="7431" max="7431" width="13" style="209" customWidth="1"/>
    <col min="7432" max="7432" width="10.7109375" style="209" customWidth="1"/>
    <col min="7433" max="7680" width="9.140625" style="209"/>
    <col min="7681" max="7681" width="4" style="209" customWidth="1"/>
    <col min="7682" max="7682" width="5.28515625" style="209" customWidth="1"/>
    <col min="7683" max="7683" width="8.42578125" style="209" customWidth="1"/>
    <col min="7684" max="7684" width="8" style="209" customWidth="1"/>
    <col min="7685" max="7685" width="51.28515625" style="209" customWidth="1"/>
    <col min="7686" max="7686" width="21" style="209" customWidth="1"/>
    <col min="7687" max="7687" width="13" style="209" customWidth="1"/>
    <col min="7688" max="7688" width="10.7109375" style="209" customWidth="1"/>
    <col min="7689" max="7936" width="9.140625" style="209"/>
    <col min="7937" max="7937" width="4" style="209" customWidth="1"/>
    <col min="7938" max="7938" width="5.28515625" style="209" customWidth="1"/>
    <col min="7939" max="7939" width="8.42578125" style="209" customWidth="1"/>
    <col min="7940" max="7940" width="8" style="209" customWidth="1"/>
    <col min="7941" max="7941" width="51.28515625" style="209" customWidth="1"/>
    <col min="7942" max="7942" width="21" style="209" customWidth="1"/>
    <col min="7943" max="7943" width="13" style="209" customWidth="1"/>
    <col min="7944" max="7944" width="10.7109375" style="209" customWidth="1"/>
    <col min="7945" max="8192" width="9.140625" style="209"/>
    <col min="8193" max="8193" width="4" style="209" customWidth="1"/>
    <col min="8194" max="8194" width="5.28515625" style="209" customWidth="1"/>
    <col min="8195" max="8195" width="8.42578125" style="209" customWidth="1"/>
    <col min="8196" max="8196" width="8" style="209" customWidth="1"/>
    <col min="8197" max="8197" width="51.28515625" style="209" customWidth="1"/>
    <col min="8198" max="8198" width="21" style="209" customWidth="1"/>
    <col min="8199" max="8199" width="13" style="209" customWidth="1"/>
    <col min="8200" max="8200" width="10.7109375" style="209" customWidth="1"/>
    <col min="8201" max="8448" width="9.140625" style="209"/>
    <col min="8449" max="8449" width="4" style="209" customWidth="1"/>
    <col min="8450" max="8450" width="5.28515625" style="209" customWidth="1"/>
    <col min="8451" max="8451" width="8.42578125" style="209" customWidth="1"/>
    <col min="8452" max="8452" width="8" style="209" customWidth="1"/>
    <col min="8453" max="8453" width="51.28515625" style="209" customWidth="1"/>
    <col min="8454" max="8454" width="21" style="209" customWidth="1"/>
    <col min="8455" max="8455" width="13" style="209" customWidth="1"/>
    <col min="8456" max="8456" width="10.7109375" style="209" customWidth="1"/>
    <col min="8457" max="8704" width="9.140625" style="209"/>
    <col min="8705" max="8705" width="4" style="209" customWidth="1"/>
    <col min="8706" max="8706" width="5.28515625" style="209" customWidth="1"/>
    <col min="8707" max="8707" width="8.42578125" style="209" customWidth="1"/>
    <col min="8708" max="8708" width="8" style="209" customWidth="1"/>
    <col min="8709" max="8709" width="51.28515625" style="209" customWidth="1"/>
    <col min="8710" max="8710" width="21" style="209" customWidth="1"/>
    <col min="8711" max="8711" width="13" style="209" customWidth="1"/>
    <col min="8712" max="8712" width="10.7109375" style="209" customWidth="1"/>
    <col min="8713" max="8960" width="9.140625" style="209"/>
    <col min="8961" max="8961" width="4" style="209" customWidth="1"/>
    <col min="8962" max="8962" width="5.28515625" style="209" customWidth="1"/>
    <col min="8963" max="8963" width="8.42578125" style="209" customWidth="1"/>
    <col min="8964" max="8964" width="8" style="209" customWidth="1"/>
    <col min="8965" max="8965" width="51.28515625" style="209" customWidth="1"/>
    <col min="8966" max="8966" width="21" style="209" customWidth="1"/>
    <col min="8967" max="8967" width="13" style="209" customWidth="1"/>
    <col min="8968" max="8968" width="10.7109375" style="209" customWidth="1"/>
    <col min="8969" max="9216" width="9.140625" style="209"/>
    <col min="9217" max="9217" width="4" style="209" customWidth="1"/>
    <col min="9218" max="9218" width="5.28515625" style="209" customWidth="1"/>
    <col min="9219" max="9219" width="8.42578125" style="209" customWidth="1"/>
    <col min="9220" max="9220" width="8" style="209" customWidth="1"/>
    <col min="9221" max="9221" width="51.28515625" style="209" customWidth="1"/>
    <col min="9222" max="9222" width="21" style="209" customWidth="1"/>
    <col min="9223" max="9223" width="13" style="209" customWidth="1"/>
    <col min="9224" max="9224" width="10.7109375" style="209" customWidth="1"/>
    <col min="9225" max="9472" width="9.140625" style="209"/>
    <col min="9473" max="9473" width="4" style="209" customWidth="1"/>
    <col min="9474" max="9474" width="5.28515625" style="209" customWidth="1"/>
    <col min="9475" max="9475" width="8.42578125" style="209" customWidth="1"/>
    <col min="9476" max="9476" width="8" style="209" customWidth="1"/>
    <col min="9477" max="9477" width="51.28515625" style="209" customWidth="1"/>
    <col min="9478" max="9478" width="21" style="209" customWidth="1"/>
    <col min="9479" max="9479" width="13" style="209" customWidth="1"/>
    <col min="9480" max="9480" width="10.7109375" style="209" customWidth="1"/>
    <col min="9481" max="9728" width="9.140625" style="209"/>
    <col min="9729" max="9729" width="4" style="209" customWidth="1"/>
    <col min="9730" max="9730" width="5.28515625" style="209" customWidth="1"/>
    <col min="9731" max="9731" width="8.42578125" style="209" customWidth="1"/>
    <col min="9732" max="9732" width="8" style="209" customWidth="1"/>
    <col min="9733" max="9733" width="51.28515625" style="209" customWidth="1"/>
    <col min="9734" max="9734" width="21" style="209" customWidth="1"/>
    <col min="9735" max="9735" width="13" style="209" customWidth="1"/>
    <col min="9736" max="9736" width="10.7109375" style="209" customWidth="1"/>
    <col min="9737" max="9984" width="9.140625" style="209"/>
    <col min="9985" max="9985" width="4" style="209" customWidth="1"/>
    <col min="9986" max="9986" width="5.28515625" style="209" customWidth="1"/>
    <col min="9987" max="9987" width="8.42578125" style="209" customWidth="1"/>
    <col min="9988" max="9988" width="8" style="209" customWidth="1"/>
    <col min="9989" max="9989" width="51.28515625" style="209" customWidth="1"/>
    <col min="9990" max="9990" width="21" style="209" customWidth="1"/>
    <col min="9991" max="9991" width="13" style="209" customWidth="1"/>
    <col min="9992" max="9992" width="10.7109375" style="209" customWidth="1"/>
    <col min="9993" max="10240" width="9.140625" style="209"/>
    <col min="10241" max="10241" width="4" style="209" customWidth="1"/>
    <col min="10242" max="10242" width="5.28515625" style="209" customWidth="1"/>
    <col min="10243" max="10243" width="8.42578125" style="209" customWidth="1"/>
    <col min="10244" max="10244" width="8" style="209" customWidth="1"/>
    <col min="10245" max="10245" width="51.28515625" style="209" customWidth="1"/>
    <col min="10246" max="10246" width="21" style="209" customWidth="1"/>
    <col min="10247" max="10247" width="13" style="209" customWidth="1"/>
    <col min="10248" max="10248" width="10.7109375" style="209" customWidth="1"/>
    <col min="10249" max="10496" width="9.140625" style="209"/>
    <col min="10497" max="10497" width="4" style="209" customWidth="1"/>
    <col min="10498" max="10498" width="5.28515625" style="209" customWidth="1"/>
    <col min="10499" max="10499" width="8.42578125" style="209" customWidth="1"/>
    <col min="10500" max="10500" width="8" style="209" customWidth="1"/>
    <col min="10501" max="10501" width="51.28515625" style="209" customWidth="1"/>
    <col min="10502" max="10502" width="21" style="209" customWidth="1"/>
    <col min="10503" max="10503" width="13" style="209" customWidth="1"/>
    <col min="10504" max="10504" width="10.7109375" style="209" customWidth="1"/>
    <col min="10505" max="10752" width="9.140625" style="209"/>
    <col min="10753" max="10753" width="4" style="209" customWidth="1"/>
    <col min="10754" max="10754" width="5.28515625" style="209" customWidth="1"/>
    <col min="10755" max="10755" width="8.42578125" style="209" customWidth="1"/>
    <col min="10756" max="10756" width="8" style="209" customWidth="1"/>
    <col min="10757" max="10757" width="51.28515625" style="209" customWidth="1"/>
    <col min="10758" max="10758" width="21" style="209" customWidth="1"/>
    <col min="10759" max="10759" width="13" style="209" customWidth="1"/>
    <col min="10760" max="10760" width="10.7109375" style="209" customWidth="1"/>
    <col min="10761" max="11008" width="9.140625" style="209"/>
    <col min="11009" max="11009" width="4" style="209" customWidth="1"/>
    <col min="11010" max="11010" width="5.28515625" style="209" customWidth="1"/>
    <col min="11011" max="11011" width="8.42578125" style="209" customWidth="1"/>
    <col min="11012" max="11012" width="8" style="209" customWidth="1"/>
    <col min="11013" max="11013" width="51.28515625" style="209" customWidth="1"/>
    <col min="11014" max="11014" width="21" style="209" customWidth="1"/>
    <col min="11015" max="11015" width="13" style="209" customWidth="1"/>
    <col min="11016" max="11016" width="10.7109375" style="209" customWidth="1"/>
    <col min="11017" max="11264" width="9.140625" style="209"/>
    <col min="11265" max="11265" width="4" style="209" customWidth="1"/>
    <col min="11266" max="11266" width="5.28515625" style="209" customWidth="1"/>
    <col min="11267" max="11267" width="8.42578125" style="209" customWidth="1"/>
    <col min="11268" max="11268" width="8" style="209" customWidth="1"/>
    <col min="11269" max="11269" width="51.28515625" style="209" customWidth="1"/>
    <col min="11270" max="11270" width="21" style="209" customWidth="1"/>
    <col min="11271" max="11271" width="13" style="209" customWidth="1"/>
    <col min="11272" max="11272" width="10.7109375" style="209" customWidth="1"/>
    <col min="11273" max="11520" width="9.140625" style="209"/>
    <col min="11521" max="11521" width="4" style="209" customWidth="1"/>
    <col min="11522" max="11522" width="5.28515625" style="209" customWidth="1"/>
    <col min="11523" max="11523" width="8.42578125" style="209" customWidth="1"/>
    <col min="11524" max="11524" width="8" style="209" customWidth="1"/>
    <col min="11525" max="11525" width="51.28515625" style="209" customWidth="1"/>
    <col min="11526" max="11526" width="21" style="209" customWidth="1"/>
    <col min="11527" max="11527" width="13" style="209" customWidth="1"/>
    <col min="11528" max="11528" width="10.7109375" style="209" customWidth="1"/>
    <col min="11529" max="11776" width="9.140625" style="209"/>
    <col min="11777" max="11777" width="4" style="209" customWidth="1"/>
    <col min="11778" max="11778" width="5.28515625" style="209" customWidth="1"/>
    <col min="11779" max="11779" width="8.42578125" style="209" customWidth="1"/>
    <col min="11780" max="11780" width="8" style="209" customWidth="1"/>
    <col min="11781" max="11781" width="51.28515625" style="209" customWidth="1"/>
    <col min="11782" max="11782" width="21" style="209" customWidth="1"/>
    <col min="11783" max="11783" width="13" style="209" customWidth="1"/>
    <col min="11784" max="11784" width="10.7109375" style="209" customWidth="1"/>
    <col min="11785" max="12032" width="9.140625" style="209"/>
    <col min="12033" max="12033" width="4" style="209" customWidth="1"/>
    <col min="12034" max="12034" width="5.28515625" style="209" customWidth="1"/>
    <col min="12035" max="12035" width="8.42578125" style="209" customWidth="1"/>
    <col min="12036" max="12036" width="8" style="209" customWidth="1"/>
    <col min="12037" max="12037" width="51.28515625" style="209" customWidth="1"/>
    <col min="12038" max="12038" width="21" style="209" customWidth="1"/>
    <col min="12039" max="12039" width="13" style="209" customWidth="1"/>
    <col min="12040" max="12040" width="10.7109375" style="209" customWidth="1"/>
    <col min="12041" max="12288" width="9.140625" style="209"/>
    <col min="12289" max="12289" width="4" style="209" customWidth="1"/>
    <col min="12290" max="12290" width="5.28515625" style="209" customWidth="1"/>
    <col min="12291" max="12291" width="8.42578125" style="209" customWidth="1"/>
    <col min="12292" max="12292" width="8" style="209" customWidth="1"/>
    <col min="12293" max="12293" width="51.28515625" style="209" customWidth="1"/>
    <col min="12294" max="12294" width="21" style="209" customWidth="1"/>
    <col min="12295" max="12295" width="13" style="209" customWidth="1"/>
    <col min="12296" max="12296" width="10.7109375" style="209" customWidth="1"/>
    <col min="12297" max="12544" width="9.140625" style="209"/>
    <col min="12545" max="12545" width="4" style="209" customWidth="1"/>
    <col min="12546" max="12546" width="5.28515625" style="209" customWidth="1"/>
    <col min="12547" max="12547" width="8.42578125" style="209" customWidth="1"/>
    <col min="12548" max="12548" width="8" style="209" customWidth="1"/>
    <col min="12549" max="12549" width="51.28515625" style="209" customWidth="1"/>
    <col min="12550" max="12550" width="21" style="209" customWidth="1"/>
    <col min="12551" max="12551" width="13" style="209" customWidth="1"/>
    <col min="12552" max="12552" width="10.7109375" style="209" customWidth="1"/>
    <col min="12553" max="12800" width="9.140625" style="209"/>
    <col min="12801" max="12801" width="4" style="209" customWidth="1"/>
    <col min="12802" max="12802" width="5.28515625" style="209" customWidth="1"/>
    <col min="12803" max="12803" width="8.42578125" style="209" customWidth="1"/>
    <col min="12804" max="12804" width="8" style="209" customWidth="1"/>
    <col min="12805" max="12805" width="51.28515625" style="209" customWidth="1"/>
    <col min="12806" max="12806" width="21" style="209" customWidth="1"/>
    <col min="12807" max="12807" width="13" style="209" customWidth="1"/>
    <col min="12808" max="12808" width="10.7109375" style="209" customWidth="1"/>
    <col min="12809" max="13056" width="9.140625" style="209"/>
    <col min="13057" max="13057" width="4" style="209" customWidth="1"/>
    <col min="13058" max="13058" width="5.28515625" style="209" customWidth="1"/>
    <col min="13059" max="13059" width="8.42578125" style="209" customWidth="1"/>
    <col min="13060" max="13060" width="8" style="209" customWidth="1"/>
    <col min="13061" max="13061" width="51.28515625" style="209" customWidth="1"/>
    <col min="13062" max="13062" width="21" style="209" customWidth="1"/>
    <col min="13063" max="13063" width="13" style="209" customWidth="1"/>
    <col min="13064" max="13064" width="10.7109375" style="209" customWidth="1"/>
    <col min="13065" max="13312" width="9.140625" style="209"/>
    <col min="13313" max="13313" width="4" style="209" customWidth="1"/>
    <col min="13314" max="13314" width="5.28515625" style="209" customWidth="1"/>
    <col min="13315" max="13315" width="8.42578125" style="209" customWidth="1"/>
    <col min="13316" max="13316" width="8" style="209" customWidth="1"/>
    <col min="13317" max="13317" width="51.28515625" style="209" customWidth="1"/>
    <col min="13318" max="13318" width="21" style="209" customWidth="1"/>
    <col min="13319" max="13319" width="13" style="209" customWidth="1"/>
    <col min="13320" max="13320" width="10.7109375" style="209" customWidth="1"/>
    <col min="13321" max="13568" width="9.140625" style="209"/>
    <col min="13569" max="13569" width="4" style="209" customWidth="1"/>
    <col min="13570" max="13570" width="5.28515625" style="209" customWidth="1"/>
    <col min="13571" max="13571" width="8.42578125" style="209" customWidth="1"/>
    <col min="13572" max="13572" width="8" style="209" customWidth="1"/>
    <col min="13573" max="13573" width="51.28515625" style="209" customWidth="1"/>
    <col min="13574" max="13574" width="21" style="209" customWidth="1"/>
    <col min="13575" max="13575" width="13" style="209" customWidth="1"/>
    <col min="13576" max="13576" width="10.7109375" style="209" customWidth="1"/>
    <col min="13577" max="13824" width="9.140625" style="209"/>
    <col min="13825" max="13825" width="4" style="209" customWidth="1"/>
    <col min="13826" max="13826" width="5.28515625" style="209" customWidth="1"/>
    <col min="13827" max="13827" width="8.42578125" style="209" customWidth="1"/>
    <col min="13828" max="13828" width="8" style="209" customWidth="1"/>
    <col min="13829" max="13829" width="51.28515625" style="209" customWidth="1"/>
    <col min="13830" max="13830" width="21" style="209" customWidth="1"/>
    <col min="13831" max="13831" width="13" style="209" customWidth="1"/>
    <col min="13832" max="13832" width="10.7109375" style="209" customWidth="1"/>
    <col min="13833" max="14080" width="9.140625" style="209"/>
    <col min="14081" max="14081" width="4" style="209" customWidth="1"/>
    <col min="14082" max="14082" width="5.28515625" style="209" customWidth="1"/>
    <col min="14083" max="14083" width="8.42578125" style="209" customWidth="1"/>
    <col min="14084" max="14084" width="8" style="209" customWidth="1"/>
    <col min="14085" max="14085" width="51.28515625" style="209" customWidth="1"/>
    <col min="14086" max="14086" width="21" style="209" customWidth="1"/>
    <col min="14087" max="14087" width="13" style="209" customWidth="1"/>
    <col min="14088" max="14088" width="10.7109375" style="209" customWidth="1"/>
    <col min="14089" max="14336" width="9.140625" style="209"/>
    <col min="14337" max="14337" width="4" style="209" customWidth="1"/>
    <col min="14338" max="14338" width="5.28515625" style="209" customWidth="1"/>
    <col min="14339" max="14339" width="8.42578125" style="209" customWidth="1"/>
    <col min="14340" max="14340" width="8" style="209" customWidth="1"/>
    <col min="14341" max="14341" width="51.28515625" style="209" customWidth="1"/>
    <col min="14342" max="14342" width="21" style="209" customWidth="1"/>
    <col min="14343" max="14343" width="13" style="209" customWidth="1"/>
    <col min="14344" max="14344" width="10.7109375" style="209" customWidth="1"/>
    <col min="14345" max="14592" width="9.140625" style="209"/>
    <col min="14593" max="14593" width="4" style="209" customWidth="1"/>
    <col min="14594" max="14594" width="5.28515625" style="209" customWidth="1"/>
    <col min="14595" max="14595" width="8.42578125" style="209" customWidth="1"/>
    <col min="14596" max="14596" width="8" style="209" customWidth="1"/>
    <col min="14597" max="14597" width="51.28515625" style="209" customWidth="1"/>
    <col min="14598" max="14598" width="21" style="209" customWidth="1"/>
    <col min="14599" max="14599" width="13" style="209" customWidth="1"/>
    <col min="14600" max="14600" width="10.7109375" style="209" customWidth="1"/>
    <col min="14601" max="14848" width="9.140625" style="209"/>
    <col min="14849" max="14849" width="4" style="209" customWidth="1"/>
    <col min="14850" max="14850" width="5.28515625" style="209" customWidth="1"/>
    <col min="14851" max="14851" width="8.42578125" style="209" customWidth="1"/>
    <col min="14852" max="14852" width="8" style="209" customWidth="1"/>
    <col min="14853" max="14853" width="51.28515625" style="209" customWidth="1"/>
    <col min="14854" max="14854" width="21" style="209" customWidth="1"/>
    <col min="14855" max="14855" width="13" style="209" customWidth="1"/>
    <col min="14856" max="14856" width="10.7109375" style="209" customWidth="1"/>
    <col min="14857" max="15104" width="9.140625" style="209"/>
    <col min="15105" max="15105" width="4" style="209" customWidth="1"/>
    <col min="15106" max="15106" width="5.28515625" style="209" customWidth="1"/>
    <col min="15107" max="15107" width="8.42578125" style="209" customWidth="1"/>
    <col min="15108" max="15108" width="8" style="209" customWidth="1"/>
    <col min="15109" max="15109" width="51.28515625" style="209" customWidth="1"/>
    <col min="15110" max="15110" width="21" style="209" customWidth="1"/>
    <col min="15111" max="15111" width="13" style="209" customWidth="1"/>
    <col min="15112" max="15112" width="10.7109375" style="209" customWidth="1"/>
    <col min="15113" max="15360" width="9.140625" style="209"/>
    <col min="15361" max="15361" width="4" style="209" customWidth="1"/>
    <col min="15362" max="15362" width="5.28515625" style="209" customWidth="1"/>
    <col min="15363" max="15363" width="8.42578125" style="209" customWidth="1"/>
    <col min="15364" max="15364" width="8" style="209" customWidth="1"/>
    <col min="15365" max="15365" width="51.28515625" style="209" customWidth="1"/>
    <col min="15366" max="15366" width="21" style="209" customWidth="1"/>
    <col min="15367" max="15367" width="13" style="209" customWidth="1"/>
    <col min="15368" max="15368" width="10.7109375" style="209" customWidth="1"/>
    <col min="15369" max="15616" width="9.140625" style="209"/>
    <col min="15617" max="15617" width="4" style="209" customWidth="1"/>
    <col min="15618" max="15618" width="5.28515625" style="209" customWidth="1"/>
    <col min="15619" max="15619" width="8.42578125" style="209" customWidth="1"/>
    <col min="15620" max="15620" width="8" style="209" customWidth="1"/>
    <col min="15621" max="15621" width="51.28515625" style="209" customWidth="1"/>
    <col min="15622" max="15622" width="21" style="209" customWidth="1"/>
    <col min="15623" max="15623" width="13" style="209" customWidth="1"/>
    <col min="15624" max="15624" width="10.7109375" style="209" customWidth="1"/>
    <col min="15625" max="15872" width="9.140625" style="209"/>
    <col min="15873" max="15873" width="4" style="209" customWidth="1"/>
    <col min="15874" max="15874" width="5.28515625" style="209" customWidth="1"/>
    <col min="15875" max="15875" width="8.42578125" style="209" customWidth="1"/>
    <col min="15876" max="15876" width="8" style="209" customWidth="1"/>
    <col min="15877" max="15877" width="51.28515625" style="209" customWidth="1"/>
    <col min="15878" max="15878" width="21" style="209" customWidth="1"/>
    <col min="15879" max="15879" width="13" style="209" customWidth="1"/>
    <col min="15880" max="15880" width="10.7109375" style="209" customWidth="1"/>
    <col min="15881" max="16128" width="9.140625" style="209"/>
    <col min="16129" max="16129" width="4" style="209" customWidth="1"/>
    <col min="16130" max="16130" width="5.28515625" style="209" customWidth="1"/>
    <col min="16131" max="16131" width="8.42578125" style="209" customWidth="1"/>
    <col min="16132" max="16132" width="8" style="209" customWidth="1"/>
    <col min="16133" max="16133" width="51.28515625" style="209" customWidth="1"/>
    <col min="16134" max="16134" width="21" style="209" customWidth="1"/>
    <col min="16135" max="16135" width="13" style="209" customWidth="1"/>
    <col min="16136" max="16136" width="10.7109375" style="209" customWidth="1"/>
    <col min="16137" max="16384" width="9.140625" style="209"/>
  </cols>
  <sheetData>
    <row r="1" spans="1:8" ht="12" customHeight="1" x14ac:dyDescent="0.2">
      <c r="F1" s="211" t="s">
        <v>275</v>
      </c>
    </row>
    <row r="2" spans="1:8" ht="12" customHeight="1" x14ac:dyDescent="0.2">
      <c r="E2" s="212"/>
      <c r="F2" s="3" t="s">
        <v>229</v>
      </c>
    </row>
    <row r="3" spans="1:8" ht="12" customHeight="1" x14ac:dyDescent="0.2">
      <c r="E3" s="212"/>
      <c r="F3" s="3" t="s">
        <v>0</v>
      </c>
    </row>
    <row r="4" spans="1:8" ht="12" customHeight="1" x14ac:dyDescent="0.2">
      <c r="E4" s="212"/>
      <c r="F4" s="3" t="s">
        <v>230</v>
      </c>
    </row>
    <row r="5" spans="1:8" x14ac:dyDescent="0.2">
      <c r="E5" s="212"/>
      <c r="F5" s="212"/>
    </row>
    <row r="6" spans="1:8" ht="15" customHeight="1" x14ac:dyDescent="0.2">
      <c r="A6" s="562" t="s">
        <v>276</v>
      </c>
      <c r="B6" s="562"/>
      <c r="C6" s="562"/>
      <c r="D6" s="562"/>
      <c r="E6" s="562"/>
      <c r="F6" s="562"/>
    </row>
    <row r="7" spans="1:8" ht="15" customHeight="1" x14ac:dyDescent="0.2">
      <c r="A7" s="562" t="s">
        <v>277</v>
      </c>
      <c r="B7" s="562"/>
      <c r="C7" s="562"/>
      <c r="D7" s="562"/>
      <c r="E7" s="562"/>
      <c r="F7" s="562"/>
    </row>
    <row r="8" spans="1:8" ht="18" customHeight="1" x14ac:dyDescent="0.2">
      <c r="E8" s="213"/>
      <c r="F8" s="213"/>
    </row>
    <row r="9" spans="1:8" ht="12" customHeight="1" x14ac:dyDescent="0.2">
      <c r="E9" s="214"/>
      <c r="F9" s="215" t="s">
        <v>2</v>
      </c>
    </row>
    <row r="10" spans="1:8" ht="19.5" customHeight="1" x14ac:dyDescent="0.2">
      <c r="A10" s="216" t="s">
        <v>241</v>
      </c>
      <c r="B10" s="216" t="s">
        <v>266</v>
      </c>
      <c r="C10" s="216" t="s">
        <v>267</v>
      </c>
      <c r="D10" s="217" t="s">
        <v>278</v>
      </c>
      <c r="E10" s="216" t="s">
        <v>279</v>
      </c>
      <c r="F10" s="216" t="s">
        <v>280</v>
      </c>
    </row>
    <row r="11" spans="1:8" s="220" customFormat="1" ht="9.75" customHeight="1" x14ac:dyDescent="0.15">
      <c r="A11" s="218">
        <v>1</v>
      </c>
      <c r="B11" s="218">
        <v>2</v>
      </c>
      <c r="C11" s="218">
        <v>3</v>
      </c>
      <c r="D11" s="219">
        <v>4</v>
      </c>
      <c r="E11" s="218">
        <v>5</v>
      </c>
      <c r="F11" s="218">
        <v>6</v>
      </c>
    </row>
    <row r="12" spans="1:8" ht="18" customHeight="1" x14ac:dyDescent="0.2">
      <c r="A12" s="221" t="s">
        <v>281</v>
      </c>
      <c r="B12" s="222"/>
      <c r="C12" s="222"/>
      <c r="D12" s="223"/>
      <c r="E12" s="222"/>
      <c r="F12" s="224"/>
    </row>
    <row r="13" spans="1:8" ht="24" customHeight="1" x14ac:dyDescent="0.2">
      <c r="A13" s="225">
        <v>1</v>
      </c>
      <c r="B13" s="225">
        <v>750</v>
      </c>
      <c r="C13" s="225">
        <v>75023</v>
      </c>
      <c r="D13" s="225">
        <v>2059</v>
      </c>
      <c r="E13" s="226" t="s">
        <v>282</v>
      </c>
      <c r="F13" s="227">
        <v>16565</v>
      </c>
    </row>
    <row r="14" spans="1:8" ht="46.5" customHeight="1" x14ac:dyDescent="0.2">
      <c r="A14" s="225">
        <v>2</v>
      </c>
      <c r="B14" s="225">
        <v>750</v>
      </c>
      <c r="C14" s="225">
        <v>75023</v>
      </c>
      <c r="D14" s="225">
        <v>2339</v>
      </c>
      <c r="E14" s="226" t="s">
        <v>283</v>
      </c>
      <c r="F14" s="227">
        <f>40000+40000</f>
        <v>80000</v>
      </c>
    </row>
    <row r="15" spans="1:8" ht="15" customHeight="1" x14ac:dyDescent="0.2">
      <c r="A15" s="228">
        <v>3</v>
      </c>
      <c r="B15" s="228">
        <v>801</v>
      </c>
      <c r="C15" s="228">
        <v>80104</v>
      </c>
      <c r="D15" s="228">
        <v>2310</v>
      </c>
      <c r="E15" s="229" t="s">
        <v>143</v>
      </c>
      <c r="F15" s="227">
        <v>250000</v>
      </c>
      <c r="H15" s="230"/>
    </row>
    <row r="16" spans="1:8" ht="16.5" customHeight="1" x14ac:dyDescent="0.2">
      <c r="A16" s="228">
        <v>4</v>
      </c>
      <c r="B16" s="231">
        <v>851</v>
      </c>
      <c r="C16" s="231">
        <v>85149</v>
      </c>
      <c r="D16" s="232">
        <v>2780</v>
      </c>
      <c r="E16" s="229" t="s">
        <v>284</v>
      </c>
      <c r="F16" s="227">
        <v>16000</v>
      </c>
      <c r="H16" s="230"/>
    </row>
    <row r="17" spans="1:6" ht="17.25" customHeight="1" x14ac:dyDescent="0.2">
      <c r="A17" s="228">
        <v>5</v>
      </c>
      <c r="B17" s="233">
        <v>851</v>
      </c>
      <c r="C17" s="233">
        <v>85154</v>
      </c>
      <c r="D17" s="233">
        <v>2330</v>
      </c>
      <c r="E17" s="229" t="s">
        <v>285</v>
      </c>
      <c r="F17" s="227">
        <v>6000</v>
      </c>
    </row>
    <row r="18" spans="1:6" ht="14.25" customHeight="1" x14ac:dyDescent="0.2">
      <c r="A18" s="234">
        <v>6</v>
      </c>
      <c r="B18" s="235">
        <v>853</v>
      </c>
      <c r="C18" s="235">
        <v>85333</v>
      </c>
      <c r="D18" s="235">
        <v>2320</v>
      </c>
      <c r="E18" s="236" t="s">
        <v>286</v>
      </c>
      <c r="F18" s="237">
        <v>3890076</v>
      </c>
    </row>
    <row r="19" spans="1:6" ht="16.5" customHeight="1" x14ac:dyDescent="0.2">
      <c r="A19" s="238">
        <v>7</v>
      </c>
      <c r="B19" s="239">
        <v>853</v>
      </c>
      <c r="C19" s="239">
        <v>85395</v>
      </c>
      <c r="D19" s="240">
        <v>2800</v>
      </c>
      <c r="E19" s="241" t="s">
        <v>287</v>
      </c>
      <c r="F19" s="242">
        <v>50000</v>
      </c>
    </row>
    <row r="20" spans="1:6" ht="15" customHeight="1" x14ac:dyDescent="0.2">
      <c r="A20" s="225">
        <v>8</v>
      </c>
      <c r="B20" s="243">
        <v>921</v>
      </c>
      <c r="C20" s="243">
        <v>92110</v>
      </c>
      <c r="D20" s="243">
        <v>2800</v>
      </c>
      <c r="E20" s="244" t="s">
        <v>288</v>
      </c>
      <c r="F20" s="245">
        <f>SUM(F21)</f>
        <v>21000</v>
      </c>
    </row>
    <row r="21" spans="1:6" ht="12" customHeight="1" x14ac:dyDescent="0.2">
      <c r="A21" s="225"/>
      <c r="B21" s="243"/>
      <c r="C21" s="243"/>
      <c r="D21" s="243"/>
      <c r="E21" s="246" t="s">
        <v>289</v>
      </c>
      <c r="F21" s="247">
        <f>11000+10000</f>
        <v>21000</v>
      </c>
    </row>
    <row r="22" spans="1:6" ht="24" customHeight="1" x14ac:dyDescent="0.2">
      <c r="A22" s="225">
        <v>9</v>
      </c>
      <c r="B22" s="243">
        <v>921</v>
      </c>
      <c r="C22" s="243">
        <v>92113</v>
      </c>
      <c r="D22" s="248" t="s">
        <v>290</v>
      </c>
      <c r="E22" s="249" t="s">
        <v>291</v>
      </c>
      <c r="F22" s="250">
        <f>F23</f>
        <v>480804.39</v>
      </c>
    </row>
    <row r="23" spans="1:6" ht="36" customHeight="1" x14ac:dyDescent="0.2">
      <c r="A23" s="251"/>
      <c r="B23" s="252"/>
      <c r="C23" s="253"/>
      <c r="D23" s="254"/>
      <c r="E23" s="255" t="s">
        <v>292</v>
      </c>
      <c r="F23" s="256">
        <v>480804.39</v>
      </c>
    </row>
    <row r="24" spans="1:6" ht="14.1" customHeight="1" x14ac:dyDescent="0.2">
      <c r="A24" s="257">
        <v>10</v>
      </c>
      <c r="B24" s="258">
        <v>921</v>
      </c>
      <c r="C24" s="258">
        <v>92113</v>
      </c>
      <c r="D24" s="254">
        <v>2800</v>
      </c>
      <c r="E24" s="244" t="s">
        <v>293</v>
      </c>
      <c r="F24" s="237">
        <f>F25</f>
        <v>30000</v>
      </c>
    </row>
    <row r="25" spans="1:6" ht="14.1" customHeight="1" x14ac:dyDescent="0.2">
      <c r="A25" s="251"/>
      <c r="B25" s="252"/>
      <c r="C25" s="253"/>
      <c r="D25" s="254"/>
      <c r="E25" s="236" t="s">
        <v>294</v>
      </c>
      <c r="F25" s="247">
        <v>30000</v>
      </c>
    </row>
    <row r="26" spans="1:6" ht="15.75" customHeight="1" x14ac:dyDescent="0.2">
      <c r="A26" s="257">
        <v>10</v>
      </c>
      <c r="B26" s="258">
        <v>921</v>
      </c>
      <c r="C26" s="258">
        <v>92114</v>
      </c>
      <c r="D26" s="258">
        <v>6220</v>
      </c>
      <c r="E26" s="236" t="s">
        <v>295</v>
      </c>
      <c r="F26" s="237">
        <f>F27</f>
        <v>60000</v>
      </c>
    </row>
    <row r="27" spans="1:6" ht="13.5" customHeight="1" x14ac:dyDescent="0.2">
      <c r="A27" s="251"/>
      <c r="B27" s="252"/>
      <c r="C27" s="252"/>
      <c r="D27" s="259"/>
      <c r="E27" s="236" t="s">
        <v>296</v>
      </c>
      <c r="F27" s="247">
        <v>60000</v>
      </c>
    </row>
    <row r="28" spans="1:6" ht="13.5" customHeight="1" x14ac:dyDescent="0.2">
      <c r="A28" s="257">
        <v>11</v>
      </c>
      <c r="B28" s="258">
        <v>921</v>
      </c>
      <c r="C28" s="258">
        <v>92116</v>
      </c>
      <c r="D28" s="233">
        <v>2800</v>
      </c>
      <c r="E28" s="236" t="s">
        <v>297</v>
      </c>
      <c r="F28" s="237">
        <f>F29</f>
        <v>20000</v>
      </c>
    </row>
    <row r="29" spans="1:6" ht="13.5" customHeight="1" x14ac:dyDescent="0.2">
      <c r="A29" s="251"/>
      <c r="B29" s="252"/>
      <c r="C29" s="252"/>
      <c r="D29" s="259"/>
      <c r="E29" s="236" t="s">
        <v>298</v>
      </c>
      <c r="F29" s="247">
        <v>20000</v>
      </c>
    </row>
    <row r="30" spans="1:6" ht="14.25" customHeight="1" x14ac:dyDescent="0.2">
      <c r="A30" s="257">
        <v>12</v>
      </c>
      <c r="B30" s="258">
        <v>921</v>
      </c>
      <c r="C30" s="258">
        <v>92116</v>
      </c>
      <c r="D30" s="258">
        <v>6220</v>
      </c>
      <c r="E30" s="236" t="s">
        <v>299</v>
      </c>
      <c r="F30" s="237">
        <f>F31</f>
        <v>101500</v>
      </c>
    </row>
    <row r="31" spans="1:6" ht="12" customHeight="1" x14ac:dyDescent="0.2">
      <c r="A31" s="251"/>
      <c r="B31" s="252"/>
      <c r="C31" s="252"/>
      <c r="D31" s="259"/>
      <c r="E31" s="236" t="s">
        <v>298</v>
      </c>
      <c r="F31" s="247">
        <v>101500</v>
      </c>
    </row>
    <row r="32" spans="1:6" ht="13.5" customHeight="1" x14ac:dyDescent="0.2">
      <c r="A32" s="228">
        <v>13</v>
      </c>
      <c r="B32" s="233">
        <v>921</v>
      </c>
      <c r="C32" s="233">
        <v>92195</v>
      </c>
      <c r="D32" s="260">
        <v>2800</v>
      </c>
      <c r="E32" s="261" t="s">
        <v>15</v>
      </c>
      <c r="F32" s="227">
        <f>52068-15000-30000-400</f>
        <v>6668</v>
      </c>
    </row>
    <row r="33" spans="1:6" ht="17.25" customHeight="1" x14ac:dyDescent="0.2">
      <c r="A33" s="524"/>
      <c r="B33" s="525"/>
      <c r="C33" s="525"/>
      <c r="D33" s="526"/>
      <c r="E33" s="527" t="s">
        <v>300</v>
      </c>
      <c r="F33" s="528">
        <f>F32+F30+F28+F26+F24+F22+F20+F18+F19+F17+F16+F15+F14+F13</f>
        <v>5028613.3899999997</v>
      </c>
    </row>
    <row r="34" spans="1:6" ht="15.75" customHeight="1" x14ac:dyDescent="0.2">
      <c r="A34" s="221" t="s">
        <v>301</v>
      </c>
      <c r="B34" s="222"/>
      <c r="C34" s="222"/>
      <c r="D34" s="223"/>
      <c r="E34" s="222"/>
      <c r="F34" s="224"/>
    </row>
    <row r="35" spans="1:6" ht="18.75" customHeight="1" x14ac:dyDescent="0.2">
      <c r="A35" s="225">
        <v>1</v>
      </c>
      <c r="B35" s="243">
        <v>853</v>
      </c>
      <c r="C35" s="243">
        <v>85395</v>
      </c>
      <c r="D35" s="243">
        <v>2510</v>
      </c>
      <c r="E35" s="244" t="s">
        <v>15</v>
      </c>
      <c r="F35" s="227">
        <f>F36</f>
        <v>668000</v>
      </c>
    </row>
    <row r="36" spans="1:6" ht="12.75" customHeight="1" x14ac:dyDescent="0.2">
      <c r="A36" s="251"/>
      <c r="B36" s="252"/>
      <c r="C36" s="253"/>
      <c r="D36" s="254"/>
      <c r="E36" s="262" t="s">
        <v>302</v>
      </c>
      <c r="F36" s="247">
        <f>580000+88000</f>
        <v>668000</v>
      </c>
    </row>
    <row r="37" spans="1:6" ht="18.75" customHeight="1" x14ac:dyDescent="0.2">
      <c r="A37" s="225">
        <v>2</v>
      </c>
      <c r="B37" s="243">
        <v>921</v>
      </c>
      <c r="C37" s="243">
        <v>92110</v>
      </c>
      <c r="D37" s="243">
        <v>2480</v>
      </c>
      <c r="E37" s="244" t="s">
        <v>288</v>
      </c>
      <c r="F37" s="245">
        <f>F38</f>
        <v>750506</v>
      </c>
    </row>
    <row r="38" spans="1:6" ht="12.75" customHeight="1" x14ac:dyDescent="0.2">
      <c r="A38" s="251"/>
      <c r="B38" s="252"/>
      <c r="C38" s="253"/>
      <c r="D38" s="263"/>
      <c r="E38" s="246" t="s">
        <v>289</v>
      </c>
      <c r="F38" s="247">
        <f>713465+37041</f>
        <v>750506</v>
      </c>
    </row>
    <row r="39" spans="1:6" ht="18.75" customHeight="1" x14ac:dyDescent="0.2">
      <c r="A39" s="225">
        <v>3</v>
      </c>
      <c r="B39" s="243">
        <v>921</v>
      </c>
      <c r="C39" s="243">
        <v>92113</v>
      </c>
      <c r="D39" s="243">
        <v>2480</v>
      </c>
      <c r="E39" s="244" t="s">
        <v>293</v>
      </c>
      <c r="F39" s="245">
        <f>F40</f>
        <v>5332730</v>
      </c>
    </row>
    <row r="40" spans="1:6" ht="12" customHeight="1" x14ac:dyDescent="0.2">
      <c r="A40" s="264"/>
      <c r="B40" s="253"/>
      <c r="C40" s="253"/>
      <c r="D40" s="253"/>
      <c r="E40" s="236" t="s">
        <v>294</v>
      </c>
      <c r="F40" s="265">
        <f>3800000+237000+20000+15000+1160730+100000</f>
        <v>5332730</v>
      </c>
    </row>
    <row r="41" spans="1:6" ht="18.75" customHeight="1" x14ac:dyDescent="0.2">
      <c r="A41" s="225">
        <v>4</v>
      </c>
      <c r="B41" s="243">
        <v>921</v>
      </c>
      <c r="C41" s="243">
        <v>92114</v>
      </c>
      <c r="D41" s="243">
        <v>2480</v>
      </c>
      <c r="E41" s="244" t="s">
        <v>303</v>
      </c>
      <c r="F41" s="245">
        <f>F42</f>
        <v>1579948.68</v>
      </c>
    </row>
    <row r="42" spans="1:6" ht="12.75" customHeight="1" x14ac:dyDescent="0.2">
      <c r="A42" s="251"/>
      <c r="B42" s="252"/>
      <c r="C42" s="252"/>
      <c r="D42" s="252"/>
      <c r="E42" s="236" t="s">
        <v>296</v>
      </c>
      <c r="F42" s="247">
        <f>1499220+80728.68</f>
        <v>1579948.68</v>
      </c>
    </row>
    <row r="43" spans="1:6" ht="18.75" customHeight="1" x14ac:dyDescent="0.2">
      <c r="A43" s="225">
        <v>5</v>
      </c>
      <c r="B43" s="243">
        <v>921</v>
      </c>
      <c r="C43" s="243">
        <v>92116</v>
      </c>
      <c r="D43" s="243">
        <v>2480</v>
      </c>
      <c r="E43" s="244" t="s">
        <v>297</v>
      </c>
      <c r="F43" s="227">
        <f>F44</f>
        <v>4710808.04</v>
      </c>
    </row>
    <row r="44" spans="1:6" ht="12.75" customHeight="1" x14ac:dyDescent="0.2">
      <c r="A44" s="251"/>
      <c r="B44" s="266"/>
      <c r="C44" s="266"/>
      <c r="D44" s="259"/>
      <c r="E44" s="236" t="s">
        <v>298</v>
      </c>
      <c r="F44" s="247">
        <f>4362137+348671.04</f>
        <v>4710808.04</v>
      </c>
    </row>
    <row r="45" spans="1:6" ht="18" customHeight="1" x14ac:dyDescent="0.2">
      <c r="A45" s="524"/>
      <c r="B45" s="525"/>
      <c r="C45" s="525"/>
      <c r="D45" s="526"/>
      <c r="E45" s="527" t="s">
        <v>300</v>
      </c>
      <c r="F45" s="528">
        <f>F43+F41+F39+F37+F35</f>
        <v>13041992.719999999</v>
      </c>
    </row>
    <row r="46" spans="1:6" ht="16.5" customHeight="1" x14ac:dyDescent="0.2">
      <c r="A46" s="221"/>
      <c r="B46" s="529"/>
      <c r="C46" s="529"/>
      <c r="D46" s="530"/>
      <c r="E46" s="531" t="s">
        <v>274</v>
      </c>
      <c r="F46" s="532">
        <f>F45+F33</f>
        <v>18070606.109999999</v>
      </c>
    </row>
    <row r="48" spans="1:6" x14ac:dyDescent="0.2">
      <c r="A48" s="533"/>
      <c r="F48" s="230"/>
    </row>
    <row r="49" spans="6:6" x14ac:dyDescent="0.2">
      <c r="F49" s="230"/>
    </row>
  </sheetData>
  <mergeCells count="2">
    <mergeCell ref="A6:F6"/>
    <mergeCell ref="A7:F7"/>
  </mergeCells>
  <printOptions horizontalCentered="1"/>
  <pageMargins left="0.51181102362204722" right="0.51181102362204722" top="0.74803149606299213" bottom="0.62992125984251968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31416-E4AD-405E-AEC7-B92B718082E2}">
  <sheetPr>
    <tabColor rgb="FF00B0F0"/>
  </sheetPr>
  <dimension ref="A1:H162"/>
  <sheetViews>
    <sheetView zoomScale="130" zoomScaleNormal="130" workbookViewId="0"/>
  </sheetViews>
  <sheetFormatPr defaultRowHeight="12" x14ac:dyDescent="0.2"/>
  <cols>
    <col min="1" max="1" width="4.42578125" style="267" customWidth="1"/>
    <col min="2" max="2" width="5.7109375" style="267" customWidth="1"/>
    <col min="3" max="3" width="8.42578125" style="267" customWidth="1"/>
    <col min="4" max="4" width="5.5703125" style="268" customWidth="1"/>
    <col min="5" max="5" width="47.42578125" style="267" customWidth="1"/>
    <col min="6" max="6" width="20.5703125" style="267" customWidth="1"/>
    <col min="7" max="7" width="9.140625" style="267"/>
    <col min="8" max="8" width="12.28515625" style="267" customWidth="1"/>
    <col min="9" max="256" width="9.140625" style="267"/>
    <col min="257" max="257" width="4.42578125" style="267" customWidth="1"/>
    <col min="258" max="258" width="5.7109375" style="267" customWidth="1"/>
    <col min="259" max="259" width="8.42578125" style="267" customWidth="1"/>
    <col min="260" max="260" width="6.5703125" style="267" customWidth="1"/>
    <col min="261" max="261" width="47.42578125" style="267" customWidth="1"/>
    <col min="262" max="262" width="21.42578125" style="267" customWidth="1"/>
    <col min="263" max="263" width="9.140625" style="267"/>
    <col min="264" max="264" width="12.28515625" style="267" customWidth="1"/>
    <col min="265" max="512" width="9.140625" style="267"/>
    <col min="513" max="513" width="4.42578125" style="267" customWidth="1"/>
    <col min="514" max="514" width="5.7109375" style="267" customWidth="1"/>
    <col min="515" max="515" width="8.42578125" style="267" customWidth="1"/>
    <col min="516" max="516" width="6.5703125" style="267" customWidth="1"/>
    <col min="517" max="517" width="47.42578125" style="267" customWidth="1"/>
    <col min="518" max="518" width="21.42578125" style="267" customWidth="1"/>
    <col min="519" max="519" width="9.140625" style="267"/>
    <col min="520" max="520" width="12.28515625" style="267" customWidth="1"/>
    <col min="521" max="768" width="9.140625" style="267"/>
    <col min="769" max="769" width="4.42578125" style="267" customWidth="1"/>
    <col min="770" max="770" width="5.7109375" style="267" customWidth="1"/>
    <col min="771" max="771" width="8.42578125" style="267" customWidth="1"/>
    <col min="772" max="772" width="6.5703125" style="267" customWidth="1"/>
    <col min="773" max="773" width="47.42578125" style="267" customWidth="1"/>
    <col min="774" max="774" width="21.42578125" style="267" customWidth="1"/>
    <col min="775" max="775" width="9.140625" style="267"/>
    <col min="776" max="776" width="12.28515625" style="267" customWidth="1"/>
    <col min="777" max="1024" width="9.140625" style="267"/>
    <col min="1025" max="1025" width="4.42578125" style="267" customWidth="1"/>
    <col min="1026" max="1026" width="5.7109375" style="267" customWidth="1"/>
    <col min="1027" max="1027" width="8.42578125" style="267" customWidth="1"/>
    <col min="1028" max="1028" width="6.5703125" style="267" customWidth="1"/>
    <col min="1029" max="1029" width="47.42578125" style="267" customWidth="1"/>
    <col min="1030" max="1030" width="21.42578125" style="267" customWidth="1"/>
    <col min="1031" max="1031" width="9.140625" style="267"/>
    <col min="1032" max="1032" width="12.28515625" style="267" customWidth="1"/>
    <col min="1033" max="1280" width="9.140625" style="267"/>
    <col min="1281" max="1281" width="4.42578125" style="267" customWidth="1"/>
    <col min="1282" max="1282" width="5.7109375" style="267" customWidth="1"/>
    <col min="1283" max="1283" width="8.42578125" style="267" customWidth="1"/>
    <col min="1284" max="1284" width="6.5703125" style="267" customWidth="1"/>
    <col min="1285" max="1285" width="47.42578125" style="267" customWidth="1"/>
    <col min="1286" max="1286" width="21.42578125" style="267" customWidth="1"/>
    <col min="1287" max="1287" width="9.140625" style="267"/>
    <col min="1288" max="1288" width="12.28515625" style="267" customWidth="1"/>
    <col min="1289" max="1536" width="9.140625" style="267"/>
    <col min="1537" max="1537" width="4.42578125" style="267" customWidth="1"/>
    <col min="1538" max="1538" width="5.7109375" style="267" customWidth="1"/>
    <col min="1539" max="1539" width="8.42578125" style="267" customWidth="1"/>
    <col min="1540" max="1540" width="6.5703125" style="267" customWidth="1"/>
    <col min="1541" max="1541" width="47.42578125" style="267" customWidth="1"/>
    <col min="1542" max="1542" width="21.42578125" style="267" customWidth="1"/>
    <col min="1543" max="1543" width="9.140625" style="267"/>
    <col min="1544" max="1544" width="12.28515625" style="267" customWidth="1"/>
    <col min="1545" max="1792" width="9.140625" style="267"/>
    <col min="1793" max="1793" width="4.42578125" style="267" customWidth="1"/>
    <col min="1794" max="1794" width="5.7109375" style="267" customWidth="1"/>
    <col min="1795" max="1795" width="8.42578125" style="267" customWidth="1"/>
    <col min="1796" max="1796" width="6.5703125" style="267" customWidth="1"/>
    <col min="1797" max="1797" width="47.42578125" style="267" customWidth="1"/>
    <col min="1798" max="1798" width="21.42578125" style="267" customWidth="1"/>
    <col min="1799" max="1799" width="9.140625" style="267"/>
    <col min="1800" max="1800" width="12.28515625" style="267" customWidth="1"/>
    <col min="1801" max="2048" width="9.140625" style="267"/>
    <col min="2049" max="2049" width="4.42578125" style="267" customWidth="1"/>
    <col min="2050" max="2050" width="5.7109375" style="267" customWidth="1"/>
    <col min="2051" max="2051" width="8.42578125" style="267" customWidth="1"/>
    <col min="2052" max="2052" width="6.5703125" style="267" customWidth="1"/>
    <col min="2053" max="2053" width="47.42578125" style="267" customWidth="1"/>
    <col min="2054" max="2054" width="21.42578125" style="267" customWidth="1"/>
    <col min="2055" max="2055" width="9.140625" style="267"/>
    <col min="2056" max="2056" width="12.28515625" style="267" customWidth="1"/>
    <col min="2057" max="2304" width="9.140625" style="267"/>
    <col min="2305" max="2305" width="4.42578125" style="267" customWidth="1"/>
    <col min="2306" max="2306" width="5.7109375" style="267" customWidth="1"/>
    <col min="2307" max="2307" width="8.42578125" style="267" customWidth="1"/>
    <col min="2308" max="2308" width="6.5703125" style="267" customWidth="1"/>
    <col min="2309" max="2309" width="47.42578125" style="267" customWidth="1"/>
    <col min="2310" max="2310" width="21.42578125" style="267" customWidth="1"/>
    <col min="2311" max="2311" width="9.140625" style="267"/>
    <col min="2312" max="2312" width="12.28515625" style="267" customWidth="1"/>
    <col min="2313" max="2560" width="9.140625" style="267"/>
    <col min="2561" max="2561" width="4.42578125" style="267" customWidth="1"/>
    <col min="2562" max="2562" width="5.7109375" style="267" customWidth="1"/>
    <col min="2563" max="2563" width="8.42578125" style="267" customWidth="1"/>
    <col min="2564" max="2564" width="6.5703125" style="267" customWidth="1"/>
    <col min="2565" max="2565" width="47.42578125" style="267" customWidth="1"/>
    <col min="2566" max="2566" width="21.42578125" style="267" customWidth="1"/>
    <col min="2567" max="2567" width="9.140625" style="267"/>
    <col min="2568" max="2568" width="12.28515625" style="267" customWidth="1"/>
    <col min="2569" max="2816" width="9.140625" style="267"/>
    <col min="2817" max="2817" width="4.42578125" style="267" customWidth="1"/>
    <col min="2818" max="2818" width="5.7109375" style="267" customWidth="1"/>
    <col min="2819" max="2819" width="8.42578125" style="267" customWidth="1"/>
    <col min="2820" max="2820" width="6.5703125" style="267" customWidth="1"/>
    <col min="2821" max="2821" width="47.42578125" style="267" customWidth="1"/>
    <col min="2822" max="2822" width="21.42578125" style="267" customWidth="1"/>
    <col min="2823" max="2823" width="9.140625" style="267"/>
    <col min="2824" max="2824" width="12.28515625" style="267" customWidth="1"/>
    <col min="2825" max="3072" width="9.140625" style="267"/>
    <col min="3073" max="3073" width="4.42578125" style="267" customWidth="1"/>
    <col min="3074" max="3074" width="5.7109375" style="267" customWidth="1"/>
    <col min="3075" max="3075" width="8.42578125" style="267" customWidth="1"/>
    <col min="3076" max="3076" width="6.5703125" style="267" customWidth="1"/>
    <col min="3077" max="3077" width="47.42578125" style="267" customWidth="1"/>
    <col min="3078" max="3078" width="21.42578125" style="267" customWidth="1"/>
    <col min="3079" max="3079" width="9.140625" style="267"/>
    <col min="3080" max="3080" width="12.28515625" style="267" customWidth="1"/>
    <col min="3081" max="3328" width="9.140625" style="267"/>
    <col min="3329" max="3329" width="4.42578125" style="267" customWidth="1"/>
    <col min="3330" max="3330" width="5.7109375" style="267" customWidth="1"/>
    <col min="3331" max="3331" width="8.42578125" style="267" customWidth="1"/>
    <col min="3332" max="3332" width="6.5703125" style="267" customWidth="1"/>
    <col min="3333" max="3333" width="47.42578125" style="267" customWidth="1"/>
    <col min="3334" max="3334" width="21.42578125" style="267" customWidth="1"/>
    <col min="3335" max="3335" width="9.140625" style="267"/>
    <col min="3336" max="3336" width="12.28515625" style="267" customWidth="1"/>
    <col min="3337" max="3584" width="9.140625" style="267"/>
    <col min="3585" max="3585" width="4.42578125" style="267" customWidth="1"/>
    <col min="3586" max="3586" width="5.7109375" style="267" customWidth="1"/>
    <col min="3587" max="3587" width="8.42578125" style="267" customWidth="1"/>
    <col min="3588" max="3588" width="6.5703125" style="267" customWidth="1"/>
    <col min="3589" max="3589" width="47.42578125" style="267" customWidth="1"/>
    <col min="3590" max="3590" width="21.42578125" style="267" customWidth="1"/>
    <col min="3591" max="3591" width="9.140625" style="267"/>
    <col min="3592" max="3592" width="12.28515625" style="267" customWidth="1"/>
    <col min="3593" max="3840" width="9.140625" style="267"/>
    <col min="3841" max="3841" width="4.42578125" style="267" customWidth="1"/>
    <col min="3842" max="3842" width="5.7109375" style="267" customWidth="1"/>
    <col min="3843" max="3843" width="8.42578125" style="267" customWidth="1"/>
    <col min="3844" max="3844" width="6.5703125" style="267" customWidth="1"/>
    <col min="3845" max="3845" width="47.42578125" style="267" customWidth="1"/>
    <col min="3846" max="3846" width="21.42578125" style="267" customWidth="1"/>
    <col min="3847" max="3847" width="9.140625" style="267"/>
    <col min="3848" max="3848" width="12.28515625" style="267" customWidth="1"/>
    <col min="3849" max="4096" width="9.140625" style="267"/>
    <col min="4097" max="4097" width="4.42578125" style="267" customWidth="1"/>
    <col min="4098" max="4098" width="5.7109375" style="267" customWidth="1"/>
    <col min="4099" max="4099" width="8.42578125" style="267" customWidth="1"/>
    <col min="4100" max="4100" width="6.5703125" style="267" customWidth="1"/>
    <col min="4101" max="4101" width="47.42578125" style="267" customWidth="1"/>
    <col min="4102" max="4102" width="21.42578125" style="267" customWidth="1"/>
    <col min="4103" max="4103" width="9.140625" style="267"/>
    <col min="4104" max="4104" width="12.28515625" style="267" customWidth="1"/>
    <col min="4105" max="4352" width="9.140625" style="267"/>
    <col min="4353" max="4353" width="4.42578125" style="267" customWidth="1"/>
    <col min="4354" max="4354" width="5.7109375" style="267" customWidth="1"/>
    <col min="4355" max="4355" width="8.42578125" style="267" customWidth="1"/>
    <col min="4356" max="4356" width="6.5703125" style="267" customWidth="1"/>
    <col min="4357" max="4357" width="47.42578125" style="267" customWidth="1"/>
    <col min="4358" max="4358" width="21.42578125" style="267" customWidth="1"/>
    <col min="4359" max="4359" width="9.140625" style="267"/>
    <col min="4360" max="4360" width="12.28515625" style="267" customWidth="1"/>
    <col min="4361" max="4608" width="9.140625" style="267"/>
    <col min="4609" max="4609" width="4.42578125" style="267" customWidth="1"/>
    <col min="4610" max="4610" width="5.7109375" style="267" customWidth="1"/>
    <col min="4611" max="4611" width="8.42578125" style="267" customWidth="1"/>
    <col min="4612" max="4612" width="6.5703125" style="267" customWidth="1"/>
    <col min="4613" max="4613" width="47.42578125" style="267" customWidth="1"/>
    <col min="4614" max="4614" width="21.42578125" style="267" customWidth="1"/>
    <col min="4615" max="4615" width="9.140625" style="267"/>
    <col min="4616" max="4616" width="12.28515625" style="267" customWidth="1"/>
    <col min="4617" max="4864" width="9.140625" style="267"/>
    <col min="4865" max="4865" width="4.42578125" style="267" customWidth="1"/>
    <col min="4866" max="4866" width="5.7109375" style="267" customWidth="1"/>
    <col min="4867" max="4867" width="8.42578125" style="267" customWidth="1"/>
    <col min="4868" max="4868" width="6.5703125" style="267" customWidth="1"/>
    <col min="4869" max="4869" width="47.42578125" style="267" customWidth="1"/>
    <col min="4870" max="4870" width="21.42578125" style="267" customWidth="1"/>
    <col min="4871" max="4871" width="9.140625" style="267"/>
    <col min="4872" max="4872" width="12.28515625" style="267" customWidth="1"/>
    <col min="4873" max="5120" width="9.140625" style="267"/>
    <col min="5121" max="5121" width="4.42578125" style="267" customWidth="1"/>
    <col min="5122" max="5122" width="5.7109375" style="267" customWidth="1"/>
    <col min="5123" max="5123" width="8.42578125" style="267" customWidth="1"/>
    <col min="5124" max="5124" width="6.5703125" style="267" customWidth="1"/>
    <col min="5125" max="5125" width="47.42578125" style="267" customWidth="1"/>
    <col min="5126" max="5126" width="21.42578125" style="267" customWidth="1"/>
    <col min="5127" max="5127" width="9.140625" style="267"/>
    <col min="5128" max="5128" width="12.28515625" style="267" customWidth="1"/>
    <col min="5129" max="5376" width="9.140625" style="267"/>
    <col min="5377" max="5377" width="4.42578125" style="267" customWidth="1"/>
    <col min="5378" max="5378" width="5.7109375" style="267" customWidth="1"/>
    <col min="5379" max="5379" width="8.42578125" style="267" customWidth="1"/>
    <col min="5380" max="5380" width="6.5703125" style="267" customWidth="1"/>
    <col min="5381" max="5381" width="47.42578125" style="267" customWidth="1"/>
    <col min="5382" max="5382" width="21.42578125" style="267" customWidth="1"/>
    <col min="5383" max="5383" width="9.140625" style="267"/>
    <col min="5384" max="5384" width="12.28515625" style="267" customWidth="1"/>
    <col min="5385" max="5632" width="9.140625" style="267"/>
    <col min="5633" max="5633" width="4.42578125" style="267" customWidth="1"/>
    <col min="5634" max="5634" width="5.7109375" style="267" customWidth="1"/>
    <col min="5635" max="5635" width="8.42578125" style="267" customWidth="1"/>
    <col min="5636" max="5636" width="6.5703125" style="267" customWidth="1"/>
    <col min="5637" max="5637" width="47.42578125" style="267" customWidth="1"/>
    <col min="5638" max="5638" width="21.42578125" style="267" customWidth="1"/>
    <col min="5639" max="5639" width="9.140625" style="267"/>
    <col min="5640" max="5640" width="12.28515625" style="267" customWidth="1"/>
    <col min="5641" max="5888" width="9.140625" style="267"/>
    <col min="5889" max="5889" width="4.42578125" style="267" customWidth="1"/>
    <col min="5890" max="5890" width="5.7109375" style="267" customWidth="1"/>
    <col min="5891" max="5891" width="8.42578125" style="267" customWidth="1"/>
    <col min="5892" max="5892" width="6.5703125" style="267" customWidth="1"/>
    <col min="5893" max="5893" width="47.42578125" style="267" customWidth="1"/>
    <col min="5894" max="5894" width="21.42578125" style="267" customWidth="1"/>
    <col min="5895" max="5895" width="9.140625" style="267"/>
    <col min="5896" max="5896" width="12.28515625" style="267" customWidth="1"/>
    <col min="5897" max="6144" width="9.140625" style="267"/>
    <col min="6145" max="6145" width="4.42578125" style="267" customWidth="1"/>
    <col min="6146" max="6146" width="5.7109375" style="267" customWidth="1"/>
    <col min="6147" max="6147" width="8.42578125" style="267" customWidth="1"/>
    <col min="6148" max="6148" width="6.5703125" style="267" customWidth="1"/>
    <col min="6149" max="6149" width="47.42578125" style="267" customWidth="1"/>
    <col min="6150" max="6150" width="21.42578125" style="267" customWidth="1"/>
    <col min="6151" max="6151" width="9.140625" style="267"/>
    <col min="6152" max="6152" width="12.28515625" style="267" customWidth="1"/>
    <col min="6153" max="6400" width="9.140625" style="267"/>
    <col min="6401" max="6401" width="4.42578125" style="267" customWidth="1"/>
    <col min="6402" max="6402" width="5.7109375" style="267" customWidth="1"/>
    <col min="6403" max="6403" width="8.42578125" style="267" customWidth="1"/>
    <col min="6404" max="6404" width="6.5703125" style="267" customWidth="1"/>
    <col min="6405" max="6405" width="47.42578125" style="267" customWidth="1"/>
    <col min="6406" max="6406" width="21.42578125" style="267" customWidth="1"/>
    <col min="6407" max="6407" width="9.140625" style="267"/>
    <col min="6408" max="6408" width="12.28515625" style="267" customWidth="1"/>
    <col min="6409" max="6656" width="9.140625" style="267"/>
    <col min="6657" max="6657" width="4.42578125" style="267" customWidth="1"/>
    <col min="6658" max="6658" width="5.7109375" style="267" customWidth="1"/>
    <col min="6659" max="6659" width="8.42578125" style="267" customWidth="1"/>
    <col min="6660" max="6660" width="6.5703125" style="267" customWidth="1"/>
    <col min="6661" max="6661" width="47.42578125" style="267" customWidth="1"/>
    <col min="6662" max="6662" width="21.42578125" style="267" customWidth="1"/>
    <col min="6663" max="6663" width="9.140625" style="267"/>
    <col min="6664" max="6664" width="12.28515625" style="267" customWidth="1"/>
    <col min="6665" max="6912" width="9.140625" style="267"/>
    <col min="6913" max="6913" width="4.42578125" style="267" customWidth="1"/>
    <col min="6914" max="6914" width="5.7109375" style="267" customWidth="1"/>
    <col min="6915" max="6915" width="8.42578125" style="267" customWidth="1"/>
    <col min="6916" max="6916" width="6.5703125" style="267" customWidth="1"/>
    <col min="6917" max="6917" width="47.42578125" style="267" customWidth="1"/>
    <col min="6918" max="6918" width="21.42578125" style="267" customWidth="1"/>
    <col min="6919" max="6919" width="9.140625" style="267"/>
    <col min="6920" max="6920" width="12.28515625" style="267" customWidth="1"/>
    <col min="6921" max="7168" width="9.140625" style="267"/>
    <col min="7169" max="7169" width="4.42578125" style="267" customWidth="1"/>
    <col min="7170" max="7170" width="5.7109375" style="267" customWidth="1"/>
    <col min="7171" max="7171" width="8.42578125" style="267" customWidth="1"/>
    <col min="7172" max="7172" width="6.5703125" style="267" customWidth="1"/>
    <col min="7173" max="7173" width="47.42578125" style="267" customWidth="1"/>
    <col min="7174" max="7174" width="21.42578125" style="267" customWidth="1"/>
    <col min="7175" max="7175" width="9.140625" style="267"/>
    <col min="7176" max="7176" width="12.28515625" style="267" customWidth="1"/>
    <col min="7177" max="7424" width="9.140625" style="267"/>
    <col min="7425" max="7425" width="4.42578125" style="267" customWidth="1"/>
    <col min="7426" max="7426" width="5.7109375" style="267" customWidth="1"/>
    <col min="7427" max="7427" width="8.42578125" style="267" customWidth="1"/>
    <col min="7428" max="7428" width="6.5703125" style="267" customWidth="1"/>
    <col min="7429" max="7429" width="47.42578125" style="267" customWidth="1"/>
    <col min="7430" max="7430" width="21.42578125" style="267" customWidth="1"/>
    <col min="7431" max="7431" width="9.140625" style="267"/>
    <col min="7432" max="7432" width="12.28515625" style="267" customWidth="1"/>
    <col min="7433" max="7680" width="9.140625" style="267"/>
    <col min="7681" max="7681" width="4.42578125" style="267" customWidth="1"/>
    <col min="7682" max="7682" width="5.7109375" style="267" customWidth="1"/>
    <col min="7683" max="7683" width="8.42578125" style="267" customWidth="1"/>
    <col min="7684" max="7684" width="6.5703125" style="267" customWidth="1"/>
    <col min="7685" max="7685" width="47.42578125" style="267" customWidth="1"/>
    <col min="7686" max="7686" width="21.42578125" style="267" customWidth="1"/>
    <col min="7687" max="7687" width="9.140625" style="267"/>
    <col min="7688" max="7688" width="12.28515625" style="267" customWidth="1"/>
    <col min="7689" max="7936" width="9.140625" style="267"/>
    <col min="7937" max="7937" width="4.42578125" style="267" customWidth="1"/>
    <col min="7938" max="7938" width="5.7109375" style="267" customWidth="1"/>
    <col min="7939" max="7939" width="8.42578125" style="267" customWidth="1"/>
    <col min="7940" max="7940" width="6.5703125" style="267" customWidth="1"/>
    <col min="7941" max="7941" width="47.42578125" style="267" customWidth="1"/>
    <col min="7942" max="7942" width="21.42578125" style="267" customWidth="1"/>
    <col min="7943" max="7943" width="9.140625" style="267"/>
    <col min="7944" max="7944" width="12.28515625" style="267" customWidth="1"/>
    <col min="7945" max="8192" width="9.140625" style="267"/>
    <col min="8193" max="8193" width="4.42578125" style="267" customWidth="1"/>
    <col min="8194" max="8194" width="5.7109375" style="267" customWidth="1"/>
    <col min="8195" max="8195" width="8.42578125" style="267" customWidth="1"/>
    <col min="8196" max="8196" width="6.5703125" style="267" customWidth="1"/>
    <col min="8197" max="8197" width="47.42578125" style="267" customWidth="1"/>
    <col min="8198" max="8198" width="21.42578125" style="267" customWidth="1"/>
    <col min="8199" max="8199" width="9.140625" style="267"/>
    <col min="8200" max="8200" width="12.28515625" style="267" customWidth="1"/>
    <col min="8201" max="8448" width="9.140625" style="267"/>
    <col min="8449" max="8449" width="4.42578125" style="267" customWidth="1"/>
    <col min="8450" max="8450" width="5.7109375" style="267" customWidth="1"/>
    <col min="8451" max="8451" width="8.42578125" style="267" customWidth="1"/>
    <col min="8452" max="8452" width="6.5703125" style="267" customWidth="1"/>
    <col min="8453" max="8453" width="47.42578125" style="267" customWidth="1"/>
    <col min="8454" max="8454" width="21.42578125" style="267" customWidth="1"/>
    <col min="8455" max="8455" width="9.140625" style="267"/>
    <col min="8456" max="8456" width="12.28515625" style="267" customWidth="1"/>
    <col min="8457" max="8704" width="9.140625" style="267"/>
    <col min="8705" max="8705" width="4.42578125" style="267" customWidth="1"/>
    <col min="8706" max="8706" width="5.7109375" style="267" customWidth="1"/>
    <col min="8707" max="8707" width="8.42578125" style="267" customWidth="1"/>
    <col min="8708" max="8708" width="6.5703125" style="267" customWidth="1"/>
    <col min="8709" max="8709" width="47.42578125" style="267" customWidth="1"/>
    <col min="8710" max="8710" width="21.42578125" style="267" customWidth="1"/>
    <col min="8711" max="8711" width="9.140625" style="267"/>
    <col min="8712" max="8712" width="12.28515625" style="267" customWidth="1"/>
    <col min="8713" max="8960" width="9.140625" style="267"/>
    <col min="8961" max="8961" width="4.42578125" style="267" customWidth="1"/>
    <col min="8962" max="8962" width="5.7109375" style="267" customWidth="1"/>
    <col min="8963" max="8963" width="8.42578125" style="267" customWidth="1"/>
    <col min="8964" max="8964" width="6.5703125" style="267" customWidth="1"/>
    <col min="8965" max="8965" width="47.42578125" style="267" customWidth="1"/>
    <col min="8966" max="8966" width="21.42578125" style="267" customWidth="1"/>
    <col min="8967" max="8967" width="9.140625" style="267"/>
    <col min="8968" max="8968" width="12.28515625" style="267" customWidth="1"/>
    <col min="8969" max="9216" width="9.140625" style="267"/>
    <col min="9217" max="9217" width="4.42578125" style="267" customWidth="1"/>
    <col min="9218" max="9218" width="5.7109375" style="267" customWidth="1"/>
    <col min="9219" max="9219" width="8.42578125" style="267" customWidth="1"/>
    <col min="9220" max="9220" width="6.5703125" style="267" customWidth="1"/>
    <col min="9221" max="9221" width="47.42578125" style="267" customWidth="1"/>
    <col min="9222" max="9222" width="21.42578125" style="267" customWidth="1"/>
    <col min="9223" max="9223" width="9.140625" style="267"/>
    <col min="9224" max="9224" width="12.28515625" style="267" customWidth="1"/>
    <col min="9225" max="9472" width="9.140625" style="267"/>
    <col min="9473" max="9473" width="4.42578125" style="267" customWidth="1"/>
    <col min="9474" max="9474" width="5.7109375" style="267" customWidth="1"/>
    <col min="9475" max="9475" width="8.42578125" style="267" customWidth="1"/>
    <col min="9476" max="9476" width="6.5703125" style="267" customWidth="1"/>
    <col min="9477" max="9477" width="47.42578125" style="267" customWidth="1"/>
    <col min="9478" max="9478" width="21.42578125" style="267" customWidth="1"/>
    <col min="9479" max="9479" width="9.140625" style="267"/>
    <col min="9480" max="9480" width="12.28515625" style="267" customWidth="1"/>
    <col min="9481" max="9728" width="9.140625" style="267"/>
    <col min="9729" max="9729" width="4.42578125" style="267" customWidth="1"/>
    <col min="9730" max="9730" width="5.7109375" style="267" customWidth="1"/>
    <col min="9731" max="9731" width="8.42578125" style="267" customWidth="1"/>
    <col min="9732" max="9732" width="6.5703125" style="267" customWidth="1"/>
    <col min="9733" max="9733" width="47.42578125" style="267" customWidth="1"/>
    <col min="9734" max="9734" width="21.42578125" style="267" customWidth="1"/>
    <col min="9735" max="9735" width="9.140625" style="267"/>
    <col min="9736" max="9736" width="12.28515625" style="267" customWidth="1"/>
    <col min="9737" max="9984" width="9.140625" style="267"/>
    <col min="9985" max="9985" width="4.42578125" style="267" customWidth="1"/>
    <col min="9986" max="9986" width="5.7109375" style="267" customWidth="1"/>
    <col min="9987" max="9987" width="8.42578125" style="267" customWidth="1"/>
    <col min="9988" max="9988" width="6.5703125" style="267" customWidth="1"/>
    <col min="9989" max="9989" width="47.42578125" style="267" customWidth="1"/>
    <col min="9990" max="9990" width="21.42578125" style="267" customWidth="1"/>
    <col min="9991" max="9991" width="9.140625" style="267"/>
    <col min="9992" max="9992" width="12.28515625" style="267" customWidth="1"/>
    <col min="9993" max="10240" width="9.140625" style="267"/>
    <col min="10241" max="10241" width="4.42578125" style="267" customWidth="1"/>
    <col min="10242" max="10242" width="5.7109375" style="267" customWidth="1"/>
    <col min="10243" max="10243" width="8.42578125" style="267" customWidth="1"/>
    <col min="10244" max="10244" width="6.5703125" style="267" customWidth="1"/>
    <col min="10245" max="10245" width="47.42578125" style="267" customWidth="1"/>
    <col min="10246" max="10246" width="21.42578125" style="267" customWidth="1"/>
    <col min="10247" max="10247" width="9.140625" style="267"/>
    <col min="10248" max="10248" width="12.28515625" style="267" customWidth="1"/>
    <col min="10249" max="10496" width="9.140625" style="267"/>
    <col min="10497" max="10497" width="4.42578125" style="267" customWidth="1"/>
    <col min="10498" max="10498" width="5.7109375" style="267" customWidth="1"/>
    <col min="10499" max="10499" width="8.42578125" style="267" customWidth="1"/>
    <col min="10500" max="10500" width="6.5703125" style="267" customWidth="1"/>
    <col min="10501" max="10501" width="47.42578125" style="267" customWidth="1"/>
    <col min="10502" max="10502" width="21.42578125" style="267" customWidth="1"/>
    <col min="10503" max="10503" width="9.140625" style="267"/>
    <col min="10504" max="10504" width="12.28515625" style="267" customWidth="1"/>
    <col min="10505" max="10752" width="9.140625" style="267"/>
    <col min="10753" max="10753" width="4.42578125" style="267" customWidth="1"/>
    <col min="10754" max="10754" width="5.7109375" style="267" customWidth="1"/>
    <col min="10755" max="10755" width="8.42578125" style="267" customWidth="1"/>
    <col min="10756" max="10756" width="6.5703125" style="267" customWidth="1"/>
    <col min="10757" max="10757" width="47.42578125" style="267" customWidth="1"/>
    <col min="10758" max="10758" width="21.42578125" style="267" customWidth="1"/>
    <col min="10759" max="10759" width="9.140625" style="267"/>
    <col min="10760" max="10760" width="12.28515625" style="267" customWidth="1"/>
    <col min="10761" max="11008" width="9.140625" style="267"/>
    <col min="11009" max="11009" width="4.42578125" style="267" customWidth="1"/>
    <col min="11010" max="11010" width="5.7109375" style="267" customWidth="1"/>
    <col min="11011" max="11011" width="8.42578125" style="267" customWidth="1"/>
    <col min="11012" max="11012" width="6.5703125" style="267" customWidth="1"/>
    <col min="11013" max="11013" width="47.42578125" style="267" customWidth="1"/>
    <col min="11014" max="11014" width="21.42578125" style="267" customWidth="1"/>
    <col min="11015" max="11015" width="9.140625" style="267"/>
    <col min="11016" max="11016" width="12.28515625" style="267" customWidth="1"/>
    <col min="11017" max="11264" width="9.140625" style="267"/>
    <col min="11265" max="11265" width="4.42578125" style="267" customWidth="1"/>
    <col min="11266" max="11266" width="5.7109375" style="267" customWidth="1"/>
    <col min="11267" max="11267" width="8.42578125" style="267" customWidth="1"/>
    <col min="11268" max="11268" width="6.5703125" style="267" customWidth="1"/>
    <col min="11269" max="11269" width="47.42578125" style="267" customWidth="1"/>
    <col min="11270" max="11270" width="21.42578125" style="267" customWidth="1"/>
    <col min="11271" max="11271" width="9.140625" style="267"/>
    <col min="11272" max="11272" width="12.28515625" style="267" customWidth="1"/>
    <col min="11273" max="11520" width="9.140625" style="267"/>
    <col min="11521" max="11521" width="4.42578125" style="267" customWidth="1"/>
    <col min="11522" max="11522" width="5.7109375" style="267" customWidth="1"/>
    <col min="11523" max="11523" width="8.42578125" style="267" customWidth="1"/>
    <col min="11524" max="11524" width="6.5703125" style="267" customWidth="1"/>
    <col min="11525" max="11525" width="47.42578125" style="267" customWidth="1"/>
    <col min="11526" max="11526" width="21.42578125" style="267" customWidth="1"/>
    <col min="11527" max="11527" width="9.140625" style="267"/>
    <col min="11528" max="11528" width="12.28515625" style="267" customWidth="1"/>
    <col min="11529" max="11776" width="9.140625" style="267"/>
    <col min="11777" max="11777" width="4.42578125" style="267" customWidth="1"/>
    <col min="11778" max="11778" width="5.7109375" style="267" customWidth="1"/>
    <col min="11779" max="11779" width="8.42578125" style="267" customWidth="1"/>
    <col min="11780" max="11780" width="6.5703125" style="267" customWidth="1"/>
    <col min="11781" max="11781" width="47.42578125" style="267" customWidth="1"/>
    <col min="11782" max="11782" width="21.42578125" style="267" customWidth="1"/>
    <col min="11783" max="11783" width="9.140625" style="267"/>
    <col min="11784" max="11784" width="12.28515625" style="267" customWidth="1"/>
    <col min="11785" max="12032" width="9.140625" style="267"/>
    <col min="12033" max="12033" width="4.42578125" style="267" customWidth="1"/>
    <col min="12034" max="12034" width="5.7109375" style="267" customWidth="1"/>
    <col min="12035" max="12035" width="8.42578125" style="267" customWidth="1"/>
    <col min="12036" max="12036" width="6.5703125" style="267" customWidth="1"/>
    <col min="12037" max="12037" width="47.42578125" style="267" customWidth="1"/>
    <col min="12038" max="12038" width="21.42578125" style="267" customWidth="1"/>
    <col min="12039" max="12039" width="9.140625" style="267"/>
    <col min="12040" max="12040" width="12.28515625" style="267" customWidth="1"/>
    <col min="12041" max="12288" width="9.140625" style="267"/>
    <col min="12289" max="12289" width="4.42578125" style="267" customWidth="1"/>
    <col min="12290" max="12290" width="5.7109375" style="267" customWidth="1"/>
    <col min="12291" max="12291" width="8.42578125" style="267" customWidth="1"/>
    <col min="12292" max="12292" width="6.5703125" style="267" customWidth="1"/>
    <col min="12293" max="12293" width="47.42578125" style="267" customWidth="1"/>
    <col min="12294" max="12294" width="21.42578125" style="267" customWidth="1"/>
    <col min="12295" max="12295" width="9.140625" style="267"/>
    <col min="12296" max="12296" width="12.28515625" style="267" customWidth="1"/>
    <col min="12297" max="12544" width="9.140625" style="267"/>
    <col min="12545" max="12545" width="4.42578125" style="267" customWidth="1"/>
    <col min="12546" max="12546" width="5.7109375" style="267" customWidth="1"/>
    <col min="12547" max="12547" width="8.42578125" style="267" customWidth="1"/>
    <col min="12548" max="12548" width="6.5703125" style="267" customWidth="1"/>
    <col min="12549" max="12549" width="47.42578125" style="267" customWidth="1"/>
    <col min="12550" max="12550" width="21.42578125" style="267" customWidth="1"/>
    <col min="12551" max="12551" width="9.140625" style="267"/>
    <col min="12552" max="12552" width="12.28515625" style="267" customWidth="1"/>
    <col min="12553" max="12800" width="9.140625" style="267"/>
    <col min="12801" max="12801" width="4.42578125" style="267" customWidth="1"/>
    <col min="12802" max="12802" width="5.7109375" style="267" customWidth="1"/>
    <col min="12803" max="12803" width="8.42578125" style="267" customWidth="1"/>
    <col min="12804" max="12804" width="6.5703125" style="267" customWidth="1"/>
    <col min="12805" max="12805" width="47.42578125" style="267" customWidth="1"/>
    <col min="12806" max="12806" width="21.42578125" style="267" customWidth="1"/>
    <col min="12807" max="12807" width="9.140625" style="267"/>
    <col min="12808" max="12808" width="12.28515625" style="267" customWidth="1"/>
    <col min="12809" max="13056" width="9.140625" style="267"/>
    <col min="13057" max="13057" width="4.42578125" style="267" customWidth="1"/>
    <col min="13058" max="13058" width="5.7109375" style="267" customWidth="1"/>
    <col min="13059" max="13059" width="8.42578125" style="267" customWidth="1"/>
    <col min="13060" max="13060" width="6.5703125" style="267" customWidth="1"/>
    <col min="13061" max="13061" width="47.42578125" style="267" customWidth="1"/>
    <col min="13062" max="13062" width="21.42578125" style="267" customWidth="1"/>
    <col min="13063" max="13063" width="9.140625" style="267"/>
    <col min="13064" max="13064" width="12.28515625" style="267" customWidth="1"/>
    <col min="13065" max="13312" width="9.140625" style="267"/>
    <col min="13313" max="13313" width="4.42578125" style="267" customWidth="1"/>
    <col min="13314" max="13314" width="5.7109375" style="267" customWidth="1"/>
    <col min="13315" max="13315" width="8.42578125" style="267" customWidth="1"/>
    <col min="13316" max="13316" width="6.5703125" style="267" customWidth="1"/>
    <col min="13317" max="13317" width="47.42578125" style="267" customWidth="1"/>
    <col min="13318" max="13318" width="21.42578125" style="267" customWidth="1"/>
    <col min="13319" max="13319" width="9.140625" style="267"/>
    <col min="13320" max="13320" width="12.28515625" style="267" customWidth="1"/>
    <col min="13321" max="13568" width="9.140625" style="267"/>
    <col min="13569" max="13569" width="4.42578125" style="267" customWidth="1"/>
    <col min="13570" max="13570" width="5.7109375" style="267" customWidth="1"/>
    <col min="13571" max="13571" width="8.42578125" style="267" customWidth="1"/>
    <col min="13572" max="13572" width="6.5703125" style="267" customWidth="1"/>
    <col min="13573" max="13573" width="47.42578125" style="267" customWidth="1"/>
    <col min="13574" max="13574" width="21.42578125" style="267" customWidth="1"/>
    <col min="13575" max="13575" width="9.140625" style="267"/>
    <col min="13576" max="13576" width="12.28515625" style="267" customWidth="1"/>
    <col min="13577" max="13824" width="9.140625" style="267"/>
    <col min="13825" max="13825" width="4.42578125" style="267" customWidth="1"/>
    <col min="13826" max="13826" width="5.7109375" style="267" customWidth="1"/>
    <col min="13827" max="13827" width="8.42578125" style="267" customWidth="1"/>
    <col min="13828" max="13828" width="6.5703125" style="267" customWidth="1"/>
    <col min="13829" max="13829" width="47.42578125" style="267" customWidth="1"/>
    <col min="13830" max="13830" width="21.42578125" style="267" customWidth="1"/>
    <col min="13831" max="13831" width="9.140625" style="267"/>
    <col min="13832" max="13832" width="12.28515625" style="267" customWidth="1"/>
    <col min="13833" max="14080" width="9.140625" style="267"/>
    <col min="14081" max="14081" width="4.42578125" style="267" customWidth="1"/>
    <col min="14082" max="14082" width="5.7109375" style="267" customWidth="1"/>
    <col min="14083" max="14083" width="8.42578125" style="267" customWidth="1"/>
    <col min="14084" max="14084" width="6.5703125" style="267" customWidth="1"/>
    <col min="14085" max="14085" width="47.42578125" style="267" customWidth="1"/>
    <col min="14086" max="14086" width="21.42578125" style="267" customWidth="1"/>
    <col min="14087" max="14087" width="9.140625" style="267"/>
    <col min="14088" max="14088" width="12.28515625" style="267" customWidth="1"/>
    <col min="14089" max="14336" width="9.140625" style="267"/>
    <col min="14337" max="14337" width="4.42578125" style="267" customWidth="1"/>
    <col min="14338" max="14338" width="5.7109375" style="267" customWidth="1"/>
    <col min="14339" max="14339" width="8.42578125" style="267" customWidth="1"/>
    <col min="14340" max="14340" width="6.5703125" style="267" customWidth="1"/>
    <col min="14341" max="14341" width="47.42578125" style="267" customWidth="1"/>
    <col min="14342" max="14342" width="21.42578125" style="267" customWidth="1"/>
    <col min="14343" max="14343" width="9.140625" style="267"/>
    <col min="14344" max="14344" width="12.28515625" style="267" customWidth="1"/>
    <col min="14345" max="14592" width="9.140625" style="267"/>
    <col min="14593" max="14593" width="4.42578125" style="267" customWidth="1"/>
    <col min="14594" max="14594" width="5.7109375" style="267" customWidth="1"/>
    <col min="14595" max="14595" width="8.42578125" style="267" customWidth="1"/>
    <col min="14596" max="14596" width="6.5703125" style="267" customWidth="1"/>
    <col min="14597" max="14597" width="47.42578125" style="267" customWidth="1"/>
    <col min="14598" max="14598" width="21.42578125" style="267" customWidth="1"/>
    <col min="14599" max="14599" width="9.140625" style="267"/>
    <col min="14600" max="14600" width="12.28515625" style="267" customWidth="1"/>
    <col min="14601" max="14848" width="9.140625" style="267"/>
    <col min="14849" max="14849" width="4.42578125" style="267" customWidth="1"/>
    <col min="14850" max="14850" width="5.7109375" style="267" customWidth="1"/>
    <col min="14851" max="14851" width="8.42578125" style="267" customWidth="1"/>
    <col min="14852" max="14852" width="6.5703125" style="267" customWidth="1"/>
    <col min="14853" max="14853" width="47.42578125" style="267" customWidth="1"/>
    <col min="14854" max="14854" width="21.42578125" style="267" customWidth="1"/>
    <col min="14855" max="14855" width="9.140625" style="267"/>
    <col min="14856" max="14856" width="12.28515625" style="267" customWidth="1"/>
    <col min="14857" max="15104" width="9.140625" style="267"/>
    <col min="15105" max="15105" width="4.42578125" style="267" customWidth="1"/>
    <col min="15106" max="15106" width="5.7109375" style="267" customWidth="1"/>
    <col min="15107" max="15107" width="8.42578125" style="267" customWidth="1"/>
    <col min="15108" max="15108" width="6.5703125" style="267" customWidth="1"/>
    <col min="15109" max="15109" width="47.42578125" style="267" customWidth="1"/>
    <col min="15110" max="15110" width="21.42578125" style="267" customWidth="1"/>
    <col min="15111" max="15111" width="9.140625" style="267"/>
    <col min="15112" max="15112" width="12.28515625" style="267" customWidth="1"/>
    <col min="15113" max="15360" width="9.140625" style="267"/>
    <col min="15361" max="15361" width="4.42578125" style="267" customWidth="1"/>
    <col min="15362" max="15362" width="5.7109375" style="267" customWidth="1"/>
    <col min="15363" max="15363" width="8.42578125" style="267" customWidth="1"/>
    <col min="15364" max="15364" width="6.5703125" style="267" customWidth="1"/>
    <col min="15365" max="15365" width="47.42578125" style="267" customWidth="1"/>
    <col min="15366" max="15366" width="21.42578125" style="267" customWidth="1"/>
    <col min="15367" max="15367" width="9.140625" style="267"/>
    <col min="15368" max="15368" width="12.28515625" style="267" customWidth="1"/>
    <col min="15369" max="15616" width="9.140625" style="267"/>
    <col min="15617" max="15617" width="4.42578125" style="267" customWidth="1"/>
    <col min="15618" max="15618" width="5.7109375" style="267" customWidth="1"/>
    <col min="15619" max="15619" width="8.42578125" style="267" customWidth="1"/>
    <col min="15620" max="15620" width="6.5703125" style="267" customWidth="1"/>
    <col min="15621" max="15621" width="47.42578125" style="267" customWidth="1"/>
    <col min="15622" max="15622" width="21.42578125" style="267" customWidth="1"/>
    <col min="15623" max="15623" width="9.140625" style="267"/>
    <col min="15624" max="15624" width="12.28515625" style="267" customWidth="1"/>
    <col min="15625" max="15872" width="9.140625" style="267"/>
    <col min="15873" max="15873" width="4.42578125" style="267" customWidth="1"/>
    <col min="15874" max="15874" width="5.7109375" style="267" customWidth="1"/>
    <col min="15875" max="15875" width="8.42578125" style="267" customWidth="1"/>
    <col min="15876" max="15876" width="6.5703125" style="267" customWidth="1"/>
    <col min="15877" max="15877" width="47.42578125" style="267" customWidth="1"/>
    <col min="15878" max="15878" width="21.42578125" style="267" customWidth="1"/>
    <col min="15879" max="15879" width="9.140625" style="267"/>
    <col min="15880" max="15880" width="12.28515625" style="267" customWidth="1"/>
    <col min="15881" max="16128" width="9.140625" style="267"/>
    <col min="16129" max="16129" width="4.42578125" style="267" customWidth="1"/>
    <col min="16130" max="16130" width="5.7109375" style="267" customWidth="1"/>
    <col min="16131" max="16131" width="8.42578125" style="267" customWidth="1"/>
    <col min="16132" max="16132" width="6.5703125" style="267" customWidth="1"/>
    <col min="16133" max="16133" width="47.42578125" style="267" customWidth="1"/>
    <col min="16134" max="16134" width="21.42578125" style="267" customWidth="1"/>
    <col min="16135" max="16135" width="9.140625" style="267"/>
    <col min="16136" max="16136" width="12.28515625" style="267" customWidth="1"/>
    <col min="16137" max="16384" width="9.140625" style="267"/>
  </cols>
  <sheetData>
    <row r="1" spans="1:8" ht="13.5" customHeight="1" x14ac:dyDescent="0.2">
      <c r="E1" s="269"/>
      <c r="F1" s="270" t="s">
        <v>304</v>
      </c>
    </row>
    <row r="2" spans="1:8" x14ac:dyDescent="0.2">
      <c r="E2" s="269"/>
      <c r="F2" s="3" t="s">
        <v>229</v>
      </c>
    </row>
    <row r="3" spans="1:8" x14ac:dyDescent="0.2">
      <c r="E3" s="269"/>
      <c r="F3" s="3" t="s">
        <v>0</v>
      </c>
    </row>
    <row r="4" spans="1:8" x14ac:dyDescent="0.2">
      <c r="E4" s="269"/>
      <c r="F4" s="3" t="s">
        <v>230</v>
      </c>
    </row>
    <row r="5" spans="1:8" ht="18.75" customHeight="1" x14ac:dyDescent="0.2">
      <c r="E5" s="271"/>
    </row>
    <row r="6" spans="1:8" ht="13.5" customHeight="1" x14ac:dyDescent="0.2">
      <c r="A6" s="272" t="s">
        <v>276</v>
      </c>
      <c r="B6" s="272"/>
      <c r="C6" s="272"/>
      <c r="D6" s="273"/>
      <c r="E6" s="272"/>
      <c r="F6" s="272"/>
    </row>
    <row r="7" spans="1:8" ht="14.25" customHeight="1" x14ac:dyDescent="0.2">
      <c r="A7" s="272" t="s">
        <v>305</v>
      </c>
      <c r="B7" s="272"/>
      <c r="C7" s="272"/>
      <c r="D7" s="273"/>
      <c r="E7" s="272"/>
      <c r="F7" s="272"/>
    </row>
    <row r="8" spans="1:8" ht="17.25" customHeight="1" x14ac:dyDescent="0.2">
      <c r="A8" s="274"/>
      <c r="B8" s="274"/>
      <c r="C8" s="274"/>
      <c r="D8" s="275"/>
      <c r="E8" s="274"/>
      <c r="F8" s="276" t="s">
        <v>2</v>
      </c>
    </row>
    <row r="9" spans="1:8" ht="20.25" customHeight="1" x14ac:dyDescent="0.2">
      <c r="A9" s="277" t="s">
        <v>241</v>
      </c>
      <c r="B9" s="277" t="s">
        <v>266</v>
      </c>
      <c r="C9" s="277" t="s">
        <v>267</v>
      </c>
      <c r="D9" s="278" t="s">
        <v>278</v>
      </c>
      <c r="E9" s="279" t="s">
        <v>279</v>
      </c>
      <c r="F9" s="277" t="s">
        <v>280</v>
      </c>
    </row>
    <row r="10" spans="1:8" s="283" customFormat="1" ht="9.75" customHeight="1" x14ac:dyDescent="0.2">
      <c r="A10" s="280">
        <v>1</v>
      </c>
      <c r="B10" s="280">
        <v>2</v>
      </c>
      <c r="C10" s="280">
        <v>3</v>
      </c>
      <c r="D10" s="281">
        <v>4</v>
      </c>
      <c r="E10" s="282">
        <v>5</v>
      </c>
      <c r="F10" s="280">
        <v>6</v>
      </c>
    </row>
    <row r="11" spans="1:8" ht="17.25" customHeight="1" x14ac:dyDescent="0.2">
      <c r="A11" s="534" t="s">
        <v>281</v>
      </c>
      <c r="B11" s="535"/>
      <c r="C11" s="535"/>
      <c r="D11" s="284"/>
      <c r="E11" s="535"/>
      <c r="F11" s="536"/>
    </row>
    <row r="12" spans="1:8" ht="24" customHeight="1" x14ac:dyDescent="0.2">
      <c r="A12" s="285">
        <v>1</v>
      </c>
      <c r="B12" s="285">
        <v>600</v>
      </c>
      <c r="C12" s="285">
        <v>60095</v>
      </c>
      <c r="D12" s="286">
        <v>6230</v>
      </c>
      <c r="E12" s="287" t="s">
        <v>306</v>
      </c>
      <c r="F12" s="288">
        <v>200000</v>
      </c>
    </row>
    <row r="13" spans="1:8" ht="17.25" customHeight="1" x14ac:dyDescent="0.2">
      <c r="A13" s="285">
        <v>2</v>
      </c>
      <c r="B13" s="285">
        <v>700</v>
      </c>
      <c r="C13" s="285">
        <v>70095</v>
      </c>
      <c r="D13" s="240">
        <v>6230</v>
      </c>
      <c r="E13" s="289" t="s">
        <v>307</v>
      </c>
      <c r="F13" s="290">
        <v>1500000</v>
      </c>
      <c r="G13" s="291"/>
    </row>
    <row r="14" spans="1:8" ht="26.25" customHeight="1" x14ac:dyDescent="0.2">
      <c r="A14" s="292">
        <v>3</v>
      </c>
      <c r="B14" s="292">
        <v>750</v>
      </c>
      <c r="C14" s="292">
        <v>75095</v>
      </c>
      <c r="D14" s="293">
        <v>2820</v>
      </c>
      <c r="E14" s="294" t="s">
        <v>308</v>
      </c>
      <c r="F14" s="242">
        <v>90000</v>
      </c>
      <c r="H14" s="295"/>
    </row>
    <row r="15" spans="1:8" ht="26.25" customHeight="1" x14ac:dyDescent="0.2">
      <c r="A15" s="292">
        <v>4</v>
      </c>
      <c r="B15" s="292">
        <v>750</v>
      </c>
      <c r="C15" s="292">
        <v>75095</v>
      </c>
      <c r="D15" s="296" t="s">
        <v>309</v>
      </c>
      <c r="E15" s="297" t="s">
        <v>310</v>
      </c>
      <c r="F15" s="242">
        <f>20033.52+113523.25</f>
        <v>133556.76999999999</v>
      </c>
      <c r="H15" s="295"/>
    </row>
    <row r="16" spans="1:8" ht="15.75" customHeight="1" x14ac:dyDescent="0.2">
      <c r="A16" s="292">
        <v>5</v>
      </c>
      <c r="B16" s="292">
        <v>755</v>
      </c>
      <c r="C16" s="292">
        <v>75515</v>
      </c>
      <c r="D16" s="293">
        <v>2820</v>
      </c>
      <c r="E16" s="294" t="s">
        <v>311</v>
      </c>
      <c r="F16" s="290">
        <v>128040</v>
      </c>
      <c r="H16" s="295"/>
    </row>
    <row r="17" spans="1:8" ht="15.75" customHeight="1" x14ac:dyDescent="0.2">
      <c r="A17" s="236">
        <v>6</v>
      </c>
      <c r="B17" s="236">
        <v>801</v>
      </c>
      <c r="C17" s="244">
        <v>80101</v>
      </c>
      <c r="D17" s="298">
        <v>2340</v>
      </c>
      <c r="E17" s="299" t="s">
        <v>130</v>
      </c>
      <c r="F17" s="237">
        <f>1182.91+1343.84+1213.79+1344+1300+1344</f>
        <v>7728.54</v>
      </c>
      <c r="H17" s="295"/>
    </row>
    <row r="18" spans="1:8" ht="24" customHeight="1" x14ac:dyDescent="0.2">
      <c r="A18" s="300"/>
      <c r="B18" s="301"/>
      <c r="C18" s="302"/>
      <c r="D18" s="293"/>
      <c r="E18" s="303" t="s">
        <v>312</v>
      </c>
      <c r="F18" s="304"/>
      <c r="H18" s="295"/>
    </row>
    <row r="19" spans="1:8" ht="15.75" customHeight="1" x14ac:dyDescent="0.2">
      <c r="A19" s="236">
        <v>7</v>
      </c>
      <c r="B19" s="236">
        <v>801</v>
      </c>
      <c r="C19" s="244">
        <v>80104</v>
      </c>
      <c r="D19" s="298">
        <v>2340</v>
      </c>
      <c r="E19" s="299" t="s">
        <v>143</v>
      </c>
      <c r="F19" s="237">
        <f>10372.44+5081.41+5625+5444+5625</f>
        <v>32147.85</v>
      </c>
      <c r="H19" s="295"/>
    </row>
    <row r="20" spans="1:8" ht="15.75" customHeight="1" x14ac:dyDescent="0.2">
      <c r="A20" s="300"/>
      <c r="B20" s="301"/>
      <c r="C20" s="302"/>
      <c r="D20" s="305"/>
      <c r="E20" s="306" t="s">
        <v>313</v>
      </c>
      <c r="F20" s="304"/>
      <c r="H20" s="295"/>
    </row>
    <row r="21" spans="1:8" ht="15.75" customHeight="1" x14ac:dyDescent="0.2">
      <c r="A21" s="307"/>
      <c r="B21" s="308"/>
      <c r="C21" s="309"/>
      <c r="D21" s="310"/>
      <c r="E21" s="311" t="s">
        <v>314</v>
      </c>
      <c r="F21" s="312"/>
      <c r="H21" s="295"/>
    </row>
    <row r="22" spans="1:8" ht="15.75" customHeight="1" x14ac:dyDescent="0.2">
      <c r="A22" s="307"/>
      <c r="B22" s="308"/>
      <c r="C22" s="309"/>
      <c r="D22" s="310"/>
      <c r="E22" s="313" t="s">
        <v>315</v>
      </c>
      <c r="F22" s="312"/>
      <c r="H22" s="295"/>
    </row>
    <row r="23" spans="1:8" ht="15.75" customHeight="1" x14ac:dyDescent="0.2">
      <c r="A23" s="307"/>
      <c r="B23" s="308"/>
      <c r="C23" s="309"/>
      <c r="D23" s="310"/>
      <c r="E23" s="314" t="s">
        <v>316</v>
      </c>
      <c r="F23" s="312"/>
      <c r="H23" s="295"/>
    </row>
    <row r="24" spans="1:8" ht="15.75" customHeight="1" x14ac:dyDescent="0.2">
      <c r="A24" s="307"/>
      <c r="B24" s="308"/>
      <c r="C24" s="309"/>
      <c r="D24" s="310"/>
      <c r="E24" s="315" t="s">
        <v>317</v>
      </c>
      <c r="F24" s="312"/>
      <c r="H24" s="295"/>
    </row>
    <row r="25" spans="1:8" ht="15.75" customHeight="1" x14ac:dyDescent="0.2">
      <c r="A25" s="316"/>
      <c r="B25" s="266"/>
      <c r="C25" s="246"/>
      <c r="D25" s="317"/>
      <c r="E25" s="318" t="s">
        <v>318</v>
      </c>
      <c r="F25" s="319"/>
      <c r="H25" s="295"/>
    </row>
    <row r="26" spans="1:8" ht="15.75" customHeight="1" x14ac:dyDescent="0.2">
      <c r="A26" s="236">
        <v>8</v>
      </c>
      <c r="B26" s="236">
        <v>801</v>
      </c>
      <c r="C26" s="244">
        <v>80117</v>
      </c>
      <c r="D26" s="298">
        <v>2340</v>
      </c>
      <c r="E26" s="299" t="s">
        <v>42</v>
      </c>
      <c r="F26" s="237">
        <f>741.67+861+776+10353+828+796</f>
        <v>14355.67</v>
      </c>
      <c r="H26" s="295"/>
    </row>
    <row r="27" spans="1:8" ht="15.75" customHeight="1" x14ac:dyDescent="0.2">
      <c r="A27" s="320"/>
      <c r="B27" s="321"/>
      <c r="C27" s="262"/>
      <c r="D27" s="317"/>
      <c r="E27" s="322" t="s">
        <v>319</v>
      </c>
      <c r="F27" s="237"/>
      <c r="H27" s="295"/>
    </row>
    <row r="28" spans="1:8" ht="15.75" customHeight="1" x14ac:dyDescent="0.2">
      <c r="A28" s="236">
        <v>9</v>
      </c>
      <c r="B28" s="236">
        <v>801</v>
      </c>
      <c r="C28" s="244">
        <v>80120</v>
      </c>
      <c r="D28" s="298">
        <v>2340</v>
      </c>
      <c r="E28" s="299" t="s">
        <v>151</v>
      </c>
      <c r="F28" s="237">
        <f>8442.4+10140+9354+859+9992+9982</f>
        <v>48769.4</v>
      </c>
      <c r="H28" s="295"/>
    </row>
    <row r="29" spans="1:8" ht="23.25" customHeight="1" x14ac:dyDescent="0.2">
      <c r="A29" s="307"/>
      <c r="B29" s="308"/>
      <c r="C29" s="309"/>
      <c r="D29" s="310"/>
      <c r="E29" s="323" t="s">
        <v>320</v>
      </c>
      <c r="F29" s="312"/>
      <c r="H29" s="295"/>
    </row>
    <row r="30" spans="1:8" ht="24.75" customHeight="1" x14ac:dyDescent="0.2">
      <c r="A30" s="316"/>
      <c r="B30" s="266"/>
      <c r="C30" s="246"/>
      <c r="D30" s="317"/>
      <c r="E30" s="324" t="s">
        <v>321</v>
      </c>
      <c r="F30" s="319"/>
      <c r="H30" s="295"/>
    </row>
    <row r="31" spans="1:8" ht="36" customHeight="1" x14ac:dyDescent="0.2">
      <c r="A31" s="325">
        <v>10</v>
      </c>
      <c r="B31" s="325">
        <v>801</v>
      </c>
      <c r="C31" s="325">
        <v>80195</v>
      </c>
      <c r="D31" s="317">
        <v>2827</v>
      </c>
      <c r="E31" s="326" t="s">
        <v>322</v>
      </c>
      <c r="F31" s="242">
        <f>14126-4851.46+30717+265865.03-48827.21+120444.72</f>
        <v>377474.08</v>
      </c>
      <c r="H31" s="295"/>
    </row>
    <row r="32" spans="1:8" ht="15" customHeight="1" x14ac:dyDescent="0.2">
      <c r="A32" s="292">
        <v>11</v>
      </c>
      <c r="B32" s="292">
        <v>851</v>
      </c>
      <c r="C32" s="292">
        <v>85153</v>
      </c>
      <c r="D32" s="317">
        <v>2820</v>
      </c>
      <c r="E32" s="327" t="s">
        <v>323</v>
      </c>
      <c r="F32" s="328">
        <v>60000</v>
      </c>
      <c r="H32" s="295"/>
    </row>
    <row r="33" spans="1:6" ht="36" customHeight="1" x14ac:dyDescent="0.2">
      <c r="A33" s="292">
        <v>12</v>
      </c>
      <c r="B33" s="292">
        <v>851</v>
      </c>
      <c r="C33" s="292">
        <v>85154</v>
      </c>
      <c r="D33" s="293">
        <v>2820</v>
      </c>
      <c r="E33" s="294" t="s">
        <v>324</v>
      </c>
      <c r="F33" s="242">
        <v>500000</v>
      </c>
    </row>
    <row r="34" spans="1:6" ht="24.75" customHeight="1" x14ac:dyDescent="0.2">
      <c r="A34" s="329">
        <v>13</v>
      </c>
      <c r="B34" s="329">
        <v>851</v>
      </c>
      <c r="C34" s="330">
        <v>85195</v>
      </c>
      <c r="D34" s="305">
        <v>2820</v>
      </c>
      <c r="E34" s="294" t="s">
        <v>325</v>
      </c>
      <c r="F34" s="242">
        <v>67500</v>
      </c>
    </row>
    <row r="35" spans="1:6" ht="24.75" customHeight="1" x14ac:dyDescent="0.2">
      <c r="A35" s="329">
        <v>14</v>
      </c>
      <c r="B35" s="331">
        <v>852</v>
      </c>
      <c r="C35" s="332">
        <v>85228</v>
      </c>
      <c r="D35" s="305">
        <v>2820</v>
      </c>
      <c r="E35" s="333" t="s">
        <v>326</v>
      </c>
      <c r="F35" s="242">
        <f>F36+F37</f>
        <v>10480500</v>
      </c>
    </row>
    <row r="36" spans="1:6" ht="13.5" customHeight="1" x14ac:dyDescent="0.2">
      <c r="A36" s="334" t="s">
        <v>327</v>
      </c>
      <c r="B36" s="331"/>
      <c r="C36" s="332"/>
      <c r="D36" s="305"/>
      <c r="E36" s="333" t="s">
        <v>328</v>
      </c>
      <c r="F36" s="335">
        <v>7600000</v>
      </c>
    </row>
    <row r="37" spans="1:6" ht="13.5" customHeight="1" x14ac:dyDescent="0.2">
      <c r="A37" s="334" t="s">
        <v>329</v>
      </c>
      <c r="B37" s="331"/>
      <c r="C37" s="332"/>
      <c r="D37" s="305"/>
      <c r="E37" s="333" t="s">
        <v>330</v>
      </c>
      <c r="F37" s="335">
        <v>2880500</v>
      </c>
    </row>
    <row r="38" spans="1:6" ht="25.5" customHeight="1" x14ac:dyDescent="0.2">
      <c r="A38" s="292">
        <v>15</v>
      </c>
      <c r="B38" s="292">
        <v>852</v>
      </c>
      <c r="C38" s="292">
        <v>85295</v>
      </c>
      <c r="D38" s="293">
        <v>2820</v>
      </c>
      <c r="E38" s="294" t="s">
        <v>331</v>
      </c>
      <c r="F38" s="290">
        <v>1742700</v>
      </c>
    </row>
    <row r="39" spans="1:6" ht="26.25" customHeight="1" x14ac:dyDescent="0.2">
      <c r="A39" s="292">
        <v>16</v>
      </c>
      <c r="B39" s="292">
        <v>852</v>
      </c>
      <c r="C39" s="292">
        <v>85295</v>
      </c>
      <c r="D39" s="293">
        <v>2827</v>
      </c>
      <c r="E39" s="294" t="s">
        <v>332</v>
      </c>
      <c r="F39" s="242">
        <f>115543.68+289564.4</f>
        <v>405108.08</v>
      </c>
    </row>
    <row r="40" spans="1:6" ht="26.25" customHeight="1" x14ac:dyDescent="0.2">
      <c r="A40" s="292">
        <v>17</v>
      </c>
      <c r="B40" s="292">
        <v>853</v>
      </c>
      <c r="C40" s="292">
        <v>85395</v>
      </c>
      <c r="D40" s="293">
        <v>2820</v>
      </c>
      <c r="E40" s="294" t="s">
        <v>333</v>
      </c>
      <c r="F40" s="242">
        <v>20000</v>
      </c>
    </row>
    <row r="41" spans="1:6" ht="34.5" customHeight="1" x14ac:dyDescent="0.2">
      <c r="A41" s="292">
        <v>18</v>
      </c>
      <c r="B41" s="292">
        <v>853</v>
      </c>
      <c r="C41" s="292">
        <v>85395</v>
      </c>
      <c r="D41" s="296" t="s">
        <v>309</v>
      </c>
      <c r="E41" s="297" t="s">
        <v>310</v>
      </c>
      <c r="F41" s="242">
        <f>27806.52+157570.3+35322.49+200160.75</f>
        <v>420860.05999999994</v>
      </c>
    </row>
    <row r="42" spans="1:6" ht="15.75" customHeight="1" x14ac:dyDescent="0.2">
      <c r="A42" s="336">
        <v>19</v>
      </c>
      <c r="B42" s="336">
        <v>855</v>
      </c>
      <c r="C42" s="336">
        <v>85510</v>
      </c>
      <c r="D42" s="337">
        <v>2830</v>
      </c>
      <c r="E42" s="333" t="s">
        <v>188</v>
      </c>
      <c r="F42" s="290">
        <v>2508000</v>
      </c>
    </row>
    <row r="43" spans="1:6" ht="22.5" customHeight="1" x14ac:dyDescent="0.2">
      <c r="A43" s="292">
        <v>20</v>
      </c>
      <c r="B43" s="292">
        <v>900</v>
      </c>
      <c r="C43" s="292">
        <v>90005</v>
      </c>
      <c r="D43" s="293">
        <v>6230</v>
      </c>
      <c r="E43" s="294" t="s">
        <v>334</v>
      </c>
      <c r="F43" s="290">
        <f>F44+F45</f>
        <v>600000</v>
      </c>
    </row>
    <row r="44" spans="1:6" ht="15" customHeight="1" x14ac:dyDescent="0.2">
      <c r="A44" s="338" t="s">
        <v>335</v>
      </c>
      <c r="B44" s="292"/>
      <c r="C44" s="292"/>
      <c r="D44" s="293"/>
      <c r="E44" s="339" t="s">
        <v>336</v>
      </c>
      <c r="F44" s="340">
        <v>300000</v>
      </c>
    </row>
    <row r="45" spans="1:6" ht="13.5" customHeight="1" x14ac:dyDescent="0.2">
      <c r="A45" s="338" t="s">
        <v>337</v>
      </c>
      <c r="B45" s="292"/>
      <c r="C45" s="292"/>
      <c r="D45" s="293"/>
      <c r="E45" s="339" t="s">
        <v>338</v>
      </c>
      <c r="F45" s="340">
        <v>300000</v>
      </c>
    </row>
    <row r="46" spans="1:6" ht="15.75" customHeight="1" x14ac:dyDescent="0.2">
      <c r="A46" s="336">
        <v>21</v>
      </c>
      <c r="B46" s="336">
        <v>921</v>
      </c>
      <c r="C46" s="336">
        <v>92120</v>
      </c>
      <c r="D46" s="337">
        <v>2720</v>
      </c>
      <c r="E46" s="341" t="s">
        <v>339</v>
      </c>
      <c r="F46" s="290">
        <v>600000</v>
      </c>
    </row>
    <row r="47" spans="1:6" ht="36.75" customHeight="1" x14ac:dyDescent="0.2">
      <c r="A47" s="292">
        <v>22</v>
      </c>
      <c r="B47" s="292">
        <v>921</v>
      </c>
      <c r="C47" s="292">
        <v>92195</v>
      </c>
      <c r="D47" s="296" t="s">
        <v>340</v>
      </c>
      <c r="E47" s="294" t="s">
        <v>341</v>
      </c>
      <c r="F47" s="342">
        <v>222000</v>
      </c>
    </row>
    <row r="48" spans="1:6" ht="35.25" customHeight="1" x14ac:dyDescent="0.2">
      <c r="A48" s="292">
        <v>23</v>
      </c>
      <c r="B48" s="292">
        <v>921</v>
      </c>
      <c r="C48" s="292">
        <v>92195</v>
      </c>
      <c r="D48" s="296" t="s">
        <v>309</v>
      </c>
      <c r="E48" s="297" t="s">
        <v>342</v>
      </c>
      <c r="F48" s="242">
        <f>48080.44+272455.82</f>
        <v>320536.26</v>
      </c>
    </row>
    <row r="49" spans="1:8" ht="36.75" customHeight="1" x14ac:dyDescent="0.2">
      <c r="A49" s="292">
        <v>24</v>
      </c>
      <c r="B49" s="292">
        <v>926</v>
      </c>
      <c r="C49" s="292">
        <v>92605</v>
      </c>
      <c r="D49" s="296" t="s">
        <v>343</v>
      </c>
      <c r="E49" s="241" t="s">
        <v>344</v>
      </c>
      <c r="F49" s="242">
        <f>1936300+200000+2200-2200</f>
        <v>2136300</v>
      </c>
    </row>
    <row r="50" spans="1:8" ht="49.5" customHeight="1" x14ac:dyDescent="0.2">
      <c r="A50" s="343">
        <v>25</v>
      </c>
      <c r="B50" s="292">
        <v>926</v>
      </c>
      <c r="C50" s="292">
        <v>92605</v>
      </c>
      <c r="D50" s="296" t="s">
        <v>345</v>
      </c>
      <c r="E50" s="344" t="s">
        <v>346</v>
      </c>
      <c r="F50" s="242">
        <f>16026.81+90818.61+8013.4+45409.31-8013.4-45409.31</f>
        <v>106845.42000000001</v>
      </c>
    </row>
    <row r="51" spans="1:8" ht="15" customHeight="1" x14ac:dyDescent="0.2">
      <c r="A51" s="537"/>
      <c r="B51" s="538"/>
      <c r="C51" s="538"/>
      <c r="D51" s="284"/>
      <c r="E51" s="538" t="s">
        <v>347</v>
      </c>
      <c r="F51" s="539">
        <f>F50+F49+F48+F47+F46+F43+F42+F41+F40+F39+F38+F35+F34+F33+F32++F28+F26+F19+F17+F31+F16+F15+F14+F13+F12</f>
        <v>22722422.129999999</v>
      </c>
      <c r="H51" s="295"/>
    </row>
    <row r="52" spans="1:8" ht="17.25" customHeight="1" x14ac:dyDescent="0.2">
      <c r="A52" s="534" t="s">
        <v>301</v>
      </c>
      <c r="B52" s="535"/>
      <c r="C52" s="535"/>
      <c r="D52" s="284"/>
      <c r="E52" s="535"/>
      <c r="F52" s="536"/>
    </row>
    <row r="53" spans="1:8" ht="17.25" customHeight="1" x14ac:dyDescent="0.2">
      <c r="A53" s="277" t="s">
        <v>241</v>
      </c>
      <c r="B53" s="277" t="s">
        <v>266</v>
      </c>
      <c r="C53" s="277" t="s">
        <v>267</v>
      </c>
      <c r="D53" s="293"/>
      <c r="E53" s="345" t="s">
        <v>348</v>
      </c>
      <c r="F53" s="277" t="s">
        <v>280</v>
      </c>
    </row>
    <row r="54" spans="1:8" ht="24" customHeight="1" x14ac:dyDescent="0.2">
      <c r="A54" s="292">
        <v>1</v>
      </c>
      <c r="B54" s="292">
        <v>801</v>
      </c>
      <c r="C54" s="292">
        <v>80101</v>
      </c>
      <c r="D54" s="346" t="s">
        <v>349</v>
      </c>
      <c r="E54" s="347" t="s">
        <v>130</v>
      </c>
      <c r="F54" s="290">
        <f>2602394+5833078</f>
        <v>8435472</v>
      </c>
    </row>
    <row r="55" spans="1:8" ht="16.5" customHeight="1" x14ac:dyDescent="0.2">
      <c r="A55" s="348"/>
      <c r="B55" s="349"/>
      <c r="C55" s="350"/>
      <c r="D55" s="305"/>
      <c r="E55" s="351" t="s">
        <v>350</v>
      </c>
      <c r="F55" s="352"/>
    </row>
    <row r="56" spans="1:8" ht="15" customHeight="1" x14ac:dyDescent="0.2">
      <c r="A56" s="353"/>
      <c r="B56" s="354"/>
      <c r="C56" s="355"/>
      <c r="D56" s="310"/>
      <c r="E56" s="356" t="s">
        <v>351</v>
      </c>
      <c r="F56" s="357"/>
      <c r="G56" s="358"/>
    </row>
    <row r="57" spans="1:8" ht="26.25" customHeight="1" x14ac:dyDescent="0.2">
      <c r="A57" s="353"/>
      <c r="B57" s="354"/>
      <c r="C57" s="355"/>
      <c r="D57" s="310"/>
      <c r="E57" s="359" t="s">
        <v>352</v>
      </c>
      <c r="F57" s="357"/>
    </row>
    <row r="58" spans="1:8" ht="27" customHeight="1" x14ac:dyDescent="0.2">
      <c r="A58" s="353"/>
      <c r="B58" s="354"/>
      <c r="C58" s="355"/>
      <c r="D58" s="310"/>
      <c r="E58" s="359" t="s">
        <v>312</v>
      </c>
      <c r="F58" s="357"/>
    </row>
    <row r="59" spans="1:8" ht="14.25" customHeight="1" x14ac:dyDescent="0.2">
      <c r="A59" s="353"/>
      <c r="B59" s="354"/>
      <c r="C59" s="355"/>
      <c r="D59" s="310"/>
      <c r="E59" s="360" t="s">
        <v>353</v>
      </c>
      <c r="F59" s="357"/>
    </row>
    <row r="60" spans="1:8" ht="24" customHeight="1" x14ac:dyDescent="0.2">
      <c r="A60" s="361"/>
      <c r="B60" s="362"/>
      <c r="C60" s="363"/>
      <c r="D60" s="317"/>
      <c r="E60" s="364" t="s">
        <v>354</v>
      </c>
      <c r="F60" s="328"/>
    </row>
    <row r="61" spans="1:8" ht="15" customHeight="1" x14ac:dyDescent="0.2">
      <c r="A61" s="336">
        <v>2</v>
      </c>
      <c r="B61" s="336">
        <v>801</v>
      </c>
      <c r="C61" s="336">
        <v>80103</v>
      </c>
      <c r="D61" s="337">
        <v>2540</v>
      </c>
      <c r="E61" s="365" t="s">
        <v>355</v>
      </c>
      <c r="F61" s="290">
        <f>152496</f>
        <v>152496</v>
      </c>
    </row>
    <row r="62" spans="1:8" ht="27" customHeight="1" x14ac:dyDescent="0.2">
      <c r="A62" s="353"/>
      <c r="B62" s="354"/>
      <c r="C62" s="355"/>
      <c r="D62" s="310"/>
      <c r="E62" s="366" t="s">
        <v>352</v>
      </c>
      <c r="F62" s="352"/>
    </row>
    <row r="63" spans="1:8" ht="15" customHeight="1" x14ac:dyDescent="0.2">
      <c r="A63" s="361"/>
      <c r="B63" s="362"/>
      <c r="C63" s="363"/>
      <c r="D63" s="317"/>
      <c r="E63" s="362" t="s">
        <v>353</v>
      </c>
      <c r="F63" s="328"/>
    </row>
    <row r="64" spans="1:8" ht="26.25" customHeight="1" x14ac:dyDescent="0.2">
      <c r="A64" s="292">
        <v>3</v>
      </c>
      <c r="B64" s="292">
        <v>801</v>
      </c>
      <c r="C64" s="292">
        <v>80104</v>
      </c>
      <c r="D64" s="296" t="s">
        <v>349</v>
      </c>
      <c r="E64" s="347" t="s">
        <v>143</v>
      </c>
      <c r="F64" s="342">
        <f>7360256+2051055-50000</f>
        <v>9361311</v>
      </c>
    </row>
    <row r="65" spans="1:6" ht="15.2" customHeight="1" x14ac:dyDescent="0.2">
      <c r="A65" s="348"/>
      <c r="B65" s="349"/>
      <c r="C65" s="350"/>
      <c r="D65" s="305"/>
      <c r="E65" s="351" t="s">
        <v>315</v>
      </c>
      <c r="F65" s="352"/>
    </row>
    <row r="66" spans="1:6" ht="15.2" customHeight="1" x14ac:dyDescent="0.2">
      <c r="A66" s="353"/>
      <c r="B66" s="354"/>
      <c r="C66" s="355"/>
      <c r="D66" s="310"/>
      <c r="E66" s="367" t="s">
        <v>313</v>
      </c>
      <c r="F66" s="357"/>
    </row>
    <row r="67" spans="1:6" ht="15.2" customHeight="1" x14ac:dyDescent="0.2">
      <c r="A67" s="353"/>
      <c r="B67" s="354"/>
      <c r="C67" s="355"/>
      <c r="D67" s="310"/>
      <c r="E67" s="367" t="s">
        <v>314</v>
      </c>
      <c r="F67" s="357"/>
    </row>
    <row r="68" spans="1:6" ht="23.25" customHeight="1" x14ac:dyDescent="0.2">
      <c r="A68" s="353"/>
      <c r="B68" s="354"/>
      <c r="C68" s="355"/>
      <c r="D68" s="368"/>
      <c r="E68" s="369" t="s">
        <v>356</v>
      </c>
      <c r="F68" s="357"/>
    </row>
    <row r="69" spans="1:6" ht="15.2" customHeight="1" x14ac:dyDescent="0.2">
      <c r="A69" s="353"/>
      <c r="B69" s="354"/>
      <c r="C69" s="355"/>
      <c r="D69" s="310"/>
      <c r="E69" s="367" t="s">
        <v>357</v>
      </c>
      <c r="F69" s="357"/>
    </row>
    <row r="70" spans="1:6" ht="15.2" customHeight="1" x14ac:dyDescent="0.2">
      <c r="A70" s="353"/>
      <c r="B70" s="354"/>
      <c r="C70" s="355"/>
      <c r="D70" s="310"/>
      <c r="E70" s="359" t="s">
        <v>358</v>
      </c>
      <c r="F70" s="357"/>
    </row>
    <row r="71" spans="1:6" ht="15.2" customHeight="1" x14ac:dyDescent="0.2">
      <c r="A71" s="353"/>
      <c r="B71" s="354"/>
      <c r="C71" s="355"/>
      <c r="D71" s="310"/>
      <c r="E71" s="359" t="s">
        <v>359</v>
      </c>
      <c r="F71" s="357"/>
    </row>
    <row r="72" spans="1:6" ht="15.2" customHeight="1" x14ac:dyDescent="0.2">
      <c r="A72" s="353"/>
      <c r="B72" s="354"/>
      <c r="C72" s="355"/>
      <c r="D72" s="310"/>
      <c r="E72" s="367" t="s">
        <v>317</v>
      </c>
      <c r="F72" s="357"/>
    </row>
    <row r="73" spans="1:6" ht="15.2" customHeight="1" x14ac:dyDescent="0.2">
      <c r="A73" s="353"/>
      <c r="B73" s="354"/>
      <c r="C73" s="355"/>
      <c r="D73" s="310"/>
      <c r="E73" s="367" t="s">
        <v>360</v>
      </c>
      <c r="F73" s="357"/>
    </row>
    <row r="74" spans="1:6" ht="15.2" customHeight="1" x14ac:dyDescent="0.2">
      <c r="A74" s="353"/>
      <c r="B74" s="354"/>
      <c r="C74" s="355"/>
      <c r="D74" s="310"/>
      <c r="E74" s="359" t="s">
        <v>361</v>
      </c>
      <c r="F74" s="357"/>
    </row>
    <row r="75" spans="1:6" ht="15.2" customHeight="1" x14ac:dyDescent="0.2">
      <c r="A75" s="361"/>
      <c r="B75" s="362"/>
      <c r="C75" s="363"/>
      <c r="D75" s="317"/>
      <c r="E75" s="370" t="s">
        <v>316</v>
      </c>
      <c r="F75" s="371"/>
    </row>
    <row r="76" spans="1:6" ht="15.2" customHeight="1" x14ac:dyDescent="0.2">
      <c r="A76" s="353"/>
      <c r="B76" s="354"/>
      <c r="C76" s="355"/>
      <c r="D76" s="310"/>
      <c r="E76" s="372" t="s">
        <v>318</v>
      </c>
      <c r="F76" s="373"/>
    </row>
    <row r="77" spans="1:6" ht="15.2" customHeight="1" x14ac:dyDescent="0.2">
      <c r="A77" s="353"/>
      <c r="B77" s="354"/>
      <c r="C77" s="355"/>
      <c r="D77" s="310"/>
      <c r="E77" s="360" t="s">
        <v>362</v>
      </c>
      <c r="F77" s="357"/>
    </row>
    <row r="78" spans="1:6" ht="15.2" customHeight="1" x14ac:dyDescent="0.2">
      <c r="A78" s="353"/>
      <c r="B78" s="354"/>
      <c r="C78" s="355"/>
      <c r="D78" s="310"/>
      <c r="E78" s="360" t="s">
        <v>363</v>
      </c>
      <c r="F78" s="357"/>
    </row>
    <row r="79" spans="1:6" ht="15.2" customHeight="1" x14ac:dyDescent="0.2">
      <c r="A79" s="361"/>
      <c r="B79" s="362"/>
      <c r="C79" s="363"/>
      <c r="D79" s="317"/>
      <c r="E79" s="374" t="s">
        <v>364</v>
      </c>
      <c r="F79" s="328"/>
    </row>
    <row r="80" spans="1:6" ht="17.25" customHeight="1" x14ac:dyDescent="0.2">
      <c r="A80" s="292">
        <v>4</v>
      </c>
      <c r="B80" s="292">
        <v>801</v>
      </c>
      <c r="C80" s="292">
        <v>80106</v>
      </c>
      <c r="D80" s="293">
        <v>2540</v>
      </c>
      <c r="E80" s="375" t="s">
        <v>365</v>
      </c>
      <c r="F80" s="242">
        <v>70572</v>
      </c>
    </row>
    <row r="81" spans="1:6" ht="16.5" customHeight="1" x14ac:dyDescent="0.2">
      <c r="A81" s="353"/>
      <c r="B81" s="354"/>
      <c r="C81" s="355"/>
      <c r="D81" s="305"/>
      <c r="E81" s="376" t="s">
        <v>366</v>
      </c>
      <c r="F81" s="377"/>
    </row>
    <row r="82" spans="1:6" ht="13.5" customHeight="1" x14ac:dyDescent="0.2">
      <c r="A82" s="336">
        <v>5</v>
      </c>
      <c r="B82" s="336">
        <v>801</v>
      </c>
      <c r="C82" s="336">
        <v>80115</v>
      </c>
      <c r="D82" s="293">
        <v>2540</v>
      </c>
      <c r="E82" s="365" t="s">
        <v>150</v>
      </c>
      <c r="F82" s="290">
        <f>2702384</f>
        <v>2702384</v>
      </c>
    </row>
    <row r="83" spans="1:6" ht="28.5" customHeight="1" x14ac:dyDescent="0.2">
      <c r="A83" s="341"/>
      <c r="B83" s="365"/>
      <c r="C83" s="378"/>
      <c r="D83" s="293"/>
      <c r="E83" s="379" t="s">
        <v>367</v>
      </c>
      <c r="F83" s="290"/>
    </row>
    <row r="84" spans="1:6" ht="13.5" customHeight="1" x14ac:dyDescent="0.2">
      <c r="A84" s="336">
        <v>6</v>
      </c>
      <c r="B84" s="336">
        <v>801</v>
      </c>
      <c r="C84" s="336">
        <v>80116</v>
      </c>
      <c r="D84" s="293">
        <v>2540</v>
      </c>
      <c r="E84" s="365" t="s">
        <v>368</v>
      </c>
      <c r="F84" s="290">
        <v>5194583</v>
      </c>
    </row>
    <row r="85" spans="1:6" ht="15" customHeight="1" x14ac:dyDescent="0.2">
      <c r="A85" s="348"/>
      <c r="B85" s="349"/>
      <c r="C85" s="350"/>
      <c r="D85" s="305"/>
      <c r="E85" s="380" t="s">
        <v>369</v>
      </c>
      <c r="F85" s="352"/>
    </row>
    <row r="86" spans="1:6" ht="25.5" customHeight="1" x14ac:dyDescent="0.2">
      <c r="A86" s="353"/>
      <c r="B86" s="354"/>
      <c r="C86" s="355"/>
      <c r="D86" s="310"/>
      <c r="E86" s="356" t="s">
        <v>370</v>
      </c>
      <c r="F86" s="357"/>
    </row>
    <row r="87" spans="1:6" ht="13.5" customHeight="1" x14ac:dyDescent="0.2">
      <c r="A87" s="353"/>
      <c r="B87" s="354"/>
      <c r="C87" s="355"/>
      <c r="D87" s="310"/>
      <c r="E87" s="360" t="s">
        <v>371</v>
      </c>
      <c r="F87" s="357"/>
    </row>
    <row r="88" spans="1:6" ht="25.5" customHeight="1" x14ac:dyDescent="0.2">
      <c r="A88" s="353"/>
      <c r="B88" s="354"/>
      <c r="C88" s="355"/>
      <c r="D88" s="310"/>
      <c r="E88" s="381" t="s">
        <v>372</v>
      </c>
      <c r="F88" s="373"/>
    </row>
    <row r="89" spans="1:6" ht="27.75" customHeight="1" x14ac:dyDescent="0.2">
      <c r="A89" s="353"/>
      <c r="B89" s="354"/>
      <c r="C89" s="355"/>
      <c r="D89" s="310"/>
      <c r="E89" s="356" t="s">
        <v>373</v>
      </c>
      <c r="F89" s="357"/>
    </row>
    <row r="90" spans="1:6" ht="15.75" customHeight="1" x14ac:dyDescent="0.2">
      <c r="A90" s="353"/>
      <c r="B90" s="354"/>
      <c r="C90" s="355"/>
      <c r="D90" s="310"/>
      <c r="E90" s="360" t="s">
        <v>374</v>
      </c>
      <c r="F90" s="357"/>
    </row>
    <row r="91" spans="1:6" ht="15" customHeight="1" x14ac:dyDescent="0.2">
      <c r="A91" s="353"/>
      <c r="B91" s="354"/>
      <c r="C91" s="355"/>
      <c r="D91" s="368"/>
      <c r="E91" s="382" t="s">
        <v>375</v>
      </c>
      <c r="F91" s="357"/>
    </row>
    <row r="92" spans="1:6" ht="15" customHeight="1" x14ac:dyDescent="0.2">
      <c r="A92" s="353"/>
      <c r="B92" s="354"/>
      <c r="C92" s="355"/>
      <c r="D92" s="368"/>
      <c r="E92" s="383" t="s">
        <v>376</v>
      </c>
      <c r="F92" s="373"/>
    </row>
    <row r="93" spans="1:6" ht="15.75" customHeight="1" x14ac:dyDescent="0.2">
      <c r="A93" s="353"/>
      <c r="B93" s="354"/>
      <c r="C93" s="355"/>
      <c r="D93" s="368"/>
      <c r="E93" s="372" t="s">
        <v>377</v>
      </c>
      <c r="F93" s="373"/>
    </row>
    <row r="94" spans="1:6" ht="27" customHeight="1" x14ac:dyDescent="0.2">
      <c r="A94" s="361"/>
      <c r="B94" s="362"/>
      <c r="C94" s="363"/>
      <c r="D94" s="317"/>
      <c r="E94" s="364" t="s">
        <v>378</v>
      </c>
      <c r="F94" s="328"/>
    </row>
    <row r="95" spans="1:6" ht="24.75" customHeight="1" x14ac:dyDescent="0.2">
      <c r="A95" s="292">
        <v>7</v>
      </c>
      <c r="B95" s="292">
        <v>801</v>
      </c>
      <c r="C95" s="292">
        <v>80117</v>
      </c>
      <c r="D95" s="296" t="s">
        <v>349</v>
      </c>
      <c r="E95" s="347" t="s">
        <v>42</v>
      </c>
      <c r="F95" s="290">
        <f>1606616+1004162</f>
        <v>2610778</v>
      </c>
    </row>
    <row r="96" spans="1:6" ht="28.5" customHeight="1" x14ac:dyDescent="0.2">
      <c r="A96" s="353"/>
      <c r="B96" s="354"/>
      <c r="C96" s="355"/>
      <c r="D96" s="310"/>
      <c r="E96" s="381" t="s">
        <v>379</v>
      </c>
      <c r="F96" s="373"/>
    </row>
    <row r="97" spans="1:6" ht="26.25" customHeight="1" x14ac:dyDescent="0.2">
      <c r="A97" s="353"/>
      <c r="B97" s="354"/>
      <c r="C97" s="355"/>
      <c r="D97" s="310"/>
      <c r="E97" s="384" t="s">
        <v>380</v>
      </c>
      <c r="F97" s="357"/>
    </row>
    <row r="98" spans="1:6" ht="25.5" customHeight="1" x14ac:dyDescent="0.2">
      <c r="A98" s="353"/>
      <c r="B98" s="354"/>
      <c r="C98" s="355"/>
      <c r="D98" s="310"/>
      <c r="E98" s="364" t="s">
        <v>381</v>
      </c>
      <c r="F98" s="377"/>
    </row>
    <row r="99" spans="1:6" ht="27" customHeight="1" x14ac:dyDescent="0.2">
      <c r="A99" s="292">
        <v>8</v>
      </c>
      <c r="B99" s="292">
        <v>801</v>
      </c>
      <c r="C99" s="292">
        <v>80120</v>
      </c>
      <c r="D99" s="296" t="s">
        <v>349</v>
      </c>
      <c r="E99" s="347" t="s">
        <v>151</v>
      </c>
      <c r="F99" s="290">
        <f>3353811+3084625</f>
        <v>6438436</v>
      </c>
    </row>
    <row r="100" spans="1:6" ht="16.5" customHeight="1" x14ac:dyDescent="0.2">
      <c r="A100" s="353"/>
      <c r="B100" s="354"/>
      <c r="C100" s="355"/>
      <c r="D100" s="310"/>
      <c r="E100" s="356" t="s">
        <v>382</v>
      </c>
      <c r="F100" s="357"/>
    </row>
    <row r="101" spans="1:6" ht="24.75" customHeight="1" x14ac:dyDescent="0.2">
      <c r="A101" s="353"/>
      <c r="B101" s="354"/>
      <c r="C101" s="355"/>
      <c r="D101" s="368"/>
      <c r="E101" s="356" t="s">
        <v>383</v>
      </c>
      <c r="F101" s="357"/>
    </row>
    <row r="102" spans="1:6" ht="24" customHeight="1" x14ac:dyDescent="0.2">
      <c r="A102" s="353"/>
      <c r="B102" s="354"/>
      <c r="C102" s="355"/>
      <c r="D102" s="368"/>
      <c r="E102" s="385" t="s">
        <v>384</v>
      </c>
      <c r="F102" s="357"/>
    </row>
    <row r="103" spans="1:6" ht="25.5" customHeight="1" x14ac:dyDescent="0.2">
      <c r="A103" s="353"/>
      <c r="B103" s="354"/>
      <c r="C103" s="355"/>
      <c r="D103" s="310"/>
      <c r="E103" s="356" t="s">
        <v>385</v>
      </c>
      <c r="F103" s="357"/>
    </row>
    <row r="104" spans="1:6" ht="25.5" customHeight="1" x14ac:dyDescent="0.2">
      <c r="A104" s="353"/>
      <c r="B104" s="354"/>
      <c r="C104" s="355"/>
      <c r="D104" s="310"/>
      <c r="E104" s="367" t="s">
        <v>386</v>
      </c>
      <c r="F104" s="357"/>
    </row>
    <row r="105" spans="1:6" ht="25.5" customHeight="1" x14ac:dyDescent="0.2">
      <c r="A105" s="353"/>
      <c r="B105" s="354"/>
      <c r="C105" s="355"/>
      <c r="D105" s="310"/>
      <c r="E105" s="359" t="s">
        <v>320</v>
      </c>
      <c r="F105" s="357"/>
    </row>
    <row r="106" spans="1:6" ht="26.25" customHeight="1" x14ac:dyDescent="0.2">
      <c r="A106" s="353"/>
      <c r="B106" s="354"/>
      <c r="C106" s="355"/>
      <c r="D106" s="310"/>
      <c r="E106" s="359" t="s">
        <v>321</v>
      </c>
      <c r="F106" s="357"/>
    </row>
    <row r="107" spans="1:6" ht="15" customHeight="1" x14ac:dyDescent="0.2">
      <c r="A107" s="353"/>
      <c r="B107" s="354"/>
      <c r="C107" s="355"/>
      <c r="D107" s="310"/>
      <c r="E107" s="360" t="s">
        <v>387</v>
      </c>
      <c r="F107" s="357"/>
    </row>
    <row r="108" spans="1:6" ht="15.75" customHeight="1" x14ac:dyDescent="0.2">
      <c r="A108" s="361"/>
      <c r="B108" s="362"/>
      <c r="C108" s="363"/>
      <c r="D108" s="317"/>
      <c r="E108" s="374" t="s">
        <v>388</v>
      </c>
      <c r="F108" s="328"/>
    </row>
    <row r="109" spans="1:6" ht="51" customHeight="1" x14ac:dyDescent="0.2">
      <c r="A109" s="292">
        <v>9</v>
      </c>
      <c r="B109" s="292">
        <v>801</v>
      </c>
      <c r="C109" s="292">
        <v>80149</v>
      </c>
      <c r="D109" s="296" t="s">
        <v>349</v>
      </c>
      <c r="E109" s="375" t="s">
        <v>389</v>
      </c>
      <c r="F109" s="242">
        <f>2272895+24507+59523.68</f>
        <v>2356925.6800000002</v>
      </c>
    </row>
    <row r="110" spans="1:6" ht="28.5" customHeight="1" x14ac:dyDescent="0.2">
      <c r="A110" s="348"/>
      <c r="B110" s="349"/>
      <c r="C110" s="350"/>
      <c r="D110" s="386"/>
      <c r="E110" s="387" t="s">
        <v>390</v>
      </c>
      <c r="F110" s="352"/>
    </row>
    <row r="111" spans="1:6" ht="15.2" customHeight="1" x14ac:dyDescent="0.2">
      <c r="A111" s="353"/>
      <c r="B111" s="354"/>
      <c r="C111" s="355"/>
      <c r="D111" s="310"/>
      <c r="E111" s="359" t="s">
        <v>316</v>
      </c>
      <c r="F111" s="357"/>
    </row>
    <row r="112" spans="1:6" ht="15.2" customHeight="1" x14ac:dyDescent="0.2">
      <c r="A112" s="353"/>
      <c r="B112" s="354"/>
      <c r="C112" s="355"/>
      <c r="D112" s="310"/>
      <c r="E112" s="359" t="s">
        <v>391</v>
      </c>
      <c r="F112" s="357"/>
    </row>
    <row r="113" spans="1:7" ht="15.2" customHeight="1" x14ac:dyDescent="0.2">
      <c r="A113" s="353"/>
      <c r="B113" s="354"/>
      <c r="C113" s="355"/>
      <c r="D113" s="310"/>
      <c r="E113" s="388" t="s">
        <v>315</v>
      </c>
      <c r="F113" s="373"/>
    </row>
    <row r="114" spans="1:7" ht="15.2" customHeight="1" x14ac:dyDescent="0.2">
      <c r="A114" s="353"/>
      <c r="B114" s="354"/>
      <c r="C114" s="355"/>
      <c r="D114" s="310"/>
      <c r="E114" s="367" t="s">
        <v>314</v>
      </c>
      <c r="F114" s="357"/>
    </row>
    <row r="115" spans="1:7" ht="15.2" customHeight="1" x14ac:dyDescent="0.2">
      <c r="A115" s="353"/>
      <c r="B115" s="354"/>
      <c r="C115" s="355"/>
      <c r="D115" s="310"/>
      <c r="E115" s="359" t="s">
        <v>392</v>
      </c>
      <c r="F115" s="357"/>
    </row>
    <row r="116" spans="1:7" ht="15.2" customHeight="1" x14ac:dyDescent="0.2">
      <c r="A116" s="353"/>
      <c r="B116" s="354"/>
      <c r="C116" s="355"/>
      <c r="D116" s="310"/>
      <c r="E116" s="359" t="s">
        <v>393</v>
      </c>
      <c r="F116" s="357"/>
    </row>
    <row r="117" spans="1:7" ht="15.2" customHeight="1" x14ac:dyDescent="0.2">
      <c r="A117" s="353"/>
      <c r="B117" s="354"/>
      <c r="C117" s="355"/>
      <c r="D117" s="310"/>
      <c r="E117" s="359" t="s">
        <v>359</v>
      </c>
      <c r="F117" s="357"/>
    </row>
    <row r="118" spans="1:7" ht="15.2" customHeight="1" x14ac:dyDescent="0.2">
      <c r="A118" s="353"/>
      <c r="B118" s="354"/>
      <c r="C118" s="355"/>
      <c r="D118" s="389"/>
      <c r="E118" s="367" t="s">
        <v>317</v>
      </c>
      <c r="F118" s="357"/>
    </row>
    <row r="119" spans="1:7" ht="15.2" customHeight="1" x14ac:dyDescent="0.2">
      <c r="A119" s="353"/>
      <c r="B119" s="354"/>
      <c r="C119" s="355"/>
      <c r="D119" s="310"/>
      <c r="E119" s="367" t="s">
        <v>313</v>
      </c>
      <c r="F119" s="357"/>
    </row>
    <row r="120" spans="1:7" ht="15.2" customHeight="1" x14ac:dyDescent="0.2">
      <c r="A120" s="353"/>
      <c r="B120" s="354"/>
      <c r="C120" s="355"/>
      <c r="D120" s="310"/>
      <c r="E120" s="390" t="s">
        <v>364</v>
      </c>
      <c r="F120" s="373"/>
    </row>
    <row r="121" spans="1:7" ht="15.2" customHeight="1" x14ac:dyDescent="0.2">
      <c r="A121" s="361"/>
      <c r="B121" s="362"/>
      <c r="C121" s="363"/>
      <c r="D121" s="317"/>
      <c r="E121" s="391" t="s">
        <v>362</v>
      </c>
      <c r="F121" s="328"/>
    </row>
    <row r="122" spans="1:7" ht="39" customHeight="1" x14ac:dyDescent="0.2">
      <c r="A122" s="292">
        <v>10</v>
      </c>
      <c r="B122" s="292">
        <v>801</v>
      </c>
      <c r="C122" s="292">
        <v>80150</v>
      </c>
      <c r="D122" s="296" t="s">
        <v>349</v>
      </c>
      <c r="E122" s="375" t="s">
        <v>394</v>
      </c>
      <c r="F122" s="242">
        <f>158853+90670+100000+100000</f>
        <v>449523</v>
      </c>
    </row>
    <row r="123" spans="1:7" ht="25.5" customHeight="1" x14ac:dyDescent="0.2">
      <c r="A123" s="353"/>
      <c r="B123" s="354"/>
      <c r="C123" s="355"/>
      <c r="D123" s="310"/>
      <c r="E123" s="356" t="s">
        <v>395</v>
      </c>
      <c r="F123" s="357"/>
    </row>
    <row r="124" spans="1:7" ht="16.5" customHeight="1" x14ac:dyDescent="0.2">
      <c r="A124" s="361"/>
      <c r="B124" s="362"/>
      <c r="C124" s="363"/>
      <c r="D124" s="392"/>
      <c r="E124" s="393" t="s">
        <v>353</v>
      </c>
      <c r="F124" s="371"/>
    </row>
    <row r="125" spans="1:7" ht="16.5" customHeight="1" x14ac:dyDescent="0.2">
      <c r="A125" s="353"/>
      <c r="B125" s="354"/>
      <c r="C125" s="355"/>
      <c r="D125" s="310"/>
      <c r="E125" s="390" t="s">
        <v>350</v>
      </c>
      <c r="F125" s="373"/>
    </row>
    <row r="126" spans="1:7" ht="15.75" customHeight="1" x14ac:dyDescent="0.2">
      <c r="A126" s="361"/>
      <c r="B126" s="362"/>
      <c r="C126" s="363"/>
      <c r="D126" s="317"/>
      <c r="E126" s="364" t="s">
        <v>351</v>
      </c>
      <c r="F126" s="328"/>
      <c r="G126" s="358"/>
    </row>
    <row r="127" spans="1:7" ht="13.5" customHeight="1" x14ac:dyDescent="0.2">
      <c r="A127" s="336">
        <v>11</v>
      </c>
      <c r="B127" s="336">
        <v>801</v>
      </c>
      <c r="C127" s="336">
        <v>80151</v>
      </c>
      <c r="D127" s="293">
        <v>2540</v>
      </c>
      <c r="E127" s="365" t="s">
        <v>396</v>
      </c>
      <c r="F127" s="290">
        <f>60410</f>
        <v>60410</v>
      </c>
    </row>
    <row r="128" spans="1:7" ht="15.2" customHeight="1" x14ac:dyDescent="0.2">
      <c r="A128" s="348"/>
      <c r="B128" s="349"/>
      <c r="C128" s="350"/>
      <c r="D128" s="386"/>
      <c r="E128" s="380" t="s">
        <v>397</v>
      </c>
      <c r="F128" s="352"/>
    </row>
    <row r="129" spans="1:6" ht="15.2" customHeight="1" x14ac:dyDescent="0.2">
      <c r="A129" s="361"/>
      <c r="B129" s="362"/>
      <c r="C129" s="363"/>
      <c r="D129" s="394"/>
      <c r="E129" s="374" t="s">
        <v>398</v>
      </c>
      <c r="F129" s="328"/>
    </row>
    <row r="130" spans="1:6" ht="102" customHeight="1" x14ac:dyDescent="0.2">
      <c r="A130" s="292">
        <v>12</v>
      </c>
      <c r="B130" s="292">
        <v>801</v>
      </c>
      <c r="C130" s="292">
        <v>80152</v>
      </c>
      <c r="D130" s="296" t="s">
        <v>349</v>
      </c>
      <c r="E130" s="375" t="s">
        <v>399</v>
      </c>
      <c r="F130" s="242">
        <f>221339+382609+100000+100000</f>
        <v>803948</v>
      </c>
    </row>
    <row r="131" spans="1:6" ht="15" customHeight="1" x14ac:dyDescent="0.2">
      <c r="A131" s="348"/>
      <c r="B131" s="349"/>
      <c r="C131" s="350"/>
      <c r="D131" s="305"/>
      <c r="E131" s="395" t="s">
        <v>400</v>
      </c>
      <c r="F131" s="352"/>
    </row>
    <row r="132" spans="1:6" ht="24.75" customHeight="1" x14ac:dyDescent="0.2">
      <c r="A132" s="353"/>
      <c r="B132" s="354"/>
      <c r="C132" s="355"/>
      <c r="D132" s="310"/>
      <c r="E132" s="381" t="s">
        <v>379</v>
      </c>
      <c r="F132" s="373"/>
    </row>
    <row r="133" spans="1:6" ht="15" customHeight="1" x14ac:dyDescent="0.2">
      <c r="A133" s="353"/>
      <c r="B133" s="354"/>
      <c r="C133" s="355"/>
      <c r="D133" s="310"/>
      <c r="E133" s="367" t="s">
        <v>388</v>
      </c>
      <c r="F133" s="357"/>
    </row>
    <row r="134" spans="1:6" ht="22.9" customHeight="1" x14ac:dyDescent="0.2">
      <c r="A134" s="353"/>
      <c r="B134" s="354"/>
      <c r="C134" s="355"/>
      <c r="D134" s="310"/>
      <c r="E134" s="396" t="s">
        <v>367</v>
      </c>
      <c r="F134" s="357"/>
    </row>
    <row r="135" spans="1:6" ht="24.75" customHeight="1" x14ac:dyDescent="0.2">
      <c r="A135" s="353"/>
      <c r="B135" s="354"/>
      <c r="C135" s="355"/>
      <c r="D135" s="310"/>
      <c r="E135" s="359" t="s">
        <v>321</v>
      </c>
      <c r="F135" s="357"/>
    </row>
    <row r="136" spans="1:6" ht="24" customHeight="1" x14ac:dyDescent="0.2">
      <c r="A136" s="361"/>
      <c r="B136" s="362"/>
      <c r="C136" s="363"/>
      <c r="D136" s="317"/>
      <c r="E136" s="364" t="s">
        <v>381</v>
      </c>
      <c r="F136" s="328"/>
    </row>
    <row r="137" spans="1:6" ht="15.75" customHeight="1" x14ac:dyDescent="0.2">
      <c r="A137" s="397">
        <v>13</v>
      </c>
      <c r="B137" s="397">
        <v>853</v>
      </c>
      <c r="C137" s="397">
        <v>85311</v>
      </c>
      <c r="D137" s="337">
        <v>2580</v>
      </c>
      <c r="E137" s="362" t="s">
        <v>401</v>
      </c>
      <c r="F137" s="328">
        <v>230801</v>
      </c>
    </row>
    <row r="138" spans="1:6" ht="18" customHeight="1" x14ac:dyDescent="0.2">
      <c r="A138" s="341"/>
      <c r="B138" s="365"/>
      <c r="C138" s="363"/>
      <c r="D138" s="317"/>
      <c r="E138" s="362" t="s">
        <v>402</v>
      </c>
      <c r="F138" s="328"/>
    </row>
    <row r="139" spans="1:6" ht="15.75" customHeight="1" x14ac:dyDescent="0.2">
      <c r="A139" s="336">
        <v>14</v>
      </c>
      <c r="B139" s="336">
        <v>854</v>
      </c>
      <c r="C139" s="398">
        <v>85402</v>
      </c>
      <c r="D139" s="337">
        <v>2540</v>
      </c>
      <c r="E139" s="399" t="s">
        <v>403</v>
      </c>
      <c r="F139" s="290">
        <f>984049</f>
        <v>984049</v>
      </c>
    </row>
    <row r="140" spans="1:6" ht="22.5" customHeight="1" x14ac:dyDescent="0.2">
      <c r="A140" s="341"/>
      <c r="B140" s="365"/>
      <c r="C140" s="378"/>
      <c r="D140" s="293"/>
      <c r="E140" s="375" t="s">
        <v>404</v>
      </c>
      <c r="F140" s="290"/>
    </row>
    <row r="141" spans="1:6" ht="15.75" customHeight="1" x14ac:dyDescent="0.2">
      <c r="A141" s="336">
        <v>15</v>
      </c>
      <c r="B141" s="336">
        <v>854</v>
      </c>
      <c r="C141" s="336">
        <v>85404</v>
      </c>
      <c r="D141" s="240">
        <v>2540</v>
      </c>
      <c r="E141" s="365" t="s">
        <v>405</v>
      </c>
      <c r="F141" s="290">
        <f>534790+50000</f>
        <v>584790</v>
      </c>
    </row>
    <row r="142" spans="1:6" ht="15" customHeight="1" x14ac:dyDescent="0.2">
      <c r="A142" s="353"/>
      <c r="B142" s="354"/>
      <c r="C142" s="355"/>
      <c r="D142" s="310"/>
      <c r="E142" s="360" t="s">
        <v>362</v>
      </c>
      <c r="F142" s="373"/>
    </row>
    <row r="143" spans="1:6" ht="13.5" customHeight="1" x14ac:dyDescent="0.2">
      <c r="A143" s="353"/>
      <c r="B143" s="354"/>
      <c r="C143" s="355"/>
      <c r="D143" s="310"/>
      <c r="E143" s="400" t="s">
        <v>314</v>
      </c>
      <c r="F143" s="357"/>
    </row>
    <row r="144" spans="1:6" ht="24.75" customHeight="1" x14ac:dyDescent="0.2">
      <c r="A144" s="353"/>
      <c r="B144" s="354"/>
      <c r="C144" s="355"/>
      <c r="D144" s="368"/>
      <c r="E144" s="401" t="s">
        <v>390</v>
      </c>
      <c r="F144" s="357"/>
    </row>
    <row r="145" spans="1:6" ht="13.5" customHeight="1" x14ac:dyDescent="0.2">
      <c r="A145" s="353"/>
      <c r="B145" s="354"/>
      <c r="C145" s="355"/>
      <c r="D145" s="310"/>
      <c r="E145" s="359" t="s">
        <v>391</v>
      </c>
      <c r="F145" s="357"/>
    </row>
    <row r="146" spans="1:6" ht="13.5" customHeight="1" x14ac:dyDescent="0.2">
      <c r="A146" s="353"/>
      <c r="B146" s="354"/>
      <c r="C146" s="355"/>
      <c r="D146" s="310"/>
      <c r="E146" s="367" t="s">
        <v>317</v>
      </c>
      <c r="F146" s="357"/>
    </row>
    <row r="147" spans="1:6" ht="13.5" customHeight="1" x14ac:dyDescent="0.2">
      <c r="A147" s="353"/>
      <c r="B147" s="354"/>
      <c r="C147" s="355"/>
      <c r="D147" s="310"/>
      <c r="E147" s="359" t="s">
        <v>392</v>
      </c>
      <c r="F147" s="357"/>
    </row>
    <row r="148" spans="1:6" ht="13.5" customHeight="1" x14ac:dyDescent="0.2">
      <c r="A148" s="353"/>
      <c r="B148" s="354"/>
      <c r="C148" s="355"/>
      <c r="D148" s="310"/>
      <c r="E148" s="359" t="s">
        <v>359</v>
      </c>
      <c r="F148" s="357"/>
    </row>
    <row r="149" spans="1:6" ht="13.5" customHeight="1" x14ac:dyDescent="0.2">
      <c r="A149" s="353"/>
      <c r="B149" s="354"/>
      <c r="C149" s="355"/>
      <c r="D149" s="310"/>
      <c r="E149" s="388" t="s">
        <v>315</v>
      </c>
      <c r="F149" s="373"/>
    </row>
    <row r="150" spans="1:6" ht="14.25" customHeight="1" x14ac:dyDescent="0.2">
      <c r="A150" s="353"/>
      <c r="B150" s="354"/>
      <c r="C150" s="355"/>
      <c r="D150" s="310"/>
      <c r="E150" s="359" t="s">
        <v>393</v>
      </c>
      <c r="F150" s="357"/>
    </row>
    <row r="151" spans="1:6" ht="14.25" customHeight="1" x14ac:dyDescent="0.2">
      <c r="A151" s="361"/>
      <c r="B151" s="362"/>
      <c r="C151" s="363"/>
      <c r="D151" s="310"/>
      <c r="E151" s="388" t="s">
        <v>313</v>
      </c>
      <c r="F151" s="328"/>
    </row>
    <row r="152" spans="1:6" ht="25.5" customHeight="1" x14ac:dyDescent="0.2">
      <c r="A152" s="325">
        <v>16</v>
      </c>
      <c r="B152" s="325">
        <v>854</v>
      </c>
      <c r="C152" s="325">
        <v>85406</v>
      </c>
      <c r="D152" s="293">
        <v>2540</v>
      </c>
      <c r="E152" s="402" t="s">
        <v>406</v>
      </c>
      <c r="F152" s="290">
        <f>60974</f>
        <v>60974</v>
      </c>
    </row>
    <row r="153" spans="1:6" ht="15.75" customHeight="1" x14ac:dyDescent="0.2">
      <c r="A153" s="348"/>
      <c r="B153" s="349"/>
      <c r="C153" s="350"/>
      <c r="D153" s="305"/>
      <c r="E153" s="403" t="s">
        <v>407</v>
      </c>
      <c r="F153" s="352"/>
    </row>
    <row r="154" spans="1:6" ht="37.5" customHeight="1" x14ac:dyDescent="0.2">
      <c r="A154" s="361"/>
      <c r="B154" s="362"/>
      <c r="C154" s="363"/>
      <c r="D154" s="317"/>
      <c r="E154" s="404" t="s">
        <v>408</v>
      </c>
      <c r="F154" s="328"/>
    </row>
    <row r="155" spans="1:6" ht="16.5" customHeight="1" x14ac:dyDescent="0.2">
      <c r="A155" s="336">
        <v>17</v>
      </c>
      <c r="B155" s="336">
        <v>854</v>
      </c>
      <c r="C155" s="336">
        <v>85410</v>
      </c>
      <c r="D155" s="240">
        <v>2590</v>
      </c>
      <c r="E155" s="365" t="s">
        <v>184</v>
      </c>
      <c r="F155" s="290">
        <f>911326+200000</f>
        <v>1111326</v>
      </c>
    </row>
    <row r="156" spans="1:6" ht="13.5" customHeight="1" x14ac:dyDescent="0.2">
      <c r="A156" s="341"/>
      <c r="B156" s="365"/>
      <c r="C156" s="378"/>
      <c r="D156" s="317"/>
      <c r="E156" s="362" t="s">
        <v>409</v>
      </c>
      <c r="F156" s="290"/>
    </row>
    <row r="157" spans="1:6" ht="14.25" customHeight="1" x14ac:dyDescent="0.2">
      <c r="A157" s="537"/>
      <c r="B157" s="538"/>
      <c r="C157" s="538"/>
      <c r="D157" s="284"/>
      <c r="E157" s="538" t="s">
        <v>347</v>
      </c>
      <c r="F157" s="539">
        <f>SUM(F54:F156)</f>
        <v>41608778.68</v>
      </c>
    </row>
    <row r="158" spans="1:6" ht="15.75" customHeight="1" x14ac:dyDescent="0.2">
      <c r="A158" s="405"/>
      <c r="B158" s="406"/>
      <c r="C158" s="406"/>
      <c r="D158" s="284"/>
      <c r="E158" s="406" t="s">
        <v>274</v>
      </c>
      <c r="F158" s="407">
        <f>F157+F51</f>
        <v>64331200.810000002</v>
      </c>
    </row>
    <row r="160" spans="1:6" ht="12.6" customHeight="1" x14ac:dyDescent="0.2">
      <c r="A160" s="540"/>
      <c r="F160" s="408"/>
    </row>
    <row r="162" spans="6:6" x14ac:dyDescent="0.2">
      <c r="F162" s="408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2" manualBreakCount="2">
    <brk id="108" max="16383" man="1"/>
    <brk id="14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A29FD-6D15-4621-A3E3-7074074D171C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410</v>
      </c>
    </row>
    <row r="2" spans="1:7" x14ac:dyDescent="0.25">
      <c r="F2" s="3" t="s">
        <v>229</v>
      </c>
    </row>
    <row r="3" spans="1:7" x14ac:dyDescent="0.25">
      <c r="F3" s="3" t="s">
        <v>0</v>
      </c>
    </row>
    <row r="4" spans="1:7" x14ac:dyDescent="0.25">
      <c r="F4" s="3" t="s">
        <v>230</v>
      </c>
    </row>
    <row r="6" spans="1:7" s="410" customFormat="1" ht="12.75" x14ac:dyDescent="0.2">
      <c r="A6" s="409" t="s">
        <v>411</v>
      </c>
      <c r="B6" s="409"/>
      <c r="C6" s="409"/>
      <c r="D6" s="409"/>
      <c r="E6" s="409"/>
      <c r="F6" s="409"/>
      <c r="G6" s="409"/>
    </row>
    <row r="7" spans="1:7" s="410" customFormat="1" ht="12.75" x14ac:dyDescent="0.2">
      <c r="A7" s="409" t="s">
        <v>412</v>
      </c>
      <c r="B7" s="409"/>
      <c r="C7" s="409"/>
      <c r="D7" s="409"/>
      <c r="E7" s="409"/>
      <c r="F7" s="409"/>
      <c r="G7" s="409"/>
    </row>
    <row r="8" spans="1:7" x14ac:dyDescent="0.25">
      <c r="A8" s="411" t="s">
        <v>413</v>
      </c>
      <c r="B8" s="411"/>
      <c r="C8" s="411"/>
      <c r="D8" s="411"/>
      <c r="E8" s="411"/>
      <c r="F8" s="411"/>
      <c r="G8" s="411"/>
    </row>
    <row r="9" spans="1:7" x14ac:dyDescent="0.25">
      <c r="A9" s="541"/>
      <c r="B9" s="541"/>
      <c r="C9" s="541"/>
      <c r="D9" s="541"/>
      <c r="E9" s="541"/>
      <c r="F9" s="541"/>
      <c r="G9" s="412" t="s">
        <v>2</v>
      </c>
    </row>
    <row r="10" spans="1:7" ht="15" customHeight="1" x14ac:dyDescent="0.25">
      <c r="A10" s="413"/>
      <c r="B10" s="414"/>
      <c r="C10" s="414"/>
      <c r="D10" s="415" t="s">
        <v>414</v>
      </c>
      <c r="E10" s="416"/>
      <c r="F10" s="417"/>
      <c r="G10" s="415" t="s">
        <v>415</v>
      </c>
    </row>
    <row r="11" spans="1:7" x14ac:dyDescent="0.25">
      <c r="A11" s="418" t="s">
        <v>241</v>
      </c>
      <c r="B11" s="419" t="s">
        <v>4</v>
      </c>
      <c r="C11" s="419" t="s">
        <v>416</v>
      </c>
      <c r="D11" s="420" t="s">
        <v>417</v>
      </c>
      <c r="E11" s="420"/>
      <c r="F11" s="420"/>
      <c r="G11" s="420" t="s">
        <v>417</v>
      </c>
    </row>
    <row r="12" spans="1:7" x14ac:dyDescent="0.25">
      <c r="A12" s="418"/>
      <c r="B12" s="421"/>
      <c r="C12" s="419"/>
      <c r="D12" s="420" t="s">
        <v>418</v>
      </c>
      <c r="E12" s="420" t="s">
        <v>419</v>
      </c>
      <c r="F12" s="420" t="s">
        <v>420</v>
      </c>
      <c r="G12" s="420" t="s">
        <v>421</v>
      </c>
    </row>
    <row r="13" spans="1:7" x14ac:dyDescent="0.25">
      <c r="A13" s="422"/>
      <c r="B13" s="421" t="s">
        <v>5</v>
      </c>
      <c r="C13" s="421"/>
      <c r="D13" s="423"/>
      <c r="E13" s="423"/>
      <c r="F13" s="423"/>
      <c r="G13" s="423"/>
    </row>
    <row r="14" spans="1:7" s="425" customFormat="1" ht="9.75" x14ac:dyDescent="0.15">
      <c r="A14" s="424">
        <v>1</v>
      </c>
      <c r="B14" s="424">
        <v>2</v>
      </c>
      <c r="C14" s="424">
        <v>3</v>
      </c>
      <c r="D14" s="424">
        <v>4</v>
      </c>
      <c r="E14" s="424">
        <v>5</v>
      </c>
      <c r="F14" s="424">
        <v>6</v>
      </c>
      <c r="G14" s="424">
        <v>7</v>
      </c>
    </row>
    <row r="15" spans="1:7" s="541" customFormat="1" x14ac:dyDescent="0.25">
      <c r="A15" s="426"/>
      <c r="B15" s="427">
        <v>801</v>
      </c>
      <c r="C15" s="542"/>
      <c r="D15" s="428"/>
      <c r="E15" s="428"/>
      <c r="F15" s="428"/>
      <c r="G15" s="428"/>
    </row>
    <row r="16" spans="1:7" ht="13.5" customHeight="1" x14ac:dyDescent="0.25">
      <c r="A16" s="429" t="s">
        <v>422</v>
      </c>
      <c r="B16" s="430">
        <v>80101</v>
      </c>
      <c r="C16" s="431" t="s">
        <v>130</v>
      </c>
      <c r="D16" s="432">
        <v>6324.7</v>
      </c>
      <c r="E16" s="432">
        <v>803732.77</v>
      </c>
      <c r="F16" s="432">
        <v>810057.47</v>
      </c>
      <c r="G16" s="432">
        <v>0</v>
      </c>
    </row>
    <row r="17" spans="1:7" ht="13.5" customHeight="1" x14ac:dyDescent="0.25">
      <c r="A17" s="429" t="s">
        <v>423</v>
      </c>
      <c r="B17" s="430">
        <v>80102</v>
      </c>
      <c r="C17" s="433" t="s">
        <v>142</v>
      </c>
      <c r="D17" s="434">
        <v>0</v>
      </c>
      <c r="E17" s="434">
        <v>23543</v>
      </c>
      <c r="F17" s="434">
        <v>23543</v>
      </c>
      <c r="G17" s="434">
        <v>0</v>
      </c>
    </row>
    <row r="18" spans="1:7" ht="13.5" customHeight="1" x14ac:dyDescent="0.25">
      <c r="A18" s="429" t="s">
        <v>424</v>
      </c>
      <c r="B18" s="430">
        <v>80104</v>
      </c>
      <c r="C18" s="433" t="s">
        <v>143</v>
      </c>
      <c r="D18" s="434">
        <v>5972.12</v>
      </c>
      <c r="E18" s="434">
        <v>4620855.0599999996</v>
      </c>
      <c r="F18" s="434">
        <v>4626827.18</v>
      </c>
      <c r="G18" s="434">
        <v>0</v>
      </c>
    </row>
    <row r="19" spans="1:7" ht="13.5" customHeight="1" x14ac:dyDescent="0.25">
      <c r="A19" s="429" t="s">
        <v>425</v>
      </c>
      <c r="B19" s="430">
        <v>80115</v>
      </c>
      <c r="C19" s="433" t="s">
        <v>150</v>
      </c>
      <c r="D19" s="434">
        <v>8.06</v>
      </c>
      <c r="E19" s="434">
        <v>1134334.56</v>
      </c>
      <c r="F19" s="434">
        <v>1134342.6200000001</v>
      </c>
      <c r="G19" s="434">
        <v>0</v>
      </c>
    </row>
    <row r="20" spans="1:7" ht="13.5" customHeight="1" x14ac:dyDescent="0.25">
      <c r="A20" s="429" t="s">
        <v>426</v>
      </c>
      <c r="B20" s="430">
        <v>80120</v>
      </c>
      <c r="C20" s="433" t="s">
        <v>151</v>
      </c>
      <c r="D20" s="435">
        <v>342.39</v>
      </c>
      <c r="E20" s="434">
        <v>261740</v>
      </c>
      <c r="F20" s="434">
        <v>262082.39</v>
      </c>
      <c r="G20" s="434">
        <v>0</v>
      </c>
    </row>
    <row r="21" spans="1:7" ht="13.5" customHeight="1" x14ac:dyDescent="0.25">
      <c r="A21" s="429" t="s">
        <v>427</v>
      </c>
      <c r="B21" s="430">
        <v>80132</v>
      </c>
      <c r="C21" s="433" t="s">
        <v>428</v>
      </c>
      <c r="D21" s="434">
        <v>0</v>
      </c>
      <c r="E21" s="434">
        <v>37900</v>
      </c>
      <c r="F21" s="434">
        <v>37900</v>
      </c>
      <c r="G21" s="436">
        <v>0</v>
      </c>
    </row>
    <row r="22" spans="1:7" ht="13.5" customHeight="1" x14ac:dyDescent="0.25">
      <c r="A22" s="429" t="s">
        <v>429</v>
      </c>
      <c r="B22" s="430">
        <v>80134</v>
      </c>
      <c r="C22" s="433" t="s">
        <v>46</v>
      </c>
      <c r="D22" s="434">
        <v>0</v>
      </c>
      <c r="E22" s="434">
        <v>1300</v>
      </c>
      <c r="F22" s="434">
        <v>1300</v>
      </c>
      <c r="G22" s="434">
        <v>0</v>
      </c>
    </row>
    <row r="23" spans="1:7" ht="25.5" customHeight="1" x14ac:dyDescent="0.25">
      <c r="A23" s="437" t="s">
        <v>430</v>
      </c>
      <c r="B23" s="438">
        <v>80140</v>
      </c>
      <c r="C23" s="439" t="s">
        <v>431</v>
      </c>
      <c r="D23" s="440">
        <v>67.19</v>
      </c>
      <c r="E23" s="440">
        <v>159270</v>
      </c>
      <c r="F23" s="440">
        <v>159337.19</v>
      </c>
      <c r="G23" s="440">
        <v>0</v>
      </c>
    </row>
    <row r="24" spans="1:7" ht="13.5" customHeight="1" x14ac:dyDescent="0.25">
      <c r="A24" s="437" t="s">
        <v>432</v>
      </c>
      <c r="B24" s="438">
        <v>80142</v>
      </c>
      <c r="C24" s="439" t="s">
        <v>433</v>
      </c>
      <c r="D24" s="434">
        <v>109.5</v>
      </c>
      <c r="E24" s="434">
        <v>369147</v>
      </c>
      <c r="F24" s="434">
        <v>369256.5</v>
      </c>
      <c r="G24" s="434">
        <v>0</v>
      </c>
    </row>
    <row r="25" spans="1:7" ht="13.5" customHeight="1" x14ac:dyDescent="0.25">
      <c r="A25" s="437" t="s">
        <v>434</v>
      </c>
      <c r="B25" s="438">
        <v>80144</v>
      </c>
      <c r="C25" s="439" t="s">
        <v>435</v>
      </c>
      <c r="D25" s="434">
        <v>319.77</v>
      </c>
      <c r="E25" s="434">
        <v>74800</v>
      </c>
      <c r="F25" s="434">
        <v>75119.77</v>
      </c>
      <c r="G25" s="434">
        <v>0</v>
      </c>
    </row>
    <row r="26" spans="1:7" ht="13.5" customHeight="1" x14ac:dyDescent="0.25">
      <c r="A26" s="437" t="s">
        <v>436</v>
      </c>
      <c r="B26" s="438">
        <v>80148</v>
      </c>
      <c r="C26" s="433" t="s">
        <v>157</v>
      </c>
      <c r="D26" s="435">
        <v>1146.97</v>
      </c>
      <c r="E26" s="435">
        <v>2990515</v>
      </c>
      <c r="F26" s="435">
        <v>2991661.97</v>
      </c>
      <c r="G26" s="435">
        <v>0</v>
      </c>
    </row>
    <row r="27" spans="1:7" ht="13.5" customHeight="1" x14ac:dyDescent="0.25">
      <c r="A27" s="441"/>
      <c r="B27" s="442">
        <v>854</v>
      </c>
      <c r="C27" s="443"/>
      <c r="D27" s="444"/>
      <c r="E27" s="444"/>
      <c r="F27" s="444"/>
      <c r="G27" s="444"/>
    </row>
    <row r="28" spans="1:7" ht="13.5" customHeight="1" x14ac:dyDescent="0.25">
      <c r="A28" s="429" t="s">
        <v>422</v>
      </c>
      <c r="B28" s="430">
        <v>85410</v>
      </c>
      <c r="C28" s="433" t="s">
        <v>184</v>
      </c>
      <c r="D28" s="434">
        <v>763.66</v>
      </c>
      <c r="E28" s="434">
        <v>491700</v>
      </c>
      <c r="F28" s="434">
        <v>492463.66</v>
      </c>
      <c r="G28" s="434">
        <v>0</v>
      </c>
    </row>
    <row r="29" spans="1:7" ht="13.5" customHeight="1" x14ac:dyDescent="0.25">
      <c r="A29" s="429" t="s">
        <v>423</v>
      </c>
      <c r="B29" s="430">
        <v>85412</v>
      </c>
      <c r="C29" s="433" t="s">
        <v>185</v>
      </c>
      <c r="D29" s="434"/>
      <c r="E29" s="434"/>
      <c r="F29" s="434"/>
      <c r="G29" s="434"/>
    </row>
    <row r="30" spans="1:7" ht="13.5" customHeight="1" x14ac:dyDescent="0.25">
      <c r="A30" s="429"/>
      <c r="B30" s="430"/>
      <c r="C30" s="433" t="s">
        <v>437</v>
      </c>
      <c r="D30" s="434">
        <v>0</v>
      </c>
      <c r="E30" s="434">
        <v>15100</v>
      </c>
      <c r="F30" s="434">
        <v>15100</v>
      </c>
      <c r="G30" s="434">
        <v>0</v>
      </c>
    </row>
    <row r="31" spans="1:7" ht="13.5" customHeight="1" x14ac:dyDescent="0.25">
      <c r="A31" s="429" t="s">
        <v>424</v>
      </c>
      <c r="B31" s="430">
        <v>85417</v>
      </c>
      <c r="C31" s="445" t="s">
        <v>438</v>
      </c>
      <c r="D31" s="434">
        <v>0</v>
      </c>
      <c r="E31" s="434">
        <v>80400</v>
      </c>
      <c r="F31" s="434">
        <v>80400</v>
      </c>
      <c r="G31" s="434">
        <v>0</v>
      </c>
    </row>
    <row r="32" spans="1:7" ht="13.5" customHeight="1" x14ac:dyDescent="0.25">
      <c r="A32" s="446" t="s">
        <v>425</v>
      </c>
      <c r="B32" s="447">
        <v>85420</v>
      </c>
      <c r="C32" s="448" t="s">
        <v>439</v>
      </c>
      <c r="D32" s="449">
        <v>73.81</v>
      </c>
      <c r="E32" s="449">
        <v>22500</v>
      </c>
      <c r="F32" s="449">
        <v>22573.81</v>
      </c>
      <c r="G32" s="450">
        <v>0</v>
      </c>
    </row>
    <row r="33" spans="1:7" s="545" customFormat="1" ht="22.5" customHeight="1" x14ac:dyDescent="0.25">
      <c r="A33" s="451"/>
      <c r="B33" s="452"/>
      <c r="C33" s="543" t="s">
        <v>440</v>
      </c>
      <c r="D33" s="544">
        <f>SUM(D16:D32)</f>
        <v>15128.169999999998</v>
      </c>
      <c r="E33" s="544">
        <f>SUM(E16:E32)</f>
        <v>11086837.390000001</v>
      </c>
      <c r="F33" s="544">
        <f>SUM(F16:F32)</f>
        <v>11101965.560000001</v>
      </c>
      <c r="G33" s="544">
        <f>SUM(G16:G32)</f>
        <v>0</v>
      </c>
    </row>
    <row r="35" spans="1:7" x14ac:dyDescent="0.25">
      <c r="A35" s="546"/>
      <c r="B35" s="546"/>
      <c r="C35" s="453"/>
    </row>
    <row r="36" spans="1:7" x14ac:dyDescent="0.25">
      <c r="A36" s="546"/>
      <c r="B36" s="546"/>
      <c r="C36" s="453"/>
    </row>
    <row r="37" spans="1:7" x14ac:dyDescent="0.25">
      <c r="A37" s="546"/>
      <c r="B37" s="546"/>
      <c r="C37" s="453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CF6D2-22B1-49F7-9A3C-3DEB381D348F}">
  <sheetPr>
    <tabColor rgb="FFCC00CC"/>
  </sheetPr>
  <dimension ref="A1:WVK184"/>
  <sheetViews>
    <sheetView zoomScale="140" zoomScaleNormal="140" workbookViewId="0">
      <selection activeCell="B27" sqref="B27"/>
    </sheetView>
  </sheetViews>
  <sheetFormatPr defaultRowHeight="15" x14ac:dyDescent="0.25"/>
  <cols>
    <col min="1" max="1" width="4.85546875" style="541" customWidth="1"/>
    <col min="2" max="2" width="33.42578125" style="541" customWidth="1"/>
    <col min="3" max="3" width="8.5703125" style="541" customWidth="1"/>
    <col min="4" max="4" width="9.42578125" style="541" customWidth="1"/>
    <col min="5" max="5" width="8.140625" style="541" customWidth="1"/>
    <col min="6" max="6" width="13" customWidth="1"/>
    <col min="7" max="7" width="12.85546875" customWidth="1"/>
    <col min="73" max="249" width="9.140625" style="541"/>
    <col min="250" max="250" width="5.28515625" style="541" customWidth="1"/>
    <col min="251" max="251" width="8" style="541" customWidth="1"/>
    <col min="252" max="252" width="5.85546875" style="541" customWidth="1"/>
    <col min="253" max="253" width="9.42578125" style="541" customWidth="1"/>
    <col min="254" max="254" width="11.28515625" style="541" customWidth="1"/>
    <col min="255" max="255" width="11" style="541" customWidth="1"/>
    <col min="256" max="256" width="13.140625" style="541" customWidth="1"/>
    <col min="257" max="257" width="11.7109375" style="541" customWidth="1"/>
    <col min="258" max="258" width="11.140625" style="541" customWidth="1"/>
    <col min="259" max="259" width="11.7109375" style="541" customWidth="1"/>
    <col min="260" max="505" width="9.140625" style="541"/>
    <col min="506" max="506" width="5.28515625" style="541" customWidth="1"/>
    <col min="507" max="507" width="8" style="541" customWidth="1"/>
    <col min="508" max="508" width="5.85546875" style="541" customWidth="1"/>
    <col min="509" max="509" width="9.42578125" style="541" customWidth="1"/>
    <col min="510" max="510" width="11.28515625" style="541" customWidth="1"/>
    <col min="511" max="511" width="11" style="541" customWidth="1"/>
    <col min="512" max="512" width="13.140625" style="541" customWidth="1"/>
    <col min="513" max="513" width="11.7109375" style="541" customWidth="1"/>
    <col min="514" max="514" width="11.140625" style="541" customWidth="1"/>
    <col min="515" max="515" width="11.7109375" style="541" customWidth="1"/>
    <col min="516" max="761" width="9.140625" style="541"/>
    <col min="762" max="762" width="5.28515625" style="541" customWidth="1"/>
    <col min="763" max="763" width="8" style="541" customWidth="1"/>
    <col min="764" max="764" width="5.85546875" style="541" customWidth="1"/>
    <col min="765" max="765" width="9.42578125" style="541" customWidth="1"/>
    <col min="766" max="766" width="11.28515625" style="541" customWidth="1"/>
    <col min="767" max="767" width="11" style="541" customWidth="1"/>
    <col min="768" max="768" width="13.140625" style="541" customWidth="1"/>
    <col min="769" max="769" width="11.7109375" style="541" customWidth="1"/>
    <col min="770" max="770" width="11.140625" style="541" customWidth="1"/>
    <col min="771" max="771" width="11.7109375" style="541" customWidth="1"/>
    <col min="772" max="1017" width="9.140625" style="541"/>
    <col min="1018" max="1018" width="5.28515625" style="541" customWidth="1"/>
    <col min="1019" max="1019" width="8" style="541" customWidth="1"/>
    <col min="1020" max="1020" width="5.85546875" style="541" customWidth="1"/>
    <col min="1021" max="1021" width="9.42578125" style="541" customWidth="1"/>
    <col min="1022" max="1022" width="11.28515625" style="541" customWidth="1"/>
    <col min="1023" max="1023" width="11" style="541" customWidth="1"/>
    <col min="1024" max="1024" width="13.140625" style="541" customWidth="1"/>
    <col min="1025" max="1025" width="11.7109375" style="541" customWidth="1"/>
    <col min="1026" max="1026" width="11.140625" style="541" customWidth="1"/>
    <col min="1027" max="1027" width="11.7109375" style="541" customWidth="1"/>
    <col min="1028" max="1273" width="9.140625" style="541"/>
    <col min="1274" max="1274" width="5.28515625" style="541" customWidth="1"/>
    <col min="1275" max="1275" width="8" style="541" customWidth="1"/>
    <col min="1276" max="1276" width="5.85546875" style="541" customWidth="1"/>
    <col min="1277" max="1277" width="9.42578125" style="541" customWidth="1"/>
    <col min="1278" max="1278" width="11.28515625" style="541" customWidth="1"/>
    <col min="1279" max="1279" width="11" style="541" customWidth="1"/>
    <col min="1280" max="1280" width="13.140625" style="541" customWidth="1"/>
    <col min="1281" max="1281" width="11.7109375" style="541" customWidth="1"/>
    <col min="1282" max="1282" width="11.140625" style="541" customWidth="1"/>
    <col min="1283" max="1283" width="11.7109375" style="541" customWidth="1"/>
    <col min="1284" max="1529" width="9.140625" style="541"/>
    <col min="1530" max="1530" width="5.28515625" style="541" customWidth="1"/>
    <col min="1531" max="1531" width="8" style="541" customWidth="1"/>
    <col min="1532" max="1532" width="5.85546875" style="541" customWidth="1"/>
    <col min="1533" max="1533" width="9.42578125" style="541" customWidth="1"/>
    <col min="1534" max="1534" width="11.28515625" style="541" customWidth="1"/>
    <col min="1535" max="1535" width="11" style="541" customWidth="1"/>
    <col min="1536" max="1536" width="13.140625" style="541" customWidth="1"/>
    <col min="1537" max="1537" width="11.7109375" style="541" customWidth="1"/>
    <col min="1538" max="1538" width="11.140625" style="541" customWidth="1"/>
    <col min="1539" max="1539" width="11.7109375" style="541" customWidth="1"/>
    <col min="1540" max="1785" width="9.140625" style="541"/>
    <col min="1786" max="1786" width="5.28515625" style="541" customWidth="1"/>
    <col min="1787" max="1787" width="8" style="541" customWidth="1"/>
    <col min="1788" max="1788" width="5.85546875" style="541" customWidth="1"/>
    <col min="1789" max="1789" width="9.42578125" style="541" customWidth="1"/>
    <col min="1790" max="1790" width="11.28515625" style="541" customWidth="1"/>
    <col min="1791" max="1791" width="11" style="541" customWidth="1"/>
    <col min="1792" max="1792" width="13.140625" style="541" customWidth="1"/>
    <col min="1793" max="1793" width="11.7109375" style="541" customWidth="1"/>
    <col min="1794" max="1794" width="11.140625" style="541" customWidth="1"/>
    <col min="1795" max="1795" width="11.7109375" style="541" customWidth="1"/>
    <col min="1796" max="2041" width="9.140625" style="541"/>
    <col min="2042" max="2042" width="5.28515625" style="541" customWidth="1"/>
    <col min="2043" max="2043" width="8" style="541" customWidth="1"/>
    <col min="2044" max="2044" width="5.85546875" style="541" customWidth="1"/>
    <col min="2045" max="2045" width="9.42578125" style="541" customWidth="1"/>
    <col min="2046" max="2046" width="11.28515625" style="541" customWidth="1"/>
    <col min="2047" max="2047" width="11" style="541" customWidth="1"/>
    <col min="2048" max="2048" width="13.140625" style="541" customWidth="1"/>
    <col min="2049" max="2049" width="11.7109375" style="541" customWidth="1"/>
    <col min="2050" max="2050" width="11.140625" style="541" customWidth="1"/>
    <col min="2051" max="2051" width="11.7109375" style="541" customWidth="1"/>
    <col min="2052" max="2297" width="9.140625" style="541"/>
    <col min="2298" max="2298" width="5.28515625" style="541" customWidth="1"/>
    <col min="2299" max="2299" width="8" style="541" customWidth="1"/>
    <col min="2300" max="2300" width="5.85546875" style="541" customWidth="1"/>
    <col min="2301" max="2301" width="9.42578125" style="541" customWidth="1"/>
    <col min="2302" max="2302" width="11.28515625" style="541" customWidth="1"/>
    <col min="2303" max="2303" width="11" style="541" customWidth="1"/>
    <col min="2304" max="2304" width="13.140625" style="541" customWidth="1"/>
    <col min="2305" max="2305" width="11.7109375" style="541" customWidth="1"/>
    <col min="2306" max="2306" width="11.140625" style="541" customWidth="1"/>
    <col min="2307" max="2307" width="11.7109375" style="541" customWidth="1"/>
    <col min="2308" max="2553" width="9.140625" style="541"/>
    <col min="2554" max="2554" width="5.28515625" style="541" customWidth="1"/>
    <col min="2555" max="2555" width="8" style="541" customWidth="1"/>
    <col min="2556" max="2556" width="5.85546875" style="541" customWidth="1"/>
    <col min="2557" max="2557" width="9.42578125" style="541" customWidth="1"/>
    <col min="2558" max="2558" width="11.28515625" style="541" customWidth="1"/>
    <col min="2559" max="2559" width="11" style="541" customWidth="1"/>
    <col min="2560" max="2560" width="13.140625" style="541" customWidth="1"/>
    <col min="2561" max="2561" width="11.7109375" style="541" customWidth="1"/>
    <col min="2562" max="2562" width="11.140625" style="541" customWidth="1"/>
    <col min="2563" max="2563" width="11.7109375" style="541" customWidth="1"/>
    <col min="2564" max="2809" width="9.140625" style="541"/>
    <col min="2810" max="2810" width="5.28515625" style="541" customWidth="1"/>
    <col min="2811" max="2811" width="8" style="541" customWidth="1"/>
    <col min="2812" max="2812" width="5.85546875" style="541" customWidth="1"/>
    <col min="2813" max="2813" width="9.42578125" style="541" customWidth="1"/>
    <col min="2814" max="2814" width="11.28515625" style="541" customWidth="1"/>
    <col min="2815" max="2815" width="11" style="541" customWidth="1"/>
    <col min="2816" max="2816" width="13.140625" style="541" customWidth="1"/>
    <col min="2817" max="2817" width="11.7109375" style="541" customWidth="1"/>
    <col min="2818" max="2818" width="11.140625" style="541" customWidth="1"/>
    <col min="2819" max="2819" width="11.7109375" style="541" customWidth="1"/>
    <col min="2820" max="3065" width="9.140625" style="541"/>
    <col min="3066" max="3066" width="5.28515625" style="541" customWidth="1"/>
    <col min="3067" max="3067" width="8" style="541" customWidth="1"/>
    <col min="3068" max="3068" width="5.85546875" style="541" customWidth="1"/>
    <col min="3069" max="3069" width="9.42578125" style="541" customWidth="1"/>
    <col min="3070" max="3070" width="11.28515625" style="541" customWidth="1"/>
    <col min="3071" max="3071" width="11" style="541" customWidth="1"/>
    <col min="3072" max="3072" width="13.140625" style="541" customWidth="1"/>
    <col min="3073" max="3073" width="11.7109375" style="541" customWidth="1"/>
    <col min="3074" max="3074" width="11.140625" style="541" customWidth="1"/>
    <col min="3075" max="3075" width="11.7109375" style="541" customWidth="1"/>
    <col min="3076" max="3321" width="9.140625" style="541"/>
    <col min="3322" max="3322" width="5.28515625" style="541" customWidth="1"/>
    <col min="3323" max="3323" width="8" style="541" customWidth="1"/>
    <col min="3324" max="3324" width="5.85546875" style="541" customWidth="1"/>
    <col min="3325" max="3325" width="9.42578125" style="541" customWidth="1"/>
    <col min="3326" max="3326" width="11.28515625" style="541" customWidth="1"/>
    <col min="3327" max="3327" width="11" style="541" customWidth="1"/>
    <col min="3328" max="3328" width="13.140625" style="541" customWidth="1"/>
    <col min="3329" max="3329" width="11.7109375" style="541" customWidth="1"/>
    <col min="3330" max="3330" width="11.140625" style="541" customWidth="1"/>
    <col min="3331" max="3331" width="11.7109375" style="541" customWidth="1"/>
    <col min="3332" max="3577" width="9.140625" style="541"/>
    <col min="3578" max="3578" width="5.28515625" style="541" customWidth="1"/>
    <col min="3579" max="3579" width="8" style="541" customWidth="1"/>
    <col min="3580" max="3580" width="5.85546875" style="541" customWidth="1"/>
    <col min="3581" max="3581" width="9.42578125" style="541" customWidth="1"/>
    <col min="3582" max="3582" width="11.28515625" style="541" customWidth="1"/>
    <col min="3583" max="3583" width="11" style="541" customWidth="1"/>
    <col min="3584" max="3584" width="13.140625" style="541" customWidth="1"/>
    <col min="3585" max="3585" width="11.7109375" style="541" customWidth="1"/>
    <col min="3586" max="3586" width="11.140625" style="541" customWidth="1"/>
    <col min="3587" max="3587" width="11.7109375" style="541" customWidth="1"/>
    <col min="3588" max="3833" width="9.140625" style="541"/>
    <col min="3834" max="3834" width="5.28515625" style="541" customWidth="1"/>
    <col min="3835" max="3835" width="8" style="541" customWidth="1"/>
    <col min="3836" max="3836" width="5.85546875" style="541" customWidth="1"/>
    <col min="3837" max="3837" width="9.42578125" style="541" customWidth="1"/>
    <col min="3838" max="3838" width="11.28515625" style="541" customWidth="1"/>
    <col min="3839" max="3839" width="11" style="541" customWidth="1"/>
    <col min="3840" max="3840" width="13.140625" style="541" customWidth="1"/>
    <col min="3841" max="3841" width="11.7109375" style="541" customWidth="1"/>
    <col min="3842" max="3842" width="11.140625" style="541" customWidth="1"/>
    <col min="3843" max="3843" width="11.7109375" style="541" customWidth="1"/>
    <col min="3844" max="4089" width="9.140625" style="541"/>
    <col min="4090" max="4090" width="5.28515625" style="541" customWidth="1"/>
    <col min="4091" max="4091" width="8" style="541" customWidth="1"/>
    <col min="4092" max="4092" width="5.85546875" style="541" customWidth="1"/>
    <col min="4093" max="4093" width="9.42578125" style="541" customWidth="1"/>
    <col min="4094" max="4094" width="11.28515625" style="541" customWidth="1"/>
    <col min="4095" max="4095" width="11" style="541" customWidth="1"/>
    <col min="4096" max="4096" width="13.140625" style="541" customWidth="1"/>
    <col min="4097" max="4097" width="11.7109375" style="541" customWidth="1"/>
    <col min="4098" max="4098" width="11.140625" style="541" customWidth="1"/>
    <col min="4099" max="4099" width="11.7109375" style="541" customWidth="1"/>
    <col min="4100" max="4345" width="9.140625" style="541"/>
    <col min="4346" max="4346" width="5.28515625" style="541" customWidth="1"/>
    <col min="4347" max="4347" width="8" style="541" customWidth="1"/>
    <col min="4348" max="4348" width="5.85546875" style="541" customWidth="1"/>
    <col min="4349" max="4349" width="9.42578125" style="541" customWidth="1"/>
    <col min="4350" max="4350" width="11.28515625" style="541" customWidth="1"/>
    <col min="4351" max="4351" width="11" style="541" customWidth="1"/>
    <col min="4352" max="4352" width="13.140625" style="541" customWidth="1"/>
    <col min="4353" max="4353" width="11.7109375" style="541" customWidth="1"/>
    <col min="4354" max="4354" width="11.140625" style="541" customWidth="1"/>
    <col min="4355" max="4355" width="11.7109375" style="541" customWidth="1"/>
    <col min="4356" max="4601" width="9.140625" style="541"/>
    <col min="4602" max="4602" width="5.28515625" style="541" customWidth="1"/>
    <col min="4603" max="4603" width="8" style="541" customWidth="1"/>
    <col min="4604" max="4604" width="5.85546875" style="541" customWidth="1"/>
    <col min="4605" max="4605" width="9.42578125" style="541" customWidth="1"/>
    <col min="4606" max="4606" width="11.28515625" style="541" customWidth="1"/>
    <col min="4607" max="4607" width="11" style="541" customWidth="1"/>
    <col min="4608" max="4608" width="13.140625" style="541" customWidth="1"/>
    <col min="4609" max="4609" width="11.7109375" style="541" customWidth="1"/>
    <col min="4610" max="4610" width="11.140625" style="541" customWidth="1"/>
    <col min="4611" max="4611" width="11.7109375" style="541" customWidth="1"/>
    <col min="4612" max="4857" width="9.140625" style="541"/>
    <col min="4858" max="4858" width="5.28515625" style="541" customWidth="1"/>
    <col min="4859" max="4859" width="8" style="541" customWidth="1"/>
    <col min="4860" max="4860" width="5.85546875" style="541" customWidth="1"/>
    <col min="4861" max="4861" width="9.42578125" style="541" customWidth="1"/>
    <col min="4862" max="4862" width="11.28515625" style="541" customWidth="1"/>
    <col min="4863" max="4863" width="11" style="541" customWidth="1"/>
    <col min="4864" max="4864" width="13.140625" style="541" customWidth="1"/>
    <col min="4865" max="4865" width="11.7109375" style="541" customWidth="1"/>
    <col min="4866" max="4866" width="11.140625" style="541" customWidth="1"/>
    <col min="4867" max="4867" width="11.7109375" style="541" customWidth="1"/>
    <col min="4868" max="5113" width="9.140625" style="541"/>
    <col min="5114" max="5114" width="5.28515625" style="541" customWidth="1"/>
    <col min="5115" max="5115" width="8" style="541" customWidth="1"/>
    <col min="5116" max="5116" width="5.85546875" style="541" customWidth="1"/>
    <col min="5117" max="5117" width="9.42578125" style="541" customWidth="1"/>
    <col min="5118" max="5118" width="11.28515625" style="541" customWidth="1"/>
    <col min="5119" max="5119" width="11" style="541" customWidth="1"/>
    <col min="5120" max="5120" width="13.140625" style="541" customWidth="1"/>
    <col min="5121" max="5121" width="11.7109375" style="541" customWidth="1"/>
    <col min="5122" max="5122" width="11.140625" style="541" customWidth="1"/>
    <col min="5123" max="5123" width="11.7109375" style="541" customWidth="1"/>
    <col min="5124" max="5369" width="9.140625" style="541"/>
    <col min="5370" max="5370" width="5.28515625" style="541" customWidth="1"/>
    <col min="5371" max="5371" width="8" style="541" customWidth="1"/>
    <col min="5372" max="5372" width="5.85546875" style="541" customWidth="1"/>
    <col min="5373" max="5373" width="9.42578125" style="541" customWidth="1"/>
    <col min="5374" max="5374" width="11.28515625" style="541" customWidth="1"/>
    <col min="5375" max="5375" width="11" style="541" customWidth="1"/>
    <col min="5376" max="5376" width="13.140625" style="541" customWidth="1"/>
    <col min="5377" max="5377" width="11.7109375" style="541" customWidth="1"/>
    <col min="5378" max="5378" width="11.140625" style="541" customWidth="1"/>
    <col min="5379" max="5379" width="11.7109375" style="541" customWidth="1"/>
    <col min="5380" max="5625" width="9.140625" style="541"/>
    <col min="5626" max="5626" width="5.28515625" style="541" customWidth="1"/>
    <col min="5627" max="5627" width="8" style="541" customWidth="1"/>
    <col min="5628" max="5628" width="5.85546875" style="541" customWidth="1"/>
    <col min="5629" max="5629" width="9.42578125" style="541" customWidth="1"/>
    <col min="5630" max="5630" width="11.28515625" style="541" customWidth="1"/>
    <col min="5631" max="5631" width="11" style="541" customWidth="1"/>
    <col min="5632" max="5632" width="13.140625" style="541" customWidth="1"/>
    <col min="5633" max="5633" width="11.7109375" style="541" customWidth="1"/>
    <col min="5634" max="5634" width="11.140625" style="541" customWidth="1"/>
    <col min="5635" max="5635" width="11.7109375" style="541" customWidth="1"/>
    <col min="5636" max="5881" width="9.140625" style="541"/>
    <col min="5882" max="5882" width="5.28515625" style="541" customWidth="1"/>
    <col min="5883" max="5883" width="8" style="541" customWidth="1"/>
    <col min="5884" max="5884" width="5.85546875" style="541" customWidth="1"/>
    <col min="5885" max="5885" width="9.42578125" style="541" customWidth="1"/>
    <col min="5886" max="5886" width="11.28515625" style="541" customWidth="1"/>
    <col min="5887" max="5887" width="11" style="541" customWidth="1"/>
    <col min="5888" max="5888" width="13.140625" style="541" customWidth="1"/>
    <col min="5889" max="5889" width="11.7109375" style="541" customWidth="1"/>
    <col min="5890" max="5890" width="11.140625" style="541" customWidth="1"/>
    <col min="5891" max="5891" width="11.7109375" style="541" customWidth="1"/>
    <col min="5892" max="6137" width="9.140625" style="541"/>
    <col min="6138" max="6138" width="5.28515625" style="541" customWidth="1"/>
    <col min="6139" max="6139" width="8" style="541" customWidth="1"/>
    <col min="6140" max="6140" width="5.85546875" style="541" customWidth="1"/>
    <col min="6141" max="6141" width="9.42578125" style="541" customWidth="1"/>
    <col min="6142" max="6142" width="11.28515625" style="541" customWidth="1"/>
    <col min="6143" max="6143" width="11" style="541" customWidth="1"/>
    <col min="6144" max="6144" width="13.140625" style="541" customWidth="1"/>
    <col min="6145" max="6145" width="11.7109375" style="541" customWidth="1"/>
    <col min="6146" max="6146" width="11.140625" style="541" customWidth="1"/>
    <col min="6147" max="6147" width="11.7109375" style="541" customWidth="1"/>
    <col min="6148" max="6393" width="9.140625" style="541"/>
    <col min="6394" max="6394" width="5.28515625" style="541" customWidth="1"/>
    <col min="6395" max="6395" width="8" style="541" customWidth="1"/>
    <col min="6396" max="6396" width="5.85546875" style="541" customWidth="1"/>
    <col min="6397" max="6397" width="9.42578125" style="541" customWidth="1"/>
    <col min="6398" max="6398" width="11.28515625" style="541" customWidth="1"/>
    <col min="6399" max="6399" width="11" style="541" customWidth="1"/>
    <col min="6400" max="6400" width="13.140625" style="541" customWidth="1"/>
    <col min="6401" max="6401" width="11.7109375" style="541" customWidth="1"/>
    <col min="6402" max="6402" width="11.140625" style="541" customWidth="1"/>
    <col min="6403" max="6403" width="11.7109375" style="541" customWidth="1"/>
    <col min="6404" max="6649" width="9.140625" style="541"/>
    <col min="6650" max="6650" width="5.28515625" style="541" customWidth="1"/>
    <col min="6651" max="6651" width="8" style="541" customWidth="1"/>
    <col min="6652" max="6652" width="5.85546875" style="541" customWidth="1"/>
    <col min="6653" max="6653" width="9.42578125" style="541" customWidth="1"/>
    <col min="6654" max="6654" width="11.28515625" style="541" customWidth="1"/>
    <col min="6655" max="6655" width="11" style="541" customWidth="1"/>
    <col min="6656" max="6656" width="13.140625" style="541" customWidth="1"/>
    <col min="6657" max="6657" width="11.7109375" style="541" customWidth="1"/>
    <col min="6658" max="6658" width="11.140625" style="541" customWidth="1"/>
    <col min="6659" max="6659" width="11.7109375" style="541" customWidth="1"/>
    <col min="6660" max="6905" width="9.140625" style="541"/>
    <col min="6906" max="6906" width="5.28515625" style="541" customWidth="1"/>
    <col min="6907" max="6907" width="8" style="541" customWidth="1"/>
    <col min="6908" max="6908" width="5.85546875" style="541" customWidth="1"/>
    <col min="6909" max="6909" width="9.42578125" style="541" customWidth="1"/>
    <col min="6910" max="6910" width="11.28515625" style="541" customWidth="1"/>
    <col min="6911" max="6911" width="11" style="541" customWidth="1"/>
    <col min="6912" max="6912" width="13.140625" style="541" customWidth="1"/>
    <col min="6913" max="6913" width="11.7109375" style="541" customWidth="1"/>
    <col min="6914" max="6914" width="11.140625" style="541" customWidth="1"/>
    <col min="6915" max="6915" width="11.7109375" style="541" customWidth="1"/>
    <col min="6916" max="7161" width="9.140625" style="541"/>
    <col min="7162" max="7162" width="5.28515625" style="541" customWidth="1"/>
    <col min="7163" max="7163" width="8" style="541" customWidth="1"/>
    <col min="7164" max="7164" width="5.85546875" style="541" customWidth="1"/>
    <col min="7165" max="7165" width="9.42578125" style="541" customWidth="1"/>
    <col min="7166" max="7166" width="11.28515625" style="541" customWidth="1"/>
    <col min="7167" max="7167" width="11" style="541" customWidth="1"/>
    <col min="7168" max="7168" width="13.140625" style="541" customWidth="1"/>
    <col min="7169" max="7169" width="11.7109375" style="541" customWidth="1"/>
    <col min="7170" max="7170" width="11.140625" style="541" customWidth="1"/>
    <col min="7171" max="7171" width="11.7109375" style="541" customWidth="1"/>
    <col min="7172" max="7417" width="9.140625" style="541"/>
    <col min="7418" max="7418" width="5.28515625" style="541" customWidth="1"/>
    <col min="7419" max="7419" width="8" style="541" customWidth="1"/>
    <col min="7420" max="7420" width="5.85546875" style="541" customWidth="1"/>
    <col min="7421" max="7421" width="9.42578125" style="541" customWidth="1"/>
    <col min="7422" max="7422" width="11.28515625" style="541" customWidth="1"/>
    <col min="7423" max="7423" width="11" style="541" customWidth="1"/>
    <col min="7424" max="7424" width="13.140625" style="541" customWidth="1"/>
    <col min="7425" max="7425" width="11.7109375" style="541" customWidth="1"/>
    <col min="7426" max="7426" width="11.140625" style="541" customWidth="1"/>
    <col min="7427" max="7427" width="11.7109375" style="541" customWidth="1"/>
    <col min="7428" max="7673" width="9.140625" style="541"/>
    <col min="7674" max="7674" width="5.28515625" style="541" customWidth="1"/>
    <col min="7675" max="7675" width="8" style="541" customWidth="1"/>
    <col min="7676" max="7676" width="5.85546875" style="541" customWidth="1"/>
    <col min="7677" max="7677" width="9.42578125" style="541" customWidth="1"/>
    <col min="7678" max="7678" width="11.28515625" style="541" customWidth="1"/>
    <col min="7679" max="7679" width="11" style="541" customWidth="1"/>
    <col min="7680" max="7680" width="13.140625" style="541" customWidth="1"/>
    <col min="7681" max="7681" width="11.7109375" style="541" customWidth="1"/>
    <col min="7682" max="7682" width="11.140625" style="541" customWidth="1"/>
    <col min="7683" max="7683" width="11.7109375" style="541" customWidth="1"/>
    <col min="7684" max="7929" width="9.140625" style="541"/>
    <col min="7930" max="7930" width="5.28515625" style="541" customWidth="1"/>
    <col min="7931" max="7931" width="8" style="541" customWidth="1"/>
    <col min="7932" max="7932" width="5.85546875" style="541" customWidth="1"/>
    <col min="7933" max="7933" width="9.42578125" style="541" customWidth="1"/>
    <col min="7934" max="7934" width="11.28515625" style="541" customWidth="1"/>
    <col min="7935" max="7935" width="11" style="541" customWidth="1"/>
    <col min="7936" max="7936" width="13.140625" style="541" customWidth="1"/>
    <col min="7937" max="7937" width="11.7109375" style="541" customWidth="1"/>
    <col min="7938" max="7938" width="11.140625" style="541" customWidth="1"/>
    <col min="7939" max="7939" width="11.7109375" style="541" customWidth="1"/>
    <col min="7940" max="8185" width="9.140625" style="541"/>
    <col min="8186" max="8186" width="5.28515625" style="541" customWidth="1"/>
    <col min="8187" max="8187" width="8" style="541" customWidth="1"/>
    <col min="8188" max="8188" width="5.85546875" style="541" customWidth="1"/>
    <col min="8189" max="8189" width="9.42578125" style="541" customWidth="1"/>
    <col min="8190" max="8190" width="11.28515625" style="541" customWidth="1"/>
    <col min="8191" max="8191" width="11" style="541" customWidth="1"/>
    <col min="8192" max="8192" width="13.140625" style="541" customWidth="1"/>
    <col min="8193" max="8193" width="11.7109375" style="541" customWidth="1"/>
    <col min="8194" max="8194" width="11.140625" style="541" customWidth="1"/>
    <col min="8195" max="8195" width="11.7109375" style="541" customWidth="1"/>
    <col min="8196" max="8441" width="9.140625" style="541"/>
    <col min="8442" max="8442" width="5.28515625" style="541" customWidth="1"/>
    <col min="8443" max="8443" width="8" style="541" customWidth="1"/>
    <col min="8444" max="8444" width="5.85546875" style="541" customWidth="1"/>
    <col min="8445" max="8445" width="9.42578125" style="541" customWidth="1"/>
    <col min="8446" max="8446" width="11.28515625" style="541" customWidth="1"/>
    <col min="8447" max="8447" width="11" style="541" customWidth="1"/>
    <col min="8448" max="8448" width="13.140625" style="541" customWidth="1"/>
    <col min="8449" max="8449" width="11.7109375" style="541" customWidth="1"/>
    <col min="8450" max="8450" width="11.140625" style="541" customWidth="1"/>
    <col min="8451" max="8451" width="11.7109375" style="541" customWidth="1"/>
    <col min="8452" max="8697" width="9.140625" style="541"/>
    <col min="8698" max="8698" width="5.28515625" style="541" customWidth="1"/>
    <col min="8699" max="8699" width="8" style="541" customWidth="1"/>
    <col min="8700" max="8700" width="5.85546875" style="541" customWidth="1"/>
    <col min="8701" max="8701" width="9.42578125" style="541" customWidth="1"/>
    <col min="8702" max="8702" width="11.28515625" style="541" customWidth="1"/>
    <col min="8703" max="8703" width="11" style="541" customWidth="1"/>
    <col min="8704" max="8704" width="13.140625" style="541" customWidth="1"/>
    <col min="8705" max="8705" width="11.7109375" style="541" customWidth="1"/>
    <col min="8706" max="8706" width="11.140625" style="541" customWidth="1"/>
    <col min="8707" max="8707" width="11.7109375" style="541" customWidth="1"/>
    <col min="8708" max="8953" width="9.140625" style="541"/>
    <col min="8954" max="8954" width="5.28515625" style="541" customWidth="1"/>
    <col min="8955" max="8955" width="8" style="541" customWidth="1"/>
    <col min="8956" max="8956" width="5.85546875" style="541" customWidth="1"/>
    <col min="8957" max="8957" width="9.42578125" style="541" customWidth="1"/>
    <col min="8958" max="8958" width="11.28515625" style="541" customWidth="1"/>
    <col min="8959" max="8959" width="11" style="541" customWidth="1"/>
    <col min="8960" max="8960" width="13.140625" style="541" customWidth="1"/>
    <col min="8961" max="8961" width="11.7109375" style="541" customWidth="1"/>
    <col min="8962" max="8962" width="11.140625" style="541" customWidth="1"/>
    <col min="8963" max="8963" width="11.7109375" style="541" customWidth="1"/>
    <col min="8964" max="9209" width="9.140625" style="541"/>
    <col min="9210" max="9210" width="5.28515625" style="541" customWidth="1"/>
    <col min="9211" max="9211" width="8" style="541" customWidth="1"/>
    <col min="9212" max="9212" width="5.85546875" style="541" customWidth="1"/>
    <col min="9213" max="9213" width="9.42578125" style="541" customWidth="1"/>
    <col min="9214" max="9214" width="11.28515625" style="541" customWidth="1"/>
    <col min="9215" max="9215" width="11" style="541" customWidth="1"/>
    <col min="9216" max="9216" width="13.140625" style="541" customWidth="1"/>
    <col min="9217" max="9217" width="11.7109375" style="541" customWidth="1"/>
    <col min="9218" max="9218" width="11.140625" style="541" customWidth="1"/>
    <col min="9219" max="9219" width="11.7109375" style="541" customWidth="1"/>
    <col min="9220" max="9465" width="9.140625" style="541"/>
    <col min="9466" max="9466" width="5.28515625" style="541" customWidth="1"/>
    <col min="9467" max="9467" width="8" style="541" customWidth="1"/>
    <col min="9468" max="9468" width="5.85546875" style="541" customWidth="1"/>
    <col min="9469" max="9469" width="9.42578125" style="541" customWidth="1"/>
    <col min="9470" max="9470" width="11.28515625" style="541" customWidth="1"/>
    <col min="9471" max="9471" width="11" style="541" customWidth="1"/>
    <col min="9472" max="9472" width="13.140625" style="541" customWidth="1"/>
    <col min="9473" max="9473" width="11.7109375" style="541" customWidth="1"/>
    <col min="9474" max="9474" width="11.140625" style="541" customWidth="1"/>
    <col min="9475" max="9475" width="11.7109375" style="541" customWidth="1"/>
    <col min="9476" max="9721" width="9.140625" style="541"/>
    <col min="9722" max="9722" width="5.28515625" style="541" customWidth="1"/>
    <col min="9723" max="9723" width="8" style="541" customWidth="1"/>
    <col min="9724" max="9724" width="5.85546875" style="541" customWidth="1"/>
    <col min="9725" max="9725" width="9.42578125" style="541" customWidth="1"/>
    <col min="9726" max="9726" width="11.28515625" style="541" customWidth="1"/>
    <col min="9727" max="9727" width="11" style="541" customWidth="1"/>
    <col min="9728" max="9728" width="13.140625" style="541" customWidth="1"/>
    <col min="9729" max="9729" width="11.7109375" style="541" customWidth="1"/>
    <col min="9730" max="9730" width="11.140625" style="541" customWidth="1"/>
    <col min="9731" max="9731" width="11.7109375" style="541" customWidth="1"/>
    <col min="9732" max="9977" width="9.140625" style="541"/>
    <col min="9978" max="9978" width="5.28515625" style="541" customWidth="1"/>
    <col min="9979" max="9979" width="8" style="541" customWidth="1"/>
    <col min="9980" max="9980" width="5.85546875" style="541" customWidth="1"/>
    <col min="9981" max="9981" width="9.42578125" style="541" customWidth="1"/>
    <col min="9982" max="9982" width="11.28515625" style="541" customWidth="1"/>
    <col min="9983" max="9983" width="11" style="541" customWidth="1"/>
    <col min="9984" max="9984" width="13.140625" style="541" customWidth="1"/>
    <col min="9985" max="9985" width="11.7109375" style="541" customWidth="1"/>
    <col min="9986" max="9986" width="11.140625" style="541" customWidth="1"/>
    <col min="9987" max="9987" width="11.7109375" style="541" customWidth="1"/>
    <col min="9988" max="10233" width="9.140625" style="541"/>
    <col min="10234" max="10234" width="5.28515625" style="541" customWidth="1"/>
    <col min="10235" max="10235" width="8" style="541" customWidth="1"/>
    <col min="10236" max="10236" width="5.85546875" style="541" customWidth="1"/>
    <col min="10237" max="10237" width="9.42578125" style="541" customWidth="1"/>
    <col min="10238" max="10238" width="11.28515625" style="541" customWidth="1"/>
    <col min="10239" max="10239" width="11" style="541" customWidth="1"/>
    <col min="10240" max="10240" width="13.140625" style="541" customWidth="1"/>
    <col min="10241" max="10241" width="11.7109375" style="541" customWidth="1"/>
    <col min="10242" max="10242" width="11.140625" style="541" customWidth="1"/>
    <col min="10243" max="10243" width="11.7109375" style="541" customWidth="1"/>
    <col min="10244" max="10489" width="9.140625" style="541"/>
    <col min="10490" max="10490" width="5.28515625" style="541" customWidth="1"/>
    <col min="10491" max="10491" width="8" style="541" customWidth="1"/>
    <col min="10492" max="10492" width="5.85546875" style="541" customWidth="1"/>
    <col min="10493" max="10493" width="9.42578125" style="541" customWidth="1"/>
    <col min="10494" max="10494" width="11.28515625" style="541" customWidth="1"/>
    <col min="10495" max="10495" width="11" style="541" customWidth="1"/>
    <col min="10496" max="10496" width="13.140625" style="541" customWidth="1"/>
    <col min="10497" max="10497" width="11.7109375" style="541" customWidth="1"/>
    <col min="10498" max="10498" width="11.140625" style="541" customWidth="1"/>
    <col min="10499" max="10499" width="11.7109375" style="541" customWidth="1"/>
    <col min="10500" max="10745" width="9.140625" style="541"/>
    <col min="10746" max="10746" width="5.28515625" style="541" customWidth="1"/>
    <col min="10747" max="10747" width="8" style="541" customWidth="1"/>
    <col min="10748" max="10748" width="5.85546875" style="541" customWidth="1"/>
    <col min="10749" max="10749" width="9.42578125" style="541" customWidth="1"/>
    <col min="10750" max="10750" width="11.28515625" style="541" customWidth="1"/>
    <col min="10751" max="10751" width="11" style="541" customWidth="1"/>
    <col min="10752" max="10752" width="13.140625" style="541" customWidth="1"/>
    <col min="10753" max="10753" width="11.7109375" style="541" customWidth="1"/>
    <col min="10754" max="10754" width="11.140625" style="541" customWidth="1"/>
    <col min="10755" max="10755" width="11.7109375" style="541" customWidth="1"/>
    <col min="10756" max="11001" width="9.140625" style="541"/>
    <col min="11002" max="11002" width="5.28515625" style="541" customWidth="1"/>
    <col min="11003" max="11003" width="8" style="541" customWidth="1"/>
    <col min="11004" max="11004" width="5.85546875" style="541" customWidth="1"/>
    <col min="11005" max="11005" width="9.42578125" style="541" customWidth="1"/>
    <col min="11006" max="11006" width="11.28515625" style="541" customWidth="1"/>
    <col min="11007" max="11007" width="11" style="541" customWidth="1"/>
    <col min="11008" max="11008" width="13.140625" style="541" customWidth="1"/>
    <col min="11009" max="11009" width="11.7109375" style="541" customWidth="1"/>
    <col min="11010" max="11010" width="11.140625" style="541" customWidth="1"/>
    <col min="11011" max="11011" width="11.7109375" style="541" customWidth="1"/>
    <col min="11012" max="11257" width="9.140625" style="541"/>
    <col min="11258" max="11258" width="5.28515625" style="541" customWidth="1"/>
    <col min="11259" max="11259" width="8" style="541" customWidth="1"/>
    <col min="11260" max="11260" width="5.85546875" style="541" customWidth="1"/>
    <col min="11261" max="11261" width="9.42578125" style="541" customWidth="1"/>
    <col min="11262" max="11262" width="11.28515625" style="541" customWidth="1"/>
    <col min="11263" max="11263" width="11" style="541" customWidth="1"/>
    <col min="11264" max="11264" width="13.140625" style="541" customWidth="1"/>
    <col min="11265" max="11265" width="11.7109375" style="541" customWidth="1"/>
    <col min="11266" max="11266" width="11.140625" style="541" customWidth="1"/>
    <col min="11267" max="11267" width="11.7109375" style="541" customWidth="1"/>
    <col min="11268" max="11513" width="9.140625" style="541"/>
    <col min="11514" max="11514" width="5.28515625" style="541" customWidth="1"/>
    <col min="11515" max="11515" width="8" style="541" customWidth="1"/>
    <col min="11516" max="11516" width="5.85546875" style="541" customWidth="1"/>
    <col min="11517" max="11517" width="9.42578125" style="541" customWidth="1"/>
    <col min="11518" max="11518" width="11.28515625" style="541" customWidth="1"/>
    <col min="11519" max="11519" width="11" style="541" customWidth="1"/>
    <col min="11520" max="11520" width="13.140625" style="541" customWidth="1"/>
    <col min="11521" max="11521" width="11.7109375" style="541" customWidth="1"/>
    <col min="11522" max="11522" width="11.140625" style="541" customWidth="1"/>
    <col min="11523" max="11523" width="11.7109375" style="541" customWidth="1"/>
    <col min="11524" max="11769" width="9.140625" style="541"/>
    <col min="11770" max="11770" width="5.28515625" style="541" customWidth="1"/>
    <col min="11771" max="11771" width="8" style="541" customWidth="1"/>
    <col min="11772" max="11772" width="5.85546875" style="541" customWidth="1"/>
    <col min="11773" max="11773" width="9.42578125" style="541" customWidth="1"/>
    <col min="11774" max="11774" width="11.28515625" style="541" customWidth="1"/>
    <col min="11775" max="11775" width="11" style="541" customWidth="1"/>
    <col min="11776" max="11776" width="13.140625" style="541" customWidth="1"/>
    <col min="11777" max="11777" width="11.7109375" style="541" customWidth="1"/>
    <col min="11778" max="11778" width="11.140625" style="541" customWidth="1"/>
    <col min="11779" max="11779" width="11.7109375" style="541" customWidth="1"/>
    <col min="11780" max="12025" width="9.140625" style="541"/>
    <col min="12026" max="12026" width="5.28515625" style="541" customWidth="1"/>
    <col min="12027" max="12027" width="8" style="541" customWidth="1"/>
    <col min="12028" max="12028" width="5.85546875" style="541" customWidth="1"/>
    <col min="12029" max="12029" width="9.42578125" style="541" customWidth="1"/>
    <col min="12030" max="12030" width="11.28515625" style="541" customWidth="1"/>
    <col min="12031" max="12031" width="11" style="541" customWidth="1"/>
    <col min="12032" max="12032" width="13.140625" style="541" customWidth="1"/>
    <col min="12033" max="12033" width="11.7109375" style="541" customWidth="1"/>
    <col min="12034" max="12034" width="11.140625" style="541" customWidth="1"/>
    <col min="12035" max="12035" width="11.7109375" style="541" customWidth="1"/>
    <col min="12036" max="12281" width="9.140625" style="541"/>
    <col min="12282" max="12282" width="5.28515625" style="541" customWidth="1"/>
    <col min="12283" max="12283" width="8" style="541" customWidth="1"/>
    <col min="12284" max="12284" width="5.85546875" style="541" customWidth="1"/>
    <col min="12285" max="12285" width="9.42578125" style="541" customWidth="1"/>
    <col min="12286" max="12286" width="11.28515625" style="541" customWidth="1"/>
    <col min="12287" max="12287" width="11" style="541" customWidth="1"/>
    <col min="12288" max="12288" width="13.140625" style="541" customWidth="1"/>
    <col min="12289" max="12289" width="11.7109375" style="541" customWidth="1"/>
    <col min="12290" max="12290" width="11.140625" style="541" customWidth="1"/>
    <col min="12291" max="12291" width="11.7109375" style="541" customWidth="1"/>
    <col min="12292" max="12537" width="9.140625" style="541"/>
    <col min="12538" max="12538" width="5.28515625" style="541" customWidth="1"/>
    <col min="12539" max="12539" width="8" style="541" customWidth="1"/>
    <col min="12540" max="12540" width="5.85546875" style="541" customWidth="1"/>
    <col min="12541" max="12541" width="9.42578125" style="541" customWidth="1"/>
    <col min="12542" max="12542" width="11.28515625" style="541" customWidth="1"/>
    <col min="12543" max="12543" width="11" style="541" customWidth="1"/>
    <col min="12544" max="12544" width="13.140625" style="541" customWidth="1"/>
    <col min="12545" max="12545" width="11.7109375" style="541" customWidth="1"/>
    <col min="12546" max="12546" width="11.140625" style="541" customWidth="1"/>
    <col min="12547" max="12547" width="11.7109375" style="541" customWidth="1"/>
    <col min="12548" max="12793" width="9.140625" style="541"/>
    <col min="12794" max="12794" width="5.28515625" style="541" customWidth="1"/>
    <col min="12795" max="12795" width="8" style="541" customWidth="1"/>
    <col min="12796" max="12796" width="5.85546875" style="541" customWidth="1"/>
    <col min="12797" max="12797" width="9.42578125" style="541" customWidth="1"/>
    <col min="12798" max="12798" width="11.28515625" style="541" customWidth="1"/>
    <col min="12799" max="12799" width="11" style="541" customWidth="1"/>
    <col min="12800" max="12800" width="13.140625" style="541" customWidth="1"/>
    <col min="12801" max="12801" width="11.7109375" style="541" customWidth="1"/>
    <col min="12802" max="12802" width="11.140625" style="541" customWidth="1"/>
    <col min="12803" max="12803" width="11.7109375" style="541" customWidth="1"/>
    <col min="12804" max="13049" width="9.140625" style="541"/>
    <col min="13050" max="13050" width="5.28515625" style="541" customWidth="1"/>
    <col min="13051" max="13051" width="8" style="541" customWidth="1"/>
    <col min="13052" max="13052" width="5.85546875" style="541" customWidth="1"/>
    <col min="13053" max="13053" width="9.42578125" style="541" customWidth="1"/>
    <col min="13054" max="13054" width="11.28515625" style="541" customWidth="1"/>
    <col min="13055" max="13055" width="11" style="541" customWidth="1"/>
    <col min="13056" max="13056" width="13.140625" style="541" customWidth="1"/>
    <col min="13057" max="13057" width="11.7109375" style="541" customWidth="1"/>
    <col min="13058" max="13058" width="11.140625" style="541" customWidth="1"/>
    <col min="13059" max="13059" width="11.7109375" style="541" customWidth="1"/>
    <col min="13060" max="13305" width="9.140625" style="541"/>
    <col min="13306" max="13306" width="5.28515625" style="541" customWidth="1"/>
    <col min="13307" max="13307" width="8" style="541" customWidth="1"/>
    <col min="13308" max="13308" width="5.85546875" style="541" customWidth="1"/>
    <col min="13309" max="13309" width="9.42578125" style="541" customWidth="1"/>
    <col min="13310" max="13310" width="11.28515625" style="541" customWidth="1"/>
    <col min="13311" max="13311" width="11" style="541" customWidth="1"/>
    <col min="13312" max="13312" width="13.140625" style="541" customWidth="1"/>
    <col min="13313" max="13313" width="11.7109375" style="541" customWidth="1"/>
    <col min="13314" max="13314" width="11.140625" style="541" customWidth="1"/>
    <col min="13315" max="13315" width="11.7109375" style="541" customWidth="1"/>
    <col min="13316" max="13561" width="9.140625" style="541"/>
    <col min="13562" max="13562" width="5.28515625" style="541" customWidth="1"/>
    <col min="13563" max="13563" width="8" style="541" customWidth="1"/>
    <col min="13564" max="13564" width="5.85546875" style="541" customWidth="1"/>
    <col min="13565" max="13565" width="9.42578125" style="541" customWidth="1"/>
    <col min="13566" max="13566" width="11.28515625" style="541" customWidth="1"/>
    <col min="13567" max="13567" width="11" style="541" customWidth="1"/>
    <col min="13568" max="13568" width="13.140625" style="541" customWidth="1"/>
    <col min="13569" max="13569" width="11.7109375" style="541" customWidth="1"/>
    <col min="13570" max="13570" width="11.140625" style="541" customWidth="1"/>
    <col min="13571" max="13571" width="11.7109375" style="541" customWidth="1"/>
    <col min="13572" max="13817" width="9.140625" style="541"/>
    <col min="13818" max="13818" width="5.28515625" style="541" customWidth="1"/>
    <col min="13819" max="13819" width="8" style="541" customWidth="1"/>
    <col min="13820" max="13820" width="5.85546875" style="541" customWidth="1"/>
    <col min="13821" max="13821" width="9.42578125" style="541" customWidth="1"/>
    <col min="13822" max="13822" width="11.28515625" style="541" customWidth="1"/>
    <col min="13823" max="13823" width="11" style="541" customWidth="1"/>
    <col min="13824" max="13824" width="13.140625" style="541" customWidth="1"/>
    <col min="13825" max="13825" width="11.7109375" style="541" customWidth="1"/>
    <col min="13826" max="13826" width="11.140625" style="541" customWidth="1"/>
    <col min="13827" max="13827" width="11.7109375" style="541" customWidth="1"/>
    <col min="13828" max="14073" width="9.140625" style="541"/>
    <col min="14074" max="14074" width="5.28515625" style="541" customWidth="1"/>
    <col min="14075" max="14075" width="8" style="541" customWidth="1"/>
    <col min="14076" max="14076" width="5.85546875" style="541" customWidth="1"/>
    <col min="14077" max="14077" width="9.42578125" style="541" customWidth="1"/>
    <col min="14078" max="14078" width="11.28515625" style="541" customWidth="1"/>
    <col min="14079" max="14079" width="11" style="541" customWidth="1"/>
    <col min="14080" max="14080" width="13.140625" style="541" customWidth="1"/>
    <col min="14081" max="14081" width="11.7109375" style="541" customWidth="1"/>
    <col min="14082" max="14082" width="11.140625" style="541" customWidth="1"/>
    <col min="14083" max="14083" width="11.7109375" style="541" customWidth="1"/>
    <col min="14084" max="14329" width="9.140625" style="541"/>
    <col min="14330" max="14330" width="5.28515625" style="541" customWidth="1"/>
    <col min="14331" max="14331" width="8" style="541" customWidth="1"/>
    <col min="14332" max="14332" width="5.85546875" style="541" customWidth="1"/>
    <col min="14333" max="14333" width="9.42578125" style="541" customWidth="1"/>
    <col min="14334" max="14334" width="11.28515625" style="541" customWidth="1"/>
    <col min="14335" max="14335" width="11" style="541" customWidth="1"/>
    <col min="14336" max="14336" width="13.140625" style="541" customWidth="1"/>
    <col min="14337" max="14337" width="11.7109375" style="541" customWidth="1"/>
    <col min="14338" max="14338" width="11.140625" style="541" customWidth="1"/>
    <col min="14339" max="14339" width="11.7109375" style="541" customWidth="1"/>
    <col min="14340" max="14585" width="9.140625" style="541"/>
    <col min="14586" max="14586" width="5.28515625" style="541" customWidth="1"/>
    <col min="14587" max="14587" width="8" style="541" customWidth="1"/>
    <col min="14588" max="14588" width="5.85546875" style="541" customWidth="1"/>
    <col min="14589" max="14589" width="9.42578125" style="541" customWidth="1"/>
    <col min="14590" max="14590" width="11.28515625" style="541" customWidth="1"/>
    <col min="14591" max="14591" width="11" style="541" customWidth="1"/>
    <col min="14592" max="14592" width="13.140625" style="541" customWidth="1"/>
    <col min="14593" max="14593" width="11.7109375" style="541" customWidth="1"/>
    <col min="14594" max="14594" width="11.140625" style="541" customWidth="1"/>
    <col min="14595" max="14595" width="11.7109375" style="541" customWidth="1"/>
    <col min="14596" max="14841" width="9.140625" style="541"/>
    <col min="14842" max="14842" width="5.28515625" style="541" customWidth="1"/>
    <col min="14843" max="14843" width="8" style="541" customWidth="1"/>
    <col min="14844" max="14844" width="5.85546875" style="541" customWidth="1"/>
    <col min="14845" max="14845" width="9.42578125" style="541" customWidth="1"/>
    <col min="14846" max="14846" width="11.28515625" style="541" customWidth="1"/>
    <col min="14847" max="14847" width="11" style="541" customWidth="1"/>
    <col min="14848" max="14848" width="13.140625" style="541" customWidth="1"/>
    <col min="14849" max="14849" width="11.7109375" style="541" customWidth="1"/>
    <col min="14850" max="14850" width="11.140625" style="541" customWidth="1"/>
    <col min="14851" max="14851" width="11.7109375" style="541" customWidth="1"/>
    <col min="14852" max="15097" width="9.140625" style="541"/>
    <col min="15098" max="15098" width="5.28515625" style="541" customWidth="1"/>
    <col min="15099" max="15099" width="8" style="541" customWidth="1"/>
    <col min="15100" max="15100" width="5.85546875" style="541" customWidth="1"/>
    <col min="15101" max="15101" width="9.42578125" style="541" customWidth="1"/>
    <col min="15102" max="15102" width="11.28515625" style="541" customWidth="1"/>
    <col min="15103" max="15103" width="11" style="541" customWidth="1"/>
    <col min="15104" max="15104" width="13.140625" style="541" customWidth="1"/>
    <col min="15105" max="15105" width="11.7109375" style="541" customWidth="1"/>
    <col min="15106" max="15106" width="11.140625" style="541" customWidth="1"/>
    <col min="15107" max="15107" width="11.7109375" style="541" customWidth="1"/>
    <col min="15108" max="15353" width="9.140625" style="541"/>
    <col min="15354" max="15354" width="5.28515625" style="541" customWidth="1"/>
    <col min="15355" max="15355" width="8" style="541" customWidth="1"/>
    <col min="15356" max="15356" width="5.85546875" style="541" customWidth="1"/>
    <col min="15357" max="15357" width="9.42578125" style="541" customWidth="1"/>
    <col min="15358" max="15358" width="11.28515625" style="541" customWidth="1"/>
    <col min="15359" max="15359" width="11" style="541" customWidth="1"/>
    <col min="15360" max="15360" width="13.140625" style="541" customWidth="1"/>
    <col min="15361" max="15361" width="11.7109375" style="541" customWidth="1"/>
    <col min="15362" max="15362" width="11.140625" style="541" customWidth="1"/>
    <col min="15363" max="15363" width="11.7109375" style="541" customWidth="1"/>
    <col min="15364" max="15609" width="9.140625" style="541"/>
    <col min="15610" max="15610" width="5.28515625" style="541" customWidth="1"/>
    <col min="15611" max="15611" width="8" style="541" customWidth="1"/>
    <col min="15612" max="15612" width="5.85546875" style="541" customWidth="1"/>
    <col min="15613" max="15613" width="9.42578125" style="541" customWidth="1"/>
    <col min="15614" max="15614" width="11.28515625" style="541" customWidth="1"/>
    <col min="15615" max="15615" width="11" style="541" customWidth="1"/>
    <col min="15616" max="15616" width="13.140625" style="541" customWidth="1"/>
    <col min="15617" max="15617" width="11.7109375" style="541" customWidth="1"/>
    <col min="15618" max="15618" width="11.140625" style="541" customWidth="1"/>
    <col min="15619" max="15619" width="11.7109375" style="541" customWidth="1"/>
    <col min="15620" max="15865" width="9.140625" style="541"/>
    <col min="15866" max="15866" width="5.28515625" style="541" customWidth="1"/>
    <col min="15867" max="15867" width="8" style="541" customWidth="1"/>
    <col min="15868" max="15868" width="5.85546875" style="541" customWidth="1"/>
    <col min="15869" max="15869" width="9.42578125" style="541" customWidth="1"/>
    <col min="15870" max="15870" width="11.28515625" style="541" customWidth="1"/>
    <col min="15871" max="15871" width="11" style="541" customWidth="1"/>
    <col min="15872" max="15872" width="13.140625" style="541" customWidth="1"/>
    <col min="15873" max="15873" width="11.7109375" style="541" customWidth="1"/>
    <col min="15874" max="15874" width="11.140625" style="541" customWidth="1"/>
    <col min="15875" max="15875" width="11.7109375" style="541" customWidth="1"/>
    <col min="15876" max="16121" width="9.140625" style="541"/>
    <col min="16122" max="16122" width="5.28515625" style="541" customWidth="1"/>
    <col min="16123" max="16123" width="8" style="541" customWidth="1"/>
    <col min="16124" max="16124" width="5.85546875" style="541" customWidth="1"/>
    <col min="16125" max="16125" width="9.42578125" style="541" customWidth="1"/>
    <col min="16126" max="16126" width="11.28515625" style="541" customWidth="1"/>
    <col min="16127" max="16127" width="11" style="541" customWidth="1"/>
    <col min="16128" max="16128" width="13.140625" style="541" customWidth="1"/>
    <col min="16129" max="16129" width="11.7109375" style="541" customWidth="1"/>
    <col min="16130" max="16130" width="11.140625" style="541" customWidth="1"/>
    <col min="16131" max="16131" width="11.7109375" style="541" customWidth="1"/>
    <col min="16132" max="16384" width="9.140625" style="541"/>
  </cols>
  <sheetData>
    <row r="1" spans="1:68" ht="12.75" customHeight="1" x14ac:dyDescent="0.25">
      <c r="A1" s="454"/>
      <c r="F1" s="3" t="s">
        <v>441</v>
      </c>
    </row>
    <row r="2" spans="1:68" ht="12.75" customHeight="1" x14ac:dyDescent="0.25">
      <c r="F2" s="3" t="s">
        <v>229</v>
      </c>
    </row>
    <row r="3" spans="1:68" ht="12.75" customHeight="1" x14ac:dyDescent="0.25">
      <c r="F3" s="3" t="s">
        <v>0</v>
      </c>
    </row>
    <row r="4" spans="1:68" ht="12.75" customHeight="1" x14ac:dyDescent="0.25">
      <c r="F4" s="3" t="s">
        <v>230</v>
      </c>
    </row>
    <row r="5" spans="1:68" ht="12.75" customHeight="1" x14ac:dyDescent="0.25"/>
    <row r="6" spans="1:68" ht="13.5" customHeight="1" x14ac:dyDescent="0.25">
      <c r="A6" s="409" t="s">
        <v>442</v>
      </c>
      <c r="B6" s="409"/>
      <c r="C6" s="409"/>
      <c r="D6" s="409"/>
      <c r="E6" s="409"/>
      <c r="F6" s="409"/>
      <c r="G6" s="409"/>
    </row>
    <row r="7" spans="1:68" ht="12.75" customHeight="1" x14ac:dyDescent="0.25">
      <c r="A7" s="409" t="s">
        <v>443</v>
      </c>
      <c r="B7" s="455"/>
      <c r="C7" s="455"/>
      <c r="D7" s="455"/>
      <c r="E7" s="455"/>
      <c r="F7" s="455"/>
      <c r="G7" s="455"/>
    </row>
    <row r="8" spans="1:68" ht="9" customHeight="1" x14ac:dyDescent="0.25">
      <c r="A8" s="456"/>
      <c r="B8" s="457"/>
      <c r="C8" s="457"/>
      <c r="D8" s="457"/>
      <c r="E8" s="457"/>
      <c r="F8" s="457"/>
      <c r="G8" s="457"/>
    </row>
    <row r="9" spans="1:68" ht="11.25" customHeight="1" x14ac:dyDescent="0.25">
      <c r="G9" s="458" t="s">
        <v>2</v>
      </c>
    </row>
    <row r="10" spans="1:68" s="462" customFormat="1" ht="36.75" customHeight="1" x14ac:dyDescent="0.2">
      <c r="A10" s="459" t="s">
        <v>241</v>
      </c>
      <c r="B10" s="459" t="s">
        <v>279</v>
      </c>
      <c r="C10" s="459" t="s">
        <v>444</v>
      </c>
      <c r="D10" s="459" t="s">
        <v>267</v>
      </c>
      <c r="E10" s="460" t="s">
        <v>6</v>
      </c>
      <c r="F10" s="460" t="s">
        <v>445</v>
      </c>
      <c r="G10" s="460" t="s">
        <v>446</v>
      </c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1"/>
      <c r="AC10" s="461"/>
      <c r="AD10" s="461"/>
      <c r="AE10" s="461"/>
      <c r="AF10" s="461"/>
      <c r="AG10" s="461"/>
      <c r="AH10" s="461"/>
      <c r="AI10" s="461"/>
      <c r="AJ10" s="461"/>
      <c r="AK10" s="461"/>
      <c r="AL10" s="461"/>
      <c r="AM10" s="461"/>
      <c r="AN10" s="461"/>
      <c r="AO10" s="461"/>
      <c r="AP10" s="461"/>
      <c r="AQ10" s="461"/>
      <c r="AR10" s="461"/>
      <c r="AS10" s="461"/>
      <c r="AT10" s="461"/>
      <c r="AU10" s="461"/>
      <c r="AV10" s="461"/>
      <c r="AW10" s="461"/>
      <c r="AX10" s="461"/>
      <c r="AY10" s="461"/>
      <c r="AZ10" s="461"/>
      <c r="BA10" s="461"/>
      <c r="BB10" s="461"/>
      <c r="BC10" s="461"/>
      <c r="BD10" s="461"/>
      <c r="BE10" s="461"/>
      <c r="BF10" s="461"/>
      <c r="BG10" s="461"/>
      <c r="BH10" s="461"/>
      <c r="BI10" s="461"/>
      <c r="BJ10" s="461"/>
      <c r="BK10" s="461"/>
      <c r="BL10" s="461"/>
      <c r="BM10" s="461"/>
      <c r="BN10" s="461"/>
      <c r="BO10" s="461"/>
      <c r="BP10" s="461"/>
    </row>
    <row r="11" spans="1:68" s="465" customFormat="1" ht="10.5" customHeight="1" x14ac:dyDescent="0.2">
      <c r="A11" s="463">
        <v>1</v>
      </c>
      <c r="B11" s="463">
        <v>2</v>
      </c>
      <c r="C11" s="463">
        <v>3</v>
      </c>
      <c r="D11" s="463">
        <v>4</v>
      </c>
      <c r="E11" s="463">
        <v>5</v>
      </c>
      <c r="F11" s="463">
        <v>6</v>
      </c>
      <c r="G11" s="463">
        <v>7</v>
      </c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  <c r="BG11" s="464"/>
      <c r="BH11" s="464"/>
      <c r="BI11" s="464"/>
      <c r="BJ11" s="464"/>
      <c r="BK11" s="464"/>
      <c r="BL11" s="464"/>
      <c r="BM11" s="464"/>
      <c r="BN11" s="464"/>
      <c r="BO11" s="464"/>
      <c r="BP11" s="464"/>
    </row>
    <row r="12" spans="1:68" s="547" customFormat="1" ht="15.75" customHeight="1" x14ac:dyDescent="0.2">
      <c r="A12" s="466"/>
      <c r="B12" s="467"/>
      <c r="C12" s="468"/>
      <c r="D12" s="468"/>
      <c r="E12" s="469" t="s">
        <v>39</v>
      </c>
      <c r="F12" s="470">
        <f>6300+1461+2140+3935+683+1698</f>
        <v>16217</v>
      </c>
      <c r="G12" s="471" t="s">
        <v>447</v>
      </c>
      <c r="H12" s="453"/>
      <c r="I12" s="453"/>
      <c r="J12" s="453"/>
      <c r="K12" s="453"/>
      <c r="L12" s="453"/>
      <c r="M12" s="453"/>
      <c r="N12" s="453"/>
      <c r="O12" s="453"/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453"/>
      <c r="AF12" s="453"/>
      <c r="AG12" s="453"/>
      <c r="AH12" s="453"/>
      <c r="AI12" s="453"/>
      <c r="AJ12" s="453"/>
      <c r="AK12" s="453"/>
      <c r="AL12" s="453"/>
      <c r="AM12" s="453"/>
      <c r="AN12" s="453"/>
      <c r="AO12" s="453"/>
      <c r="AP12" s="453"/>
      <c r="AQ12" s="453"/>
      <c r="AR12" s="453"/>
      <c r="AS12" s="453"/>
      <c r="AT12" s="453"/>
      <c r="AU12" s="453"/>
      <c r="AV12" s="453"/>
      <c r="AW12" s="453"/>
      <c r="AX12" s="453"/>
      <c r="AY12" s="453"/>
      <c r="AZ12" s="453"/>
      <c r="BA12" s="453"/>
      <c r="BB12" s="453"/>
      <c r="BC12" s="453"/>
      <c r="BD12" s="453"/>
      <c r="BE12" s="453"/>
      <c r="BF12" s="453"/>
      <c r="BG12" s="453"/>
      <c r="BH12" s="453"/>
      <c r="BI12" s="453"/>
      <c r="BJ12" s="453"/>
      <c r="BK12" s="453"/>
      <c r="BL12" s="453"/>
      <c r="BM12" s="453"/>
      <c r="BN12" s="453"/>
      <c r="BO12" s="453"/>
      <c r="BP12" s="453"/>
    </row>
    <row r="13" spans="1:68" s="547" customFormat="1" ht="24" x14ac:dyDescent="0.2">
      <c r="A13" s="472" t="s">
        <v>422</v>
      </c>
      <c r="B13" s="473" t="s">
        <v>448</v>
      </c>
      <c r="C13" s="468" t="s">
        <v>171</v>
      </c>
      <c r="D13" s="468" t="s">
        <v>449</v>
      </c>
      <c r="E13" s="474" t="s">
        <v>447</v>
      </c>
      <c r="F13" s="475" t="s">
        <v>447</v>
      </c>
      <c r="G13" s="476">
        <f>SUM(G15)</f>
        <v>16217</v>
      </c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53"/>
      <c r="AW13" s="453"/>
      <c r="AX13" s="453"/>
      <c r="AY13" s="453"/>
      <c r="AZ13" s="453"/>
      <c r="BA13" s="453"/>
      <c r="BB13" s="453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</row>
    <row r="14" spans="1:68" s="547" customFormat="1" ht="9" customHeight="1" x14ac:dyDescent="0.2">
      <c r="A14" s="466"/>
      <c r="B14" s="477"/>
      <c r="C14" s="468"/>
      <c r="D14" s="468"/>
      <c r="E14" s="468"/>
      <c r="F14" s="478"/>
      <c r="G14" s="548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453"/>
      <c r="AF14" s="453"/>
      <c r="AG14" s="453"/>
      <c r="AH14" s="453"/>
      <c r="AI14" s="453"/>
      <c r="AJ14" s="453"/>
      <c r="AK14" s="453"/>
      <c r="AL14" s="453"/>
      <c r="AM14" s="453"/>
      <c r="AN14" s="453"/>
      <c r="AO14" s="453"/>
      <c r="AP14" s="453"/>
      <c r="AQ14" s="453"/>
      <c r="AR14" s="453"/>
      <c r="AS14" s="453"/>
      <c r="AT14" s="453"/>
      <c r="AU14" s="453"/>
      <c r="AV14" s="453"/>
      <c r="AW14" s="453"/>
      <c r="AX14" s="453"/>
      <c r="AY14" s="453"/>
      <c r="AZ14" s="453"/>
      <c r="BA14" s="453"/>
      <c r="BB14" s="453"/>
      <c r="BC14" s="453"/>
      <c r="BD14" s="453"/>
      <c r="BE14" s="453"/>
      <c r="BF14" s="453"/>
      <c r="BG14" s="453"/>
      <c r="BH14" s="453"/>
      <c r="BI14" s="453"/>
      <c r="BJ14" s="453"/>
      <c r="BK14" s="453"/>
      <c r="BL14" s="453"/>
      <c r="BM14" s="453"/>
      <c r="BN14" s="453"/>
      <c r="BO14" s="453"/>
      <c r="BP14" s="453"/>
    </row>
    <row r="15" spans="1:68" s="547" customFormat="1" ht="15.75" customHeight="1" x14ac:dyDescent="0.2">
      <c r="A15" s="466"/>
      <c r="B15" s="549" t="s">
        <v>450</v>
      </c>
      <c r="C15" s="468"/>
      <c r="D15" s="468"/>
      <c r="E15" s="468"/>
      <c r="F15" s="478"/>
      <c r="G15" s="548">
        <f>SUM(G16:G16)</f>
        <v>16217</v>
      </c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453"/>
      <c r="AJ15" s="453"/>
      <c r="AK15" s="453"/>
      <c r="AL15" s="453"/>
      <c r="AM15" s="453"/>
      <c r="AN15" s="453"/>
      <c r="AO15" s="453"/>
      <c r="AP15" s="453"/>
      <c r="AQ15" s="453"/>
      <c r="AR15" s="453"/>
      <c r="AS15" s="453"/>
      <c r="AT15" s="453"/>
      <c r="AU15" s="453"/>
      <c r="AV15" s="453"/>
      <c r="AW15" s="453"/>
      <c r="AX15" s="453"/>
      <c r="AY15" s="453"/>
      <c r="AZ15" s="453"/>
      <c r="BA15" s="453"/>
      <c r="BB15" s="453"/>
      <c r="BC15" s="453"/>
      <c r="BD15" s="453"/>
      <c r="BE15" s="453"/>
      <c r="BF15" s="453"/>
      <c r="BG15" s="453"/>
      <c r="BH15" s="453"/>
      <c r="BI15" s="453"/>
      <c r="BJ15" s="453"/>
      <c r="BK15" s="453"/>
      <c r="BL15" s="453"/>
      <c r="BM15" s="453"/>
      <c r="BN15" s="453"/>
      <c r="BO15" s="453"/>
      <c r="BP15" s="453"/>
    </row>
    <row r="16" spans="1:68" s="547" customFormat="1" ht="15.75" customHeight="1" x14ac:dyDescent="0.2">
      <c r="A16" s="466"/>
      <c r="B16" s="549"/>
      <c r="C16" s="468"/>
      <c r="D16" s="468"/>
      <c r="E16" s="468" t="s">
        <v>451</v>
      </c>
      <c r="F16" s="478" t="s">
        <v>447</v>
      </c>
      <c r="G16" s="479">
        <f>6300+1461+2140+3935+683+1698</f>
        <v>16217</v>
      </c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3"/>
      <c r="AU16" s="453"/>
      <c r="AV16" s="453"/>
      <c r="AW16" s="453"/>
      <c r="AX16" s="453"/>
      <c r="AY16" s="453"/>
      <c r="AZ16" s="453"/>
      <c r="BA16" s="453"/>
      <c r="BB16" s="453"/>
      <c r="BC16" s="453"/>
      <c r="BD16" s="453"/>
      <c r="BE16" s="453"/>
      <c r="BF16" s="453"/>
      <c r="BG16" s="453"/>
      <c r="BH16" s="453"/>
      <c r="BI16" s="453"/>
      <c r="BJ16" s="453"/>
      <c r="BK16" s="453"/>
      <c r="BL16" s="453"/>
      <c r="BM16" s="453"/>
      <c r="BN16" s="453"/>
      <c r="BO16" s="453"/>
      <c r="BP16" s="453"/>
    </row>
    <row r="17" spans="1:68" s="547" customFormat="1" ht="15.75" customHeight="1" x14ac:dyDescent="0.2">
      <c r="A17" s="480"/>
      <c r="B17" s="481"/>
      <c r="C17" s="482"/>
      <c r="D17" s="469"/>
      <c r="E17" s="469"/>
      <c r="F17" s="471"/>
      <c r="G17" s="48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  <c r="AA17" s="453"/>
      <c r="AB17" s="453"/>
      <c r="AC17" s="453"/>
      <c r="AD17" s="453"/>
      <c r="AE17" s="453"/>
      <c r="AF17" s="453"/>
      <c r="AG17" s="453"/>
      <c r="AH17" s="453"/>
      <c r="AI17" s="453"/>
      <c r="AJ17" s="453"/>
      <c r="AK17" s="453"/>
      <c r="AL17" s="453"/>
      <c r="AM17" s="453"/>
      <c r="AN17" s="453"/>
      <c r="AO17" s="453"/>
      <c r="AP17" s="453"/>
      <c r="AQ17" s="453"/>
      <c r="AR17" s="453"/>
      <c r="AS17" s="453"/>
      <c r="AT17" s="453"/>
      <c r="AU17" s="453"/>
      <c r="AV17" s="453"/>
      <c r="AW17" s="453"/>
      <c r="AX17" s="453"/>
      <c r="AY17" s="453"/>
      <c r="AZ17" s="453"/>
      <c r="BA17" s="453"/>
      <c r="BB17" s="453"/>
      <c r="BC17" s="453"/>
      <c r="BD17" s="453"/>
      <c r="BE17" s="453"/>
      <c r="BF17" s="453"/>
      <c r="BG17" s="453"/>
      <c r="BH17" s="453"/>
      <c r="BI17" s="453"/>
      <c r="BJ17" s="453"/>
      <c r="BK17" s="453"/>
      <c r="BL17" s="453"/>
      <c r="BM17" s="453"/>
      <c r="BN17" s="453"/>
      <c r="BO17" s="453"/>
      <c r="BP17" s="453"/>
    </row>
    <row r="18" spans="1:68" s="547" customFormat="1" ht="15.75" customHeight="1" x14ac:dyDescent="0.2">
      <c r="A18" s="466"/>
      <c r="B18" s="467"/>
      <c r="C18" s="468"/>
      <c r="D18" s="468"/>
      <c r="E18" s="469" t="s">
        <v>39</v>
      </c>
      <c r="F18" s="470">
        <f>12806+18072+15851+15093+22120+19181</f>
        <v>103123</v>
      </c>
      <c r="G18" s="471" t="s">
        <v>447</v>
      </c>
      <c r="H18" s="453"/>
      <c r="I18" s="453"/>
      <c r="J18" s="453"/>
      <c r="K18" s="453"/>
      <c r="L18" s="453"/>
      <c r="M18" s="453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  <c r="AA18" s="453"/>
      <c r="AB18" s="453"/>
      <c r="AC18" s="453"/>
      <c r="AD18" s="453"/>
      <c r="AE18" s="453"/>
      <c r="AF18" s="453"/>
      <c r="AG18" s="453"/>
      <c r="AH18" s="453"/>
      <c r="AI18" s="453"/>
      <c r="AJ18" s="453"/>
      <c r="AK18" s="453"/>
      <c r="AL18" s="453"/>
      <c r="AM18" s="453"/>
      <c r="AN18" s="453"/>
      <c r="AO18" s="453"/>
      <c r="AP18" s="453"/>
      <c r="AQ18" s="453"/>
      <c r="AR18" s="453"/>
      <c r="AS18" s="453"/>
      <c r="AT18" s="453"/>
      <c r="AU18" s="453"/>
      <c r="AV18" s="453"/>
      <c r="AW18" s="453"/>
      <c r="AX18" s="453"/>
      <c r="AY18" s="453"/>
      <c r="AZ18" s="453"/>
      <c r="BA18" s="453"/>
      <c r="BB18" s="453"/>
      <c r="BC18" s="453"/>
      <c r="BD18" s="453"/>
      <c r="BE18" s="453"/>
      <c r="BF18" s="453"/>
      <c r="BG18" s="453"/>
      <c r="BH18" s="453"/>
      <c r="BI18" s="453"/>
      <c r="BJ18" s="453"/>
      <c r="BK18" s="453"/>
      <c r="BL18" s="453"/>
      <c r="BM18" s="453"/>
      <c r="BN18" s="453"/>
      <c r="BO18" s="453"/>
      <c r="BP18" s="453"/>
    </row>
    <row r="19" spans="1:68" s="547" customFormat="1" ht="20.25" customHeight="1" x14ac:dyDescent="0.2">
      <c r="A19" s="472" t="s">
        <v>423</v>
      </c>
      <c r="B19" s="484" t="s">
        <v>452</v>
      </c>
      <c r="C19" s="468" t="s">
        <v>453</v>
      </c>
      <c r="D19" s="468" t="s">
        <v>454</v>
      </c>
      <c r="E19" s="474" t="s">
        <v>447</v>
      </c>
      <c r="F19" s="475" t="s">
        <v>447</v>
      </c>
      <c r="G19" s="476">
        <f>SUM(G21)</f>
        <v>103123</v>
      </c>
      <c r="H19" s="453"/>
      <c r="I19" s="453"/>
      <c r="J19" s="453"/>
      <c r="K19" s="453"/>
      <c r="L19" s="453"/>
      <c r="M19" s="453"/>
      <c r="N19" s="453"/>
      <c r="O19" s="45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  <c r="AA19" s="453"/>
      <c r="AB19" s="453"/>
      <c r="AC19" s="453"/>
      <c r="AD19" s="453"/>
      <c r="AE19" s="453"/>
      <c r="AF19" s="453"/>
      <c r="AG19" s="453"/>
      <c r="AH19" s="453"/>
      <c r="AI19" s="453"/>
      <c r="AJ19" s="453"/>
      <c r="AK19" s="453"/>
      <c r="AL19" s="453"/>
      <c r="AM19" s="453"/>
      <c r="AN19" s="453"/>
      <c r="AO19" s="453"/>
      <c r="AP19" s="453"/>
      <c r="AQ19" s="453"/>
      <c r="AR19" s="453"/>
      <c r="AS19" s="453"/>
      <c r="AT19" s="453"/>
      <c r="AU19" s="453"/>
      <c r="AV19" s="453"/>
      <c r="AW19" s="453"/>
      <c r="AX19" s="453"/>
      <c r="AY19" s="453"/>
      <c r="AZ19" s="453"/>
      <c r="BA19" s="453"/>
      <c r="BB19" s="453"/>
      <c r="BC19" s="453"/>
      <c r="BD19" s="453"/>
      <c r="BE19" s="453"/>
      <c r="BF19" s="453"/>
      <c r="BG19" s="453"/>
      <c r="BH19" s="453"/>
      <c r="BI19" s="453"/>
      <c r="BJ19" s="453"/>
      <c r="BK19" s="453"/>
      <c r="BL19" s="453"/>
      <c r="BM19" s="453"/>
      <c r="BN19" s="453"/>
      <c r="BO19" s="453"/>
      <c r="BP19" s="453"/>
    </row>
    <row r="20" spans="1:68" s="547" customFormat="1" ht="10.5" customHeight="1" x14ac:dyDescent="0.2">
      <c r="A20" s="466"/>
      <c r="B20" s="477"/>
      <c r="C20" s="468"/>
      <c r="D20" s="468"/>
      <c r="E20" s="468"/>
      <c r="F20" s="478"/>
      <c r="G20" s="548"/>
      <c r="H20" s="453"/>
      <c r="I20" s="453"/>
      <c r="J20" s="453"/>
      <c r="K20" s="453"/>
      <c r="L20" s="453"/>
      <c r="M20" s="453"/>
      <c r="N20" s="453"/>
      <c r="O20" s="453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453"/>
      <c r="AF20" s="453"/>
      <c r="AG20" s="453"/>
      <c r="AH20" s="453"/>
      <c r="AI20" s="453"/>
      <c r="AJ20" s="453"/>
      <c r="AK20" s="453"/>
      <c r="AL20" s="453"/>
      <c r="AM20" s="453"/>
      <c r="AN20" s="453"/>
      <c r="AO20" s="453"/>
      <c r="AP20" s="453"/>
      <c r="AQ20" s="453"/>
      <c r="AR20" s="453"/>
      <c r="AS20" s="453"/>
      <c r="AT20" s="453"/>
      <c r="AU20" s="453"/>
      <c r="AV20" s="453"/>
      <c r="AW20" s="453"/>
      <c r="AX20" s="453"/>
      <c r="AY20" s="453"/>
      <c r="AZ20" s="453"/>
      <c r="BA20" s="453"/>
      <c r="BB20" s="453"/>
      <c r="BC20" s="453"/>
      <c r="BD20" s="453"/>
      <c r="BE20" s="453"/>
      <c r="BF20" s="453"/>
      <c r="BG20" s="453"/>
      <c r="BH20" s="453"/>
      <c r="BI20" s="453"/>
      <c r="BJ20" s="453"/>
      <c r="BK20" s="453"/>
      <c r="BL20" s="453"/>
      <c r="BM20" s="453"/>
      <c r="BN20" s="453"/>
      <c r="BO20" s="453"/>
      <c r="BP20" s="453"/>
    </row>
    <row r="21" spans="1:68" s="547" customFormat="1" ht="15.75" customHeight="1" x14ac:dyDescent="0.2">
      <c r="A21" s="466"/>
      <c r="B21" s="549" t="s">
        <v>450</v>
      </c>
      <c r="C21" s="468"/>
      <c r="D21" s="468"/>
      <c r="E21" s="468"/>
      <c r="F21" s="478"/>
      <c r="G21" s="548">
        <f>SUM(G22:G24)</f>
        <v>103123</v>
      </c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  <c r="AA21" s="453"/>
      <c r="AB21" s="453"/>
      <c r="AC21" s="453"/>
      <c r="AD21" s="453"/>
      <c r="AE21" s="453"/>
      <c r="AF21" s="453"/>
      <c r="AG21" s="453"/>
      <c r="AH21" s="453"/>
      <c r="AI21" s="453"/>
      <c r="AJ21" s="453"/>
      <c r="AK21" s="453"/>
      <c r="AL21" s="453"/>
      <c r="AM21" s="453"/>
      <c r="AN21" s="453"/>
      <c r="AO21" s="453"/>
      <c r="AP21" s="453"/>
      <c r="AQ21" s="453"/>
      <c r="AR21" s="453"/>
      <c r="AS21" s="453"/>
      <c r="AT21" s="453"/>
      <c r="AU21" s="453"/>
      <c r="AV21" s="453"/>
      <c r="AW21" s="453"/>
      <c r="AX21" s="453"/>
      <c r="AY21" s="453"/>
      <c r="AZ21" s="453"/>
      <c r="BA21" s="453"/>
      <c r="BB21" s="453"/>
      <c r="BC21" s="453"/>
      <c r="BD21" s="453"/>
      <c r="BE21" s="453"/>
      <c r="BF21" s="453"/>
      <c r="BG21" s="453"/>
      <c r="BH21" s="453"/>
      <c r="BI21" s="453"/>
      <c r="BJ21" s="453"/>
      <c r="BK21" s="453"/>
      <c r="BL21" s="453"/>
      <c r="BM21" s="453"/>
      <c r="BN21" s="453"/>
      <c r="BO21" s="453"/>
      <c r="BP21" s="453"/>
    </row>
    <row r="22" spans="1:68" s="547" customFormat="1" ht="15.75" customHeight="1" x14ac:dyDescent="0.2">
      <c r="A22" s="466"/>
      <c r="B22" s="467"/>
      <c r="C22" s="468"/>
      <c r="D22" s="468"/>
      <c r="E22" s="468" t="s">
        <v>451</v>
      </c>
      <c r="F22" s="478" t="s">
        <v>447</v>
      </c>
      <c r="G22" s="479">
        <f>12439+17903+15395+14738+21702+18455</f>
        <v>100632</v>
      </c>
      <c r="H22" s="453"/>
      <c r="I22" s="453"/>
      <c r="J22" s="453"/>
      <c r="K22" s="453"/>
      <c r="L22" s="453"/>
      <c r="M22" s="453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53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</row>
    <row r="23" spans="1:68" s="547" customFormat="1" ht="15.75" customHeight="1" x14ac:dyDescent="0.2">
      <c r="A23" s="466"/>
      <c r="B23" s="467"/>
      <c r="C23" s="468"/>
      <c r="D23" s="468"/>
      <c r="E23" s="468" t="s">
        <v>455</v>
      </c>
      <c r="F23" s="478" t="s">
        <v>447</v>
      </c>
      <c r="G23" s="479">
        <f>306+141+380+296+348+606</f>
        <v>2077</v>
      </c>
      <c r="H23" s="453"/>
      <c r="I23" s="453"/>
      <c r="J23" s="453"/>
      <c r="K23" s="453"/>
      <c r="L23" s="453"/>
      <c r="M23" s="453"/>
      <c r="N23" s="453"/>
      <c r="O23" s="453"/>
      <c r="P23" s="453"/>
      <c r="Q23" s="453"/>
      <c r="R23" s="453"/>
      <c r="S23" s="453"/>
      <c r="T23" s="453"/>
      <c r="U23" s="453"/>
      <c r="V23" s="453"/>
      <c r="W23" s="453"/>
      <c r="X23" s="453"/>
      <c r="Y23" s="453"/>
      <c r="Z23" s="453"/>
      <c r="AA23" s="453"/>
      <c r="AB23" s="453"/>
      <c r="AC23" s="453"/>
      <c r="AD23" s="453"/>
      <c r="AE23" s="453"/>
      <c r="AF23" s="453"/>
      <c r="AG23" s="453"/>
      <c r="AH23" s="453"/>
      <c r="AI23" s="453"/>
      <c r="AJ23" s="453"/>
      <c r="AK23" s="453"/>
      <c r="AL23" s="453"/>
      <c r="AM23" s="453"/>
      <c r="AN23" s="453"/>
      <c r="AO23" s="453"/>
      <c r="AP23" s="453"/>
      <c r="AQ23" s="453"/>
      <c r="AR23" s="453"/>
      <c r="AS23" s="453"/>
      <c r="AT23" s="453"/>
      <c r="AU23" s="453"/>
      <c r="AV23" s="453"/>
      <c r="AW23" s="453"/>
      <c r="AX23" s="453"/>
      <c r="AY23" s="453"/>
      <c r="AZ23" s="453"/>
      <c r="BA23" s="453"/>
      <c r="BB23" s="453"/>
      <c r="BC23" s="453"/>
      <c r="BD23" s="453"/>
      <c r="BE23" s="453"/>
      <c r="BF23" s="453"/>
      <c r="BG23" s="453"/>
      <c r="BH23" s="453"/>
      <c r="BI23" s="453"/>
      <c r="BJ23" s="453"/>
      <c r="BK23" s="453"/>
      <c r="BL23" s="453"/>
      <c r="BM23" s="453"/>
      <c r="BN23" s="453"/>
      <c r="BO23" s="453"/>
      <c r="BP23" s="453"/>
    </row>
    <row r="24" spans="1:68" s="547" customFormat="1" ht="15.75" customHeight="1" x14ac:dyDescent="0.2">
      <c r="A24" s="466"/>
      <c r="B24" s="467"/>
      <c r="C24" s="485"/>
      <c r="D24" s="468"/>
      <c r="E24" s="468" t="s">
        <v>456</v>
      </c>
      <c r="F24" s="478" t="s">
        <v>447</v>
      </c>
      <c r="G24" s="479">
        <f>61+28+76+59+70+120</f>
        <v>414</v>
      </c>
      <c r="H24" s="453"/>
      <c r="I24" s="453"/>
      <c r="J24" s="453"/>
      <c r="K24" s="453"/>
      <c r="L24" s="453"/>
      <c r="M24" s="453"/>
      <c r="N24" s="453"/>
      <c r="O24" s="453"/>
      <c r="P24" s="453"/>
      <c r="Q24" s="453"/>
      <c r="R24" s="453"/>
      <c r="S24" s="453"/>
      <c r="T24" s="453"/>
      <c r="U24" s="453"/>
      <c r="V24" s="453"/>
      <c r="W24" s="453"/>
      <c r="X24" s="453"/>
      <c r="Y24" s="453"/>
      <c r="Z24" s="453"/>
      <c r="AA24" s="453"/>
      <c r="AB24" s="453"/>
      <c r="AC24" s="453"/>
      <c r="AD24" s="453"/>
      <c r="AE24" s="453"/>
      <c r="AF24" s="453"/>
      <c r="AG24" s="453"/>
      <c r="AH24" s="453"/>
      <c r="AI24" s="453"/>
      <c r="AJ24" s="453"/>
      <c r="AK24" s="453"/>
      <c r="AL24" s="453"/>
      <c r="AM24" s="453"/>
      <c r="AN24" s="453"/>
      <c r="AO24" s="453"/>
      <c r="AP24" s="453"/>
      <c r="AQ24" s="453"/>
      <c r="AR24" s="453"/>
      <c r="AS24" s="453"/>
      <c r="AT24" s="453"/>
      <c r="AU24" s="453"/>
      <c r="AV24" s="453"/>
      <c r="AW24" s="453"/>
      <c r="AX24" s="453"/>
      <c r="AY24" s="453"/>
      <c r="AZ24" s="453"/>
      <c r="BA24" s="453"/>
      <c r="BB24" s="453"/>
      <c r="BC24" s="453"/>
      <c r="BD24" s="453"/>
      <c r="BE24" s="453"/>
      <c r="BF24" s="453"/>
      <c r="BG24" s="453"/>
      <c r="BH24" s="453"/>
      <c r="BI24" s="453"/>
      <c r="BJ24" s="453"/>
      <c r="BK24" s="453"/>
      <c r="BL24" s="453"/>
      <c r="BM24" s="453"/>
      <c r="BN24" s="453"/>
      <c r="BO24" s="453"/>
      <c r="BP24" s="453"/>
    </row>
    <row r="25" spans="1:68" s="547" customFormat="1" ht="15.75" customHeight="1" x14ac:dyDescent="0.2">
      <c r="A25" s="480"/>
      <c r="B25" s="481"/>
      <c r="C25" s="482"/>
      <c r="D25" s="469"/>
      <c r="E25" s="469"/>
      <c r="F25" s="471"/>
      <c r="G25" s="483"/>
      <c r="H25" s="453"/>
      <c r="I25" s="453"/>
      <c r="J25" s="453"/>
      <c r="K25" s="453"/>
      <c r="L25" s="453"/>
      <c r="M25" s="453"/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  <c r="AA25" s="453"/>
      <c r="AB25" s="453"/>
      <c r="AC25" s="453"/>
      <c r="AD25" s="453"/>
      <c r="AE25" s="453"/>
      <c r="AF25" s="453"/>
      <c r="AG25" s="453"/>
      <c r="AH25" s="453"/>
      <c r="AI25" s="453"/>
      <c r="AJ25" s="453"/>
      <c r="AK25" s="453"/>
      <c r="AL25" s="453"/>
      <c r="AM25" s="453"/>
      <c r="AN25" s="453"/>
      <c r="AO25" s="453"/>
      <c r="AP25" s="453"/>
      <c r="AQ25" s="453"/>
      <c r="AR25" s="453"/>
      <c r="AS25" s="453"/>
      <c r="AT25" s="453"/>
      <c r="AU25" s="453"/>
      <c r="AV25" s="453"/>
      <c r="AW25" s="453"/>
      <c r="AX25" s="453"/>
      <c r="AY25" s="453"/>
      <c r="AZ25" s="453"/>
      <c r="BA25" s="453"/>
      <c r="BB25" s="453"/>
      <c r="BC25" s="453"/>
      <c r="BD25" s="453"/>
      <c r="BE25" s="453"/>
      <c r="BF25" s="453"/>
      <c r="BG25" s="453"/>
      <c r="BH25" s="453"/>
      <c r="BI25" s="453"/>
      <c r="BJ25" s="453"/>
      <c r="BK25" s="453"/>
      <c r="BL25" s="453"/>
      <c r="BM25" s="453"/>
      <c r="BN25" s="453"/>
      <c r="BO25" s="453"/>
      <c r="BP25" s="453"/>
    </row>
    <row r="26" spans="1:68" s="547" customFormat="1" ht="15.75" customHeight="1" x14ac:dyDescent="0.2">
      <c r="A26" s="466"/>
      <c r="B26" s="467"/>
      <c r="C26" s="468"/>
      <c r="D26" s="468"/>
      <c r="E26" s="469" t="s">
        <v>39</v>
      </c>
      <c r="F26" s="470">
        <f>7956+3060+2142+1530+4896+612</f>
        <v>20196</v>
      </c>
      <c r="G26" s="471" t="s">
        <v>447</v>
      </c>
      <c r="H26" s="453"/>
      <c r="I26" s="453"/>
      <c r="J26" s="453"/>
      <c r="K26" s="453"/>
      <c r="L26" s="453"/>
      <c r="M26" s="453"/>
      <c r="N26" s="453"/>
      <c r="O26" s="453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  <c r="AA26" s="453"/>
      <c r="AB26" s="453"/>
      <c r="AC26" s="453"/>
      <c r="AD26" s="453"/>
      <c r="AE26" s="453"/>
      <c r="AF26" s="453"/>
      <c r="AG26" s="453"/>
      <c r="AH26" s="453"/>
      <c r="AI26" s="453"/>
      <c r="AJ26" s="453"/>
      <c r="AK26" s="453"/>
      <c r="AL26" s="453"/>
      <c r="AM26" s="453"/>
      <c r="AN26" s="453"/>
      <c r="AO26" s="453"/>
      <c r="AP26" s="453"/>
      <c r="AQ26" s="453"/>
      <c r="AR26" s="453"/>
      <c r="AS26" s="453"/>
      <c r="AT26" s="453"/>
      <c r="AU26" s="453"/>
      <c r="AV26" s="453"/>
      <c r="AW26" s="453"/>
      <c r="AX26" s="453"/>
      <c r="AY26" s="453"/>
      <c r="AZ26" s="453"/>
      <c r="BA26" s="453"/>
      <c r="BB26" s="453"/>
      <c r="BC26" s="453"/>
      <c r="BD26" s="453"/>
      <c r="BE26" s="453"/>
      <c r="BF26" s="453"/>
      <c r="BG26" s="453"/>
      <c r="BH26" s="453"/>
      <c r="BI26" s="453"/>
      <c r="BJ26" s="453"/>
      <c r="BK26" s="453"/>
      <c r="BL26" s="453"/>
      <c r="BM26" s="453"/>
      <c r="BN26" s="453"/>
      <c r="BO26" s="453"/>
      <c r="BP26" s="453"/>
    </row>
    <row r="27" spans="1:68" s="547" customFormat="1" ht="24" x14ac:dyDescent="0.2">
      <c r="A27" s="472" t="s">
        <v>424</v>
      </c>
      <c r="B27" s="473" t="s">
        <v>457</v>
      </c>
      <c r="C27" s="468" t="s">
        <v>458</v>
      </c>
      <c r="D27" s="468" t="s">
        <v>459</v>
      </c>
      <c r="E27" s="474" t="s">
        <v>447</v>
      </c>
      <c r="F27" s="475" t="s">
        <v>447</v>
      </c>
      <c r="G27" s="476">
        <f>SUM(G29)</f>
        <v>20196</v>
      </c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  <c r="AB27" s="453"/>
      <c r="AC27" s="453"/>
      <c r="AD27" s="453"/>
      <c r="AE27" s="453"/>
      <c r="AF27" s="453"/>
      <c r="AG27" s="453"/>
      <c r="AH27" s="453"/>
      <c r="AI27" s="453"/>
      <c r="AJ27" s="453"/>
      <c r="AK27" s="453"/>
      <c r="AL27" s="453"/>
      <c r="AM27" s="453"/>
      <c r="AN27" s="453"/>
      <c r="AO27" s="453"/>
      <c r="AP27" s="453"/>
      <c r="AQ27" s="453"/>
      <c r="AR27" s="453"/>
      <c r="AS27" s="453"/>
      <c r="AT27" s="453"/>
      <c r="AU27" s="453"/>
      <c r="AV27" s="453"/>
      <c r="AW27" s="453"/>
      <c r="AX27" s="453"/>
      <c r="AY27" s="453"/>
      <c r="AZ27" s="453"/>
      <c r="BA27" s="453"/>
      <c r="BB27" s="453"/>
      <c r="BC27" s="453"/>
      <c r="BD27" s="453"/>
      <c r="BE27" s="453"/>
      <c r="BF27" s="453"/>
      <c r="BG27" s="453"/>
      <c r="BH27" s="453"/>
      <c r="BI27" s="453"/>
      <c r="BJ27" s="453"/>
      <c r="BK27" s="453"/>
      <c r="BL27" s="453"/>
      <c r="BM27" s="453"/>
      <c r="BN27" s="453"/>
      <c r="BO27" s="453"/>
      <c r="BP27" s="453"/>
    </row>
    <row r="28" spans="1:68" s="547" customFormat="1" ht="10.5" customHeight="1" x14ac:dyDescent="0.2">
      <c r="A28" s="466"/>
      <c r="B28" s="477"/>
      <c r="C28" s="468"/>
      <c r="D28" s="468"/>
      <c r="E28" s="468"/>
      <c r="F28" s="478"/>
      <c r="G28" s="548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3"/>
      <c r="AC28" s="453"/>
      <c r="AD28" s="453"/>
      <c r="AE28" s="453"/>
      <c r="AF28" s="453"/>
      <c r="AG28" s="453"/>
      <c r="AH28" s="453"/>
      <c r="AI28" s="453"/>
      <c r="AJ28" s="453"/>
      <c r="AK28" s="453"/>
      <c r="AL28" s="453"/>
      <c r="AM28" s="453"/>
      <c r="AN28" s="453"/>
      <c r="AO28" s="453"/>
      <c r="AP28" s="453"/>
      <c r="AQ28" s="453"/>
      <c r="AR28" s="453"/>
      <c r="AS28" s="453"/>
      <c r="AT28" s="453"/>
      <c r="AU28" s="453"/>
      <c r="AV28" s="453"/>
      <c r="AW28" s="453"/>
      <c r="AX28" s="453"/>
      <c r="AY28" s="453"/>
      <c r="AZ28" s="453"/>
      <c r="BA28" s="453"/>
      <c r="BB28" s="453"/>
      <c r="BC28" s="453"/>
      <c r="BD28" s="453"/>
      <c r="BE28" s="453"/>
      <c r="BF28" s="453"/>
      <c r="BG28" s="453"/>
      <c r="BH28" s="453"/>
      <c r="BI28" s="453"/>
      <c r="BJ28" s="453"/>
      <c r="BK28" s="453"/>
      <c r="BL28" s="453"/>
      <c r="BM28" s="453"/>
      <c r="BN28" s="453"/>
      <c r="BO28" s="453"/>
      <c r="BP28" s="453"/>
    </row>
    <row r="29" spans="1:68" s="547" customFormat="1" ht="15.75" customHeight="1" x14ac:dyDescent="0.2">
      <c r="A29" s="466"/>
      <c r="B29" s="549" t="s">
        <v>450</v>
      </c>
      <c r="C29" s="468"/>
      <c r="D29" s="468"/>
      <c r="E29" s="468"/>
      <c r="F29" s="478"/>
      <c r="G29" s="548">
        <f>SUM(G30:G32)</f>
        <v>20196</v>
      </c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  <c r="AA29" s="453"/>
      <c r="AB29" s="453"/>
      <c r="AC29" s="453"/>
      <c r="AD29" s="453"/>
      <c r="AE29" s="453"/>
      <c r="AF29" s="453"/>
      <c r="AG29" s="453"/>
      <c r="AH29" s="453"/>
      <c r="AI29" s="453"/>
      <c r="AJ29" s="453"/>
      <c r="AK29" s="453"/>
      <c r="AL29" s="453"/>
      <c r="AM29" s="453"/>
      <c r="AN29" s="453"/>
      <c r="AO29" s="453"/>
      <c r="AP29" s="453"/>
      <c r="AQ29" s="453"/>
      <c r="AR29" s="453"/>
      <c r="AS29" s="453"/>
      <c r="AT29" s="453"/>
      <c r="AU29" s="453"/>
      <c r="AV29" s="453"/>
      <c r="AW29" s="453"/>
      <c r="AX29" s="453"/>
      <c r="AY29" s="453"/>
      <c r="AZ29" s="453"/>
      <c r="BA29" s="453"/>
      <c r="BB29" s="453"/>
      <c r="BC29" s="453"/>
      <c r="BD29" s="453"/>
      <c r="BE29" s="453"/>
      <c r="BF29" s="453"/>
      <c r="BG29" s="453"/>
      <c r="BH29" s="453"/>
      <c r="BI29" s="453"/>
      <c r="BJ29" s="453"/>
      <c r="BK29" s="453"/>
      <c r="BL29" s="453"/>
      <c r="BM29" s="453"/>
      <c r="BN29" s="453"/>
      <c r="BO29" s="453"/>
      <c r="BP29" s="453"/>
    </row>
    <row r="30" spans="1:68" s="547" customFormat="1" ht="15.75" customHeight="1" x14ac:dyDescent="0.2">
      <c r="A30" s="466"/>
      <c r="B30" s="467"/>
      <c r="C30" s="468"/>
      <c r="D30" s="468"/>
      <c r="E30" s="468" t="s">
        <v>451</v>
      </c>
      <c r="F30" s="478" t="s">
        <v>447</v>
      </c>
      <c r="G30" s="479">
        <f>7800+3000+2100+1500+4800+600</f>
        <v>19800</v>
      </c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3"/>
      <c r="AC30" s="453"/>
      <c r="AD30" s="453"/>
      <c r="AE30" s="453"/>
      <c r="AF30" s="453"/>
      <c r="AG30" s="453"/>
      <c r="AH30" s="453"/>
      <c r="AI30" s="453"/>
      <c r="AJ30" s="453"/>
      <c r="AK30" s="453"/>
      <c r="AL30" s="453"/>
      <c r="AM30" s="453"/>
      <c r="AN30" s="453"/>
      <c r="AO30" s="453"/>
      <c r="AP30" s="453"/>
      <c r="AQ30" s="453"/>
      <c r="AR30" s="453"/>
      <c r="AS30" s="453"/>
      <c r="AT30" s="453"/>
      <c r="AU30" s="453"/>
      <c r="AV30" s="453"/>
      <c r="AW30" s="453"/>
      <c r="AX30" s="453"/>
      <c r="AY30" s="453"/>
      <c r="AZ30" s="453"/>
      <c r="BA30" s="453"/>
      <c r="BB30" s="453"/>
      <c r="BC30" s="453"/>
      <c r="BD30" s="453"/>
      <c r="BE30" s="453"/>
      <c r="BF30" s="453"/>
      <c r="BG30" s="453"/>
      <c r="BH30" s="453"/>
      <c r="BI30" s="453"/>
      <c r="BJ30" s="453"/>
      <c r="BK30" s="453"/>
      <c r="BL30" s="453"/>
      <c r="BM30" s="453"/>
      <c r="BN30" s="453"/>
      <c r="BO30" s="453"/>
      <c r="BP30" s="453"/>
    </row>
    <row r="31" spans="1:68" s="547" customFormat="1" ht="15.75" customHeight="1" x14ac:dyDescent="0.2">
      <c r="A31" s="466"/>
      <c r="B31" s="467"/>
      <c r="C31" s="468"/>
      <c r="D31" s="468"/>
      <c r="E31" s="468" t="s">
        <v>455</v>
      </c>
      <c r="F31" s="478" t="s">
        <v>447</v>
      </c>
      <c r="G31" s="479">
        <f>130+50+35+25+80+10</f>
        <v>330</v>
      </c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3"/>
      <c r="AA31" s="453"/>
      <c r="AB31" s="453"/>
      <c r="AC31" s="453"/>
      <c r="AD31" s="453"/>
      <c r="AE31" s="453"/>
      <c r="AF31" s="453"/>
      <c r="AG31" s="453"/>
      <c r="AH31" s="453"/>
      <c r="AI31" s="453"/>
      <c r="AJ31" s="453"/>
      <c r="AK31" s="453"/>
      <c r="AL31" s="453"/>
      <c r="AM31" s="453"/>
      <c r="AN31" s="453"/>
      <c r="AO31" s="453"/>
      <c r="AP31" s="453"/>
      <c r="AQ31" s="453"/>
      <c r="AR31" s="453"/>
      <c r="AS31" s="453"/>
      <c r="AT31" s="453"/>
      <c r="AU31" s="453"/>
      <c r="AV31" s="453"/>
      <c r="AW31" s="453"/>
      <c r="AX31" s="453"/>
      <c r="AY31" s="453"/>
      <c r="AZ31" s="453"/>
      <c r="BA31" s="453"/>
      <c r="BB31" s="453"/>
      <c r="BC31" s="453"/>
      <c r="BD31" s="453"/>
      <c r="BE31" s="453"/>
      <c r="BF31" s="453"/>
      <c r="BG31" s="453"/>
      <c r="BH31" s="453"/>
      <c r="BI31" s="453"/>
      <c r="BJ31" s="453"/>
      <c r="BK31" s="453"/>
      <c r="BL31" s="453"/>
      <c r="BM31" s="453"/>
      <c r="BN31" s="453"/>
      <c r="BO31" s="453"/>
      <c r="BP31" s="453"/>
    </row>
    <row r="32" spans="1:68" s="547" customFormat="1" ht="15.75" customHeight="1" x14ac:dyDescent="0.2">
      <c r="A32" s="466"/>
      <c r="B32" s="467"/>
      <c r="C32" s="468"/>
      <c r="D32" s="468"/>
      <c r="E32" s="468" t="s">
        <v>456</v>
      </c>
      <c r="F32" s="478" t="s">
        <v>447</v>
      </c>
      <c r="G32" s="479">
        <f>26+10+7+5+16+2</f>
        <v>66</v>
      </c>
      <c r="H32" s="453"/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  <c r="AA32" s="453"/>
      <c r="AB32" s="453"/>
      <c r="AC32" s="453"/>
      <c r="AD32" s="453"/>
      <c r="AE32" s="453"/>
      <c r="AF32" s="453"/>
      <c r="AG32" s="453"/>
      <c r="AH32" s="453"/>
      <c r="AI32" s="453"/>
      <c r="AJ32" s="453"/>
      <c r="AK32" s="453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3"/>
      <c r="AX32" s="453"/>
      <c r="AY32" s="453"/>
      <c r="AZ32" s="453"/>
      <c r="BA32" s="453"/>
      <c r="BB32" s="453"/>
      <c r="BC32" s="453"/>
      <c r="BD32" s="453"/>
      <c r="BE32" s="453"/>
      <c r="BF32" s="453"/>
      <c r="BG32" s="453"/>
      <c r="BH32" s="453"/>
      <c r="BI32" s="453"/>
      <c r="BJ32" s="453"/>
      <c r="BK32" s="453"/>
      <c r="BL32" s="453"/>
      <c r="BM32" s="453"/>
      <c r="BN32" s="453"/>
      <c r="BO32" s="453"/>
      <c r="BP32" s="453"/>
    </row>
    <row r="33" spans="1:68" s="547" customFormat="1" ht="15.75" customHeight="1" x14ac:dyDescent="0.2">
      <c r="A33" s="480"/>
      <c r="B33" s="481"/>
      <c r="C33" s="482"/>
      <c r="D33" s="469"/>
      <c r="E33" s="469"/>
      <c r="F33" s="471"/>
      <c r="G33" s="483"/>
      <c r="H33" s="453"/>
      <c r="I33" s="453"/>
      <c r="J33" s="453"/>
      <c r="K33" s="453"/>
      <c r="L33" s="453"/>
      <c r="M33" s="453"/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  <c r="AA33" s="453"/>
      <c r="AB33" s="453"/>
      <c r="AC33" s="453"/>
      <c r="AD33" s="453"/>
      <c r="AE33" s="453"/>
      <c r="AF33" s="453"/>
      <c r="AG33" s="453"/>
      <c r="AH33" s="453"/>
      <c r="AI33" s="453"/>
      <c r="AJ33" s="453"/>
      <c r="AK33" s="453"/>
      <c r="AL33" s="453"/>
      <c r="AM33" s="453"/>
      <c r="AN33" s="453"/>
      <c r="AO33" s="453"/>
      <c r="AP33" s="453"/>
      <c r="AQ33" s="453"/>
      <c r="AR33" s="453"/>
      <c r="AS33" s="453"/>
      <c r="AT33" s="453"/>
      <c r="AU33" s="453"/>
      <c r="AV33" s="453"/>
      <c r="AW33" s="453"/>
      <c r="AX33" s="453"/>
      <c r="AY33" s="453"/>
      <c r="AZ33" s="453"/>
      <c r="BA33" s="453"/>
      <c r="BB33" s="453"/>
      <c r="BC33" s="453"/>
      <c r="BD33" s="453"/>
      <c r="BE33" s="453"/>
      <c r="BF33" s="453"/>
      <c r="BG33" s="453"/>
      <c r="BH33" s="453"/>
      <c r="BI33" s="453"/>
      <c r="BJ33" s="453"/>
      <c r="BK33" s="453"/>
      <c r="BL33" s="453"/>
      <c r="BM33" s="453"/>
      <c r="BN33" s="453"/>
      <c r="BO33" s="453"/>
      <c r="BP33" s="453"/>
    </row>
    <row r="34" spans="1:68" s="547" customFormat="1" ht="15.75" customHeight="1" x14ac:dyDescent="0.2">
      <c r="A34" s="466"/>
      <c r="B34" s="467"/>
      <c r="C34" s="468"/>
      <c r="D34" s="468"/>
      <c r="E34" s="469" t="s">
        <v>39</v>
      </c>
      <c r="F34" s="470">
        <f>416+47920+42840+40544+37760+448+38960+256</f>
        <v>209144</v>
      </c>
      <c r="G34" s="471" t="s">
        <v>447</v>
      </c>
      <c r="H34" s="453"/>
      <c r="I34" s="453"/>
      <c r="J34" s="453"/>
      <c r="K34" s="453"/>
      <c r="L34" s="453"/>
      <c r="M34" s="453"/>
      <c r="N34" s="453"/>
      <c r="O34" s="453"/>
      <c r="P34" s="453"/>
      <c r="Q34" s="453"/>
      <c r="R34" s="453"/>
      <c r="S34" s="453"/>
      <c r="T34" s="453"/>
      <c r="U34" s="453"/>
      <c r="V34" s="453"/>
      <c r="W34" s="453"/>
      <c r="X34" s="453"/>
      <c r="Y34" s="453"/>
      <c r="Z34" s="453"/>
      <c r="AA34" s="453"/>
      <c r="AB34" s="453"/>
      <c r="AC34" s="453"/>
      <c r="AD34" s="453"/>
      <c r="AE34" s="453"/>
      <c r="AF34" s="453"/>
      <c r="AG34" s="453"/>
      <c r="AH34" s="453"/>
      <c r="AI34" s="453"/>
      <c r="AJ34" s="453"/>
      <c r="AK34" s="453"/>
      <c r="AL34" s="453"/>
      <c r="AM34" s="453"/>
      <c r="AN34" s="453"/>
      <c r="AO34" s="453"/>
      <c r="AP34" s="453"/>
      <c r="AQ34" s="453"/>
      <c r="AR34" s="453"/>
      <c r="AS34" s="453"/>
      <c r="AT34" s="453"/>
      <c r="AU34" s="453"/>
      <c r="AV34" s="453"/>
      <c r="AW34" s="453"/>
      <c r="AX34" s="453"/>
      <c r="AY34" s="453"/>
      <c r="AZ34" s="453"/>
      <c r="BA34" s="453"/>
      <c r="BB34" s="453"/>
      <c r="BC34" s="453"/>
      <c r="BD34" s="453"/>
      <c r="BE34" s="453"/>
      <c r="BF34" s="453"/>
      <c r="BG34" s="453"/>
      <c r="BH34" s="453"/>
      <c r="BI34" s="453"/>
      <c r="BJ34" s="453"/>
      <c r="BK34" s="453"/>
      <c r="BL34" s="453"/>
      <c r="BM34" s="453"/>
      <c r="BN34" s="453"/>
      <c r="BO34" s="453"/>
      <c r="BP34" s="453"/>
    </row>
    <row r="35" spans="1:68" s="547" customFormat="1" ht="25.5" customHeight="1" x14ac:dyDescent="0.2">
      <c r="A35" s="472" t="s">
        <v>425</v>
      </c>
      <c r="B35" s="473" t="s">
        <v>460</v>
      </c>
      <c r="C35" s="468" t="s">
        <v>461</v>
      </c>
      <c r="D35" s="468" t="s">
        <v>462</v>
      </c>
      <c r="E35" s="474" t="s">
        <v>447</v>
      </c>
      <c r="F35" s="475" t="s">
        <v>447</v>
      </c>
      <c r="G35" s="476">
        <f>SUM(G37)</f>
        <v>209144</v>
      </c>
      <c r="H35" s="453"/>
      <c r="I35" s="453"/>
      <c r="J35" s="453"/>
      <c r="K35" s="453"/>
      <c r="L35" s="453"/>
      <c r="M35" s="453"/>
      <c r="N35" s="453"/>
      <c r="O35" s="453"/>
      <c r="P35" s="453"/>
      <c r="Q35" s="453"/>
      <c r="R35" s="453"/>
      <c r="S35" s="453"/>
      <c r="T35" s="453"/>
      <c r="U35" s="453"/>
      <c r="V35" s="453"/>
      <c r="W35" s="453"/>
      <c r="X35" s="453"/>
      <c r="Y35" s="453"/>
      <c r="Z35" s="453"/>
      <c r="AA35" s="453"/>
      <c r="AB35" s="453"/>
      <c r="AC35" s="453"/>
      <c r="AD35" s="453"/>
      <c r="AE35" s="453"/>
      <c r="AF35" s="453"/>
      <c r="AG35" s="453"/>
      <c r="AH35" s="453"/>
      <c r="AI35" s="453"/>
      <c r="AJ35" s="453"/>
      <c r="AK35" s="453"/>
      <c r="AL35" s="453"/>
      <c r="AM35" s="453"/>
      <c r="AN35" s="453"/>
      <c r="AO35" s="453"/>
      <c r="AP35" s="453"/>
      <c r="AQ35" s="453"/>
      <c r="AR35" s="453"/>
      <c r="AS35" s="453"/>
      <c r="AT35" s="453"/>
      <c r="AU35" s="453"/>
      <c r="AV35" s="453"/>
      <c r="AW35" s="453"/>
      <c r="AX35" s="453"/>
      <c r="AY35" s="453"/>
      <c r="AZ35" s="453"/>
      <c r="BA35" s="453"/>
      <c r="BB35" s="453"/>
      <c r="BC35" s="453"/>
      <c r="BD35" s="453"/>
      <c r="BE35" s="453"/>
      <c r="BF35" s="453"/>
      <c r="BG35" s="453"/>
      <c r="BH35" s="453"/>
      <c r="BI35" s="453"/>
      <c r="BJ35" s="453"/>
      <c r="BK35" s="453"/>
      <c r="BL35" s="453"/>
      <c r="BM35" s="453"/>
      <c r="BN35" s="453"/>
      <c r="BO35" s="453"/>
      <c r="BP35" s="453"/>
    </row>
    <row r="36" spans="1:68" s="547" customFormat="1" ht="10.5" customHeight="1" x14ac:dyDescent="0.2">
      <c r="A36" s="466"/>
      <c r="B36" s="477"/>
      <c r="C36" s="468"/>
      <c r="D36" s="468"/>
      <c r="E36" s="468"/>
      <c r="F36" s="478"/>
      <c r="G36" s="548"/>
      <c r="H36" s="453"/>
      <c r="I36" s="453"/>
      <c r="J36" s="453"/>
      <c r="K36" s="453"/>
      <c r="L36" s="453"/>
      <c r="M36" s="453"/>
      <c r="N36" s="453"/>
      <c r="O36" s="453"/>
      <c r="P36" s="453"/>
      <c r="Q36" s="453"/>
      <c r="R36" s="453"/>
      <c r="S36" s="453"/>
      <c r="T36" s="453"/>
      <c r="U36" s="453"/>
      <c r="V36" s="453"/>
      <c r="W36" s="453"/>
      <c r="X36" s="453"/>
      <c r="Y36" s="453"/>
      <c r="Z36" s="453"/>
      <c r="AA36" s="453"/>
      <c r="AB36" s="453"/>
      <c r="AC36" s="453"/>
      <c r="AD36" s="453"/>
      <c r="AE36" s="453"/>
      <c r="AF36" s="453"/>
      <c r="AG36" s="453"/>
      <c r="AH36" s="453"/>
      <c r="AI36" s="453"/>
      <c r="AJ36" s="453"/>
      <c r="AK36" s="453"/>
      <c r="AL36" s="453"/>
      <c r="AM36" s="453"/>
      <c r="AN36" s="453"/>
      <c r="AO36" s="453"/>
      <c r="AP36" s="453"/>
      <c r="AQ36" s="453"/>
      <c r="AR36" s="453"/>
      <c r="AS36" s="453"/>
      <c r="AT36" s="453"/>
      <c r="AU36" s="453"/>
      <c r="AV36" s="453"/>
      <c r="AW36" s="453"/>
      <c r="AX36" s="453"/>
      <c r="AY36" s="453"/>
      <c r="AZ36" s="453"/>
      <c r="BA36" s="453"/>
      <c r="BB36" s="453"/>
      <c r="BC36" s="453"/>
      <c r="BD36" s="453"/>
      <c r="BE36" s="453"/>
      <c r="BF36" s="453"/>
      <c r="BG36" s="453"/>
      <c r="BH36" s="453"/>
      <c r="BI36" s="453"/>
      <c r="BJ36" s="453"/>
      <c r="BK36" s="453"/>
      <c r="BL36" s="453"/>
      <c r="BM36" s="453"/>
      <c r="BN36" s="453"/>
      <c r="BO36" s="453"/>
      <c r="BP36" s="453"/>
    </row>
    <row r="37" spans="1:68" s="547" customFormat="1" ht="15.75" customHeight="1" x14ac:dyDescent="0.2">
      <c r="A37" s="466"/>
      <c r="B37" s="549" t="s">
        <v>450</v>
      </c>
      <c r="C37" s="468"/>
      <c r="D37" s="468"/>
      <c r="E37" s="468"/>
      <c r="F37" s="478"/>
      <c r="G37" s="548">
        <f>SUM(G38:G40)</f>
        <v>209144</v>
      </c>
      <c r="H37" s="453"/>
      <c r="I37" s="453"/>
      <c r="J37" s="453"/>
      <c r="K37" s="453"/>
      <c r="L37" s="453"/>
      <c r="M37" s="453"/>
      <c r="N37" s="453"/>
      <c r="O37" s="453"/>
      <c r="P37" s="453"/>
      <c r="Q37" s="453"/>
      <c r="R37" s="453"/>
      <c r="S37" s="453"/>
      <c r="T37" s="453"/>
      <c r="U37" s="453"/>
      <c r="V37" s="453"/>
      <c r="W37" s="453"/>
      <c r="X37" s="453"/>
      <c r="Y37" s="453"/>
      <c r="Z37" s="453"/>
      <c r="AA37" s="453"/>
      <c r="AB37" s="453"/>
      <c r="AC37" s="453"/>
      <c r="AD37" s="453"/>
      <c r="AE37" s="453"/>
      <c r="AF37" s="453"/>
      <c r="AG37" s="453"/>
      <c r="AH37" s="453"/>
      <c r="AI37" s="453"/>
      <c r="AJ37" s="453"/>
      <c r="AK37" s="453"/>
      <c r="AL37" s="453"/>
      <c r="AM37" s="453"/>
      <c r="AN37" s="453"/>
      <c r="AO37" s="453"/>
      <c r="AP37" s="453"/>
      <c r="AQ37" s="453"/>
      <c r="AR37" s="453"/>
      <c r="AS37" s="453"/>
      <c r="AT37" s="453"/>
      <c r="AU37" s="453"/>
      <c r="AV37" s="453"/>
      <c r="AW37" s="453"/>
      <c r="AX37" s="453"/>
      <c r="AY37" s="453"/>
      <c r="AZ37" s="453"/>
      <c r="BA37" s="453"/>
      <c r="BB37" s="453"/>
      <c r="BC37" s="453"/>
      <c r="BD37" s="453"/>
      <c r="BE37" s="453"/>
      <c r="BF37" s="453"/>
      <c r="BG37" s="453"/>
      <c r="BH37" s="453"/>
      <c r="BI37" s="453"/>
      <c r="BJ37" s="453"/>
      <c r="BK37" s="453"/>
      <c r="BL37" s="453"/>
      <c r="BM37" s="453"/>
      <c r="BN37" s="453"/>
      <c r="BO37" s="453"/>
      <c r="BP37" s="453"/>
    </row>
    <row r="38" spans="1:68" s="547" customFormat="1" ht="15.75" customHeight="1" x14ac:dyDescent="0.2">
      <c r="A38" s="466"/>
      <c r="B38" s="467"/>
      <c r="C38" s="468"/>
      <c r="D38" s="468"/>
      <c r="E38" s="468" t="s">
        <v>463</v>
      </c>
      <c r="F38" s="478" t="s">
        <v>447</v>
      </c>
      <c r="G38" s="479">
        <f>47920+42840+40000+37760+38960</f>
        <v>207480</v>
      </c>
      <c r="H38" s="453"/>
      <c r="I38" s="453"/>
      <c r="J38" s="45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  <c r="AA38" s="453"/>
      <c r="AB38" s="453"/>
      <c r="AC38" s="453"/>
      <c r="AD38" s="453"/>
      <c r="AE38" s="453"/>
      <c r="AF38" s="453"/>
      <c r="AG38" s="453"/>
      <c r="AH38" s="453"/>
      <c r="AI38" s="453"/>
      <c r="AJ38" s="453"/>
      <c r="AK38" s="453"/>
      <c r="AL38" s="453"/>
      <c r="AM38" s="453"/>
      <c r="AN38" s="453"/>
      <c r="AO38" s="453"/>
      <c r="AP38" s="453"/>
      <c r="AQ38" s="453"/>
      <c r="AR38" s="453"/>
      <c r="AS38" s="453"/>
      <c r="AT38" s="453"/>
      <c r="AU38" s="453"/>
      <c r="AV38" s="453"/>
      <c r="AW38" s="453"/>
      <c r="AX38" s="453"/>
      <c r="AY38" s="453"/>
      <c r="AZ38" s="453"/>
      <c r="BA38" s="453"/>
      <c r="BB38" s="453"/>
      <c r="BC38" s="453"/>
      <c r="BD38" s="453"/>
      <c r="BE38" s="453"/>
      <c r="BF38" s="453"/>
      <c r="BG38" s="453"/>
      <c r="BH38" s="453"/>
      <c r="BI38" s="453"/>
      <c r="BJ38" s="453"/>
      <c r="BK38" s="453"/>
      <c r="BL38" s="453"/>
      <c r="BM38" s="453"/>
      <c r="BN38" s="453"/>
      <c r="BO38" s="453"/>
      <c r="BP38" s="453"/>
    </row>
    <row r="39" spans="1:68" s="547" customFormat="1" ht="15.75" customHeight="1" x14ac:dyDescent="0.2">
      <c r="A39" s="466"/>
      <c r="B39" s="467"/>
      <c r="C39" s="485"/>
      <c r="D39" s="468"/>
      <c r="E39" s="468" t="s">
        <v>455</v>
      </c>
      <c r="F39" s="478" t="s">
        <v>447</v>
      </c>
      <c r="G39" s="479">
        <f>347+453+374+213</f>
        <v>1387</v>
      </c>
      <c r="H39" s="453"/>
      <c r="I39" s="453"/>
      <c r="J39" s="453"/>
      <c r="K39" s="453"/>
      <c r="L39" s="453"/>
      <c r="M39" s="453"/>
      <c r="N39" s="453"/>
      <c r="O39" s="453"/>
      <c r="P39" s="453"/>
      <c r="Q39" s="453"/>
      <c r="R39" s="453"/>
      <c r="S39" s="453"/>
      <c r="T39" s="453"/>
      <c r="U39" s="453"/>
      <c r="V39" s="453"/>
      <c r="W39" s="453"/>
      <c r="X39" s="453"/>
      <c r="Y39" s="453"/>
      <c r="Z39" s="453"/>
      <c r="AA39" s="453"/>
      <c r="AB39" s="453"/>
      <c r="AC39" s="453"/>
      <c r="AD39" s="453"/>
      <c r="AE39" s="453"/>
      <c r="AF39" s="453"/>
      <c r="AG39" s="453"/>
      <c r="AH39" s="453"/>
      <c r="AI39" s="453"/>
      <c r="AJ39" s="453"/>
      <c r="AK39" s="453"/>
      <c r="AL39" s="453"/>
      <c r="AM39" s="453"/>
      <c r="AN39" s="453"/>
      <c r="AO39" s="453"/>
      <c r="AP39" s="453"/>
      <c r="AQ39" s="453"/>
      <c r="AR39" s="453"/>
      <c r="AS39" s="453"/>
      <c r="AT39" s="453"/>
      <c r="AU39" s="453"/>
      <c r="AV39" s="453"/>
      <c r="AW39" s="453"/>
      <c r="AX39" s="453"/>
      <c r="AY39" s="453"/>
      <c r="AZ39" s="453"/>
      <c r="BA39" s="453"/>
      <c r="BB39" s="453"/>
      <c r="BC39" s="453"/>
      <c r="BD39" s="453"/>
      <c r="BE39" s="453"/>
      <c r="BF39" s="453"/>
      <c r="BG39" s="453"/>
      <c r="BH39" s="453"/>
      <c r="BI39" s="453"/>
      <c r="BJ39" s="453"/>
      <c r="BK39" s="453"/>
      <c r="BL39" s="453"/>
      <c r="BM39" s="453"/>
      <c r="BN39" s="453"/>
      <c r="BO39" s="453"/>
      <c r="BP39" s="453"/>
    </row>
    <row r="40" spans="1:68" s="547" customFormat="1" ht="15.75" customHeight="1" x14ac:dyDescent="0.2">
      <c r="A40" s="466"/>
      <c r="B40" s="467"/>
      <c r="C40" s="485"/>
      <c r="D40" s="468"/>
      <c r="E40" s="468" t="s">
        <v>456</v>
      </c>
      <c r="F40" s="478" t="s">
        <v>447</v>
      </c>
      <c r="G40" s="479">
        <f>69+91+74+43</f>
        <v>277</v>
      </c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3"/>
      <c r="V40" s="453"/>
      <c r="W40" s="453"/>
      <c r="X40" s="453"/>
      <c r="Y40" s="453"/>
      <c r="Z40" s="453"/>
      <c r="AA40" s="453"/>
      <c r="AB40" s="453"/>
      <c r="AC40" s="453"/>
      <c r="AD40" s="453"/>
      <c r="AE40" s="453"/>
      <c r="AF40" s="453"/>
      <c r="AG40" s="453"/>
      <c r="AH40" s="453"/>
      <c r="AI40" s="453"/>
      <c r="AJ40" s="453"/>
      <c r="AK40" s="453"/>
      <c r="AL40" s="453"/>
      <c r="AM40" s="453"/>
      <c r="AN40" s="453"/>
      <c r="AO40" s="453"/>
      <c r="AP40" s="453"/>
      <c r="AQ40" s="453"/>
      <c r="AR40" s="453"/>
      <c r="AS40" s="453"/>
      <c r="AT40" s="453"/>
      <c r="AU40" s="453"/>
      <c r="AV40" s="453"/>
      <c r="AW40" s="453"/>
      <c r="AX40" s="453"/>
      <c r="AY40" s="453"/>
      <c r="AZ40" s="453"/>
      <c r="BA40" s="453"/>
      <c r="BB40" s="453"/>
      <c r="BC40" s="453"/>
      <c r="BD40" s="453"/>
      <c r="BE40" s="453"/>
      <c r="BF40" s="453"/>
      <c r="BG40" s="453"/>
      <c r="BH40" s="453"/>
      <c r="BI40" s="453"/>
      <c r="BJ40" s="453"/>
      <c r="BK40" s="453"/>
      <c r="BL40" s="453"/>
      <c r="BM40" s="453"/>
      <c r="BN40" s="453"/>
      <c r="BO40" s="453"/>
      <c r="BP40" s="453"/>
    </row>
    <row r="41" spans="1:68" s="547" customFormat="1" ht="15.75" customHeight="1" x14ac:dyDescent="0.2">
      <c r="A41" s="480"/>
      <c r="B41" s="481"/>
      <c r="C41" s="482"/>
      <c r="D41" s="469"/>
      <c r="E41" s="469"/>
      <c r="F41" s="471"/>
      <c r="G41" s="483"/>
      <c r="H41" s="453"/>
      <c r="I41" s="453"/>
      <c r="J41" s="453"/>
      <c r="K41" s="453"/>
      <c r="L41" s="453"/>
      <c r="M41" s="453"/>
      <c r="N41" s="453"/>
      <c r="O41" s="453"/>
      <c r="P41" s="453"/>
      <c r="Q41" s="453"/>
      <c r="R41" s="453"/>
      <c r="S41" s="453"/>
      <c r="T41" s="453"/>
      <c r="U41" s="453"/>
      <c r="V41" s="453"/>
      <c r="W41" s="453"/>
      <c r="X41" s="453"/>
      <c r="Y41" s="453"/>
      <c r="Z41" s="453"/>
      <c r="AA41" s="453"/>
      <c r="AB41" s="453"/>
      <c r="AC41" s="453"/>
      <c r="AD41" s="453"/>
      <c r="AE41" s="453"/>
      <c r="AF41" s="453"/>
      <c r="AG41" s="453"/>
      <c r="AH41" s="453"/>
      <c r="AI41" s="453"/>
      <c r="AJ41" s="453"/>
      <c r="AK41" s="453"/>
      <c r="AL41" s="453"/>
      <c r="AM41" s="453"/>
      <c r="AN41" s="453"/>
      <c r="AO41" s="453"/>
      <c r="AP41" s="453"/>
      <c r="AQ41" s="453"/>
      <c r="AR41" s="453"/>
      <c r="AS41" s="453"/>
      <c r="AT41" s="453"/>
      <c r="AU41" s="453"/>
      <c r="AV41" s="453"/>
      <c r="AW41" s="453"/>
      <c r="AX41" s="453"/>
      <c r="AY41" s="453"/>
      <c r="AZ41" s="453"/>
      <c r="BA41" s="453"/>
      <c r="BB41" s="453"/>
      <c r="BC41" s="453"/>
      <c r="BD41" s="453"/>
      <c r="BE41" s="453"/>
      <c r="BF41" s="453"/>
      <c r="BG41" s="453"/>
      <c r="BH41" s="453"/>
      <c r="BI41" s="453"/>
      <c r="BJ41" s="453"/>
      <c r="BK41" s="453"/>
      <c r="BL41" s="453"/>
      <c r="BM41" s="453"/>
      <c r="BN41" s="453"/>
      <c r="BO41" s="453"/>
      <c r="BP41" s="453"/>
    </row>
    <row r="42" spans="1:68" s="547" customFormat="1" ht="15.75" customHeight="1" x14ac:dyDescent="0.2">
      <c r="A42" s="466"/>
      <c r="B42" s="467"/>
      <c r="C42" s="468"/>
      <c r="D42" s="468"/>
      <c r="E42" s="469" t="s">
        <v>39</v>
      </c>
      <c r="F42" s="470">
        <f>237460+241690+210970+202330+184210+181840</f>
        <v>1258500</v>
      </c>
      <c r="G42" s="471" t="s">
        <v>447</v>
      </c>
      <c r="H42" s="453"/>
      <c r="I42" s="453"/>
      <c r="J42" s="45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3"/>
      <c r="V42" s="453"/>
      <c r="W42" s="453"/>
      <c r="X42" s="453"/>
      <c r="Y42" s="453"/>
      <c r="Z42" s="453"/>
      <c r="AA42" s="453"/>
      <c r="AB42" s="453"/>
      <c r="AC42" s="453"/>
      <c r="AD42" s="453"/>
      <c r="AE42" s="453"/>
      <c r="AF42" s="453"/>
      <c r="AG42" s="453"/>
      <c r="AH42" s="453"/>
      <c r="AI42" s="453"/>
      <c r="AJ42" s="453"/>
      <c r="AK42" s="453"/>
      <c r="AL42" s="453"/>
      <c r="AM42" s="453"/>
      <c r="AN42" s="453"/>
      <c r="AO42" s="453"/>
      <c r="AP42" s="453"/>
      <c r="AQ42" s="453"/>
      <c r="AR42" s="453"/>
      <c r="AS42" s="453"/>
      <c r="AT42" s="453"/>
      <c r="AU42" s="453"/>
      <c r="AV42" s="453"/>
      <c r="AW42" s="453"/>
      <c r="AX42" s="453"/>
      <c r="AY42" s="453"/>
      <c r="AZ42" s="453"/>
      <c r="BA42" s="453"/>
      <c r="BB42" s="453"/>
      <c r="BC42" s="453"/>
      <c r="BD42" s="453"/>
      <c r="BE42" s="453"/>
      <c r="BF42" s="453"/>
      <c r="BG42" s="453"/>
      <c r="BH42" s="453"/>
      <c r="BI42" s="453"/>
      <c r="BJ42" s="453"/>
      <c r="BK42" s="453"/>
      <c r="BL42" s="453"/>
      <c r="BM42" s="453"/>
      <c r="BN42" s="453"/>
      <c r="BO42" s="453"/>
      <c r="BP42" s="453"/>
    </row>
    <row r="43" spans="1:68" s="547" customFormat="1" ht="23.25" customHeight="1" x14ac:dyDescent="0.2">
      <c r="A43" s="472" t="s">
        <v>426</v>
      </c>
      <c r="B43" s="473" t="s">
        <v>464</v>
      </c>
      <c r="C43" s="468" t="s">
        <v>461</v>
      </c>
      <c r="D43" s="468" t="s">
        <v>462</v>
      </c>
      <c r="E43" s="474" t="s">
        <v>447</v>
      </c>
      <c r="F43" s="475" t="s">
        <v>447</v>
      </c>
      <c r="G43" s="476">
        <f>SUM(G45,G48)</f>
        <v>1258500</v>
      </c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53"/>
      <c r="X43" s="453"/>
      <c r="Y43" s="453"/>
      <c r="Z43" s="453"/>
      <c r="AA43" s="453"/>
      <c r="AB43" s="453"/>
      <c r="AC43" s="453"/>
      <c r="AD43" s="453"/>
      <c r="AE43" s="453"/>
      <c r="AF43" s="453"/>
      <c r="AG43" s="453"/>
      <c r="AH43" s="453"/>
      <c r="AI43" s="453"/>
      <c r="AJ43" s="453"/>
      <c r="AK43" s="453"/>
      <c r="AL43" s="453"/>
      <c r="AM43" s="453"/>
      <c r="AN43" s="453"/>
      <c r="AO43" s="453"/>
      <c r="AP43" s="453"/>
      <c r="AQ43" s="453"/>
      <c r="AR43" s="453"/>
      <c r="AS43" s="453"/>
      <c r="AT43" s="453"/>
      <c r="AU43" s="453"/>
      <c r="AV43" s="453"/>
      <c r="AW43" s="453"/>
      <c r="AX43" s="453"/>
      <c r="AY43" s="453"/>
      <c r="AZ43" s="453"/>
      <c r="BA43" s="453"/>
      <c r="BB43" s="453"/>
      <c r="BC43" s="453"/>
      <c r="BD43" s="453"/>
      <c r="BE43" s="453"/>
      <c r="BF43" s="453"/>
      <c r="BG43" s="453"/>
      <c r="BH43" s="453"/>
      <c r="BI43" s="453"/>
      <c r="BJ43" s="453"/>
      <c r="BK43" s="453"/>
      <c r="BL43" s="453"/>
      <c r="BM43" s="453"/>
      <c r="BN43" s="453"/>
      <c r="BO43" s="453"/>
      <c r="BP43" s="453"/>
    </row>
    <row r="44" spans="1:68" s="547" customFormat="1" ht="9.75" customHeight="1" x14ac:dyDescent="0.2">
      <c r="A44" s="466"/>
      <c r="B44" s="477"/>
      <c r="C44" s="468"/>
      <c r="D44" s="468"/>
      <c r="E44" s="468"/>
      <c r="F44" s="478"/>
      <c r="G44" s="548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3"/>
      <c r="AB44" s="453"/>
      <c r="AC44" s="453"/>
      <c r="AD44" s="453"/>
      <c r="AE44" s="453"/>
      <c r="AF44" s="453"/>
      <c r="AG44" s="453"/>
      <c r="AH44" s="453"/>
      <c r="AI44" s="453"/>
      <c r="AJ44" s="453"/>
      <c r="AK44" s="453"/>
      <c r="AL44" s="453"/>
      <c r="AM44" s="453"/>
      <c r="AN44" s="453"/>
      <c r="AO44" s="453"/>
      <c r="AP44" s="453"/>
      <c r="AQ44" s="453"/>
      <c r="AR44" s="453"/>
      <c r="AS44" s="453"/>
      <c r="AT44" s="453"/>
      <c r="AU44" s="453"/>
      <c r="AV44" s="453"/>
      <c r="AW44" s="453"/>
      <c r="AX44" s="453"/>
      <c r="AY44" s="453"/>
      <c r="AZ44" s="453"/>
      <c r="BA44" s="453"/>
      <c r="BB44" s="453"/>
      <c r="BC44" s="453"/>
      <c r="BD44" s="453"/>
      <c r="BE44" s="453"/>
      <c r="BF44" s="453"/>
      <c r="BG44" s="453"/>
      <c r="BH44" s="453"/>
      <c r="BI44" s="453"/>
      <c r="BJ44" s="453"/>
      <c r="BK44" s="453"/>
      <c r="BL44" s="453"/>
      <c r="BM44" s="453"/>
      <c r="BN44" s="453"/>
      <c r="BO44" s="453"/>
      <c r="BP44" s="453"/>
    </row>
    <row r="45" spans="1:68" s="547" customFormat="1" ht="25.5" customHeight="1" x14ac:dyDescent="0.2">
      <c r="A45" s="466"/>
      <c r="B45" s="550" t="s">
        <v>32</v>
      </c>
      <c r="C45" s="468"/>
      <c r="D45" s="468"/>
      <c r="E45" s="468"/>
      <c r="F45" s="478"/>
      <c r="G45" s="548">
        <f>SUM(G46:G46)</f>
        <v>948719.2</v>
      </c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3"/>
      <c r="X45" s="453"/>
      <c r="Y45" s="453"/>
      <c r="Z45" s="453"/>
      <c r="AA45" s="453"/>
      <c r="AB45" s="453"/>
      <c r="AC45" s="453"/>
      <c r="AD45" s="453"/>
      <c r="AE45" s="453"/>
      <c r="AF45" s="453"/>
      <c r="AG45" s="453"/>
      <c r="AH45" s="453"/>
      <c r="AI45" s="453"/>
      <c r="AJ45" s="453"/>
      <c r="AK45" s="453"/>
      <c r="AL45" s="453"/>
      <c r="AM45" s="453"/>
      <c r="AN45" s="453"/>
      <c r="AO45" s="453"/>
      <c r="AP45" s="453"/>
      <c r="AQ45" s="453"/>
      <c r="AR45" s="453"/>
      <c r="AS45" s="453"/>
      <c r="AT45" s="453"/>
      <c r="AU45" s="453"/>
      <c r="AV45" s="453"/>
      <c r="AW45" s="453"/>
      <c r="AX45" s="453"/>
      <c r="AY45" s="453"/>
      <c r="AZ45" s="453"/>
      <c r="BA45" s="453"/>
      <c r="BB45" s="453"/>
      <c r="BC45" s="453"/>
      <c r="BD45" s="453"/>
      <c r="BE45" s="453"/>
      <c r="BF45" s="453"/>
      <c r="BG45" s="453"/>
      <c r="BH45" s="453"/>
      <c r="BI45" s="453"/>
      <c r="BJ45" s="453"/>
      <c r="BK45" s="453"/>
      <c r="BL45" s="453"/>
      <c r="BM45" s="453"/>
      <c r="BN45" s="453"/>
      <c r="BO45" s="453"/>
      <c r="BP45" s="453"/>
    </row>
    <row r="46" spans="1:68" s="547" customFormat="1" ht="15.75" customHeight="1" x14ac:dyDescent="0.2">
      <c r="A46" s="466"/>
      <c r="B46" s="467"/>
      <c r="C46" s="468"/>
      <c r="D46" s="468"/>
      <c r="E46" s="468" t="s">
        <v>465</v>
      </c>
      <c r="F46" s="478" t="s">
        <v>447</v>
      </c>
      <c r="G46" s="479">
        <f>237460-62017.72+241690+210970-72469.91-59334.2+202330+184210-65376.08+181840-50582.89</f>
        <v>948719.2</v>
      </c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  <c r="AA46" s="453"/>
      <c r="AB46" s="453"/>
      <c r="AC46" s="453"/>
      <c r="AD46" s="453"/>
      <c r="AE46" s="453"/>
      <c r="AF46" s="453"/>
      <c r="AG46" s="453"/>
      <c r="AH46" s="453"/>
      <c r="AI46" s="453"/>
      <c r="AJ46" s="453"/>
      <c r="AK46" s="453"/>
      <c r="AL46" s="453"/>
      <c r="AM46" s="453"/>
      <c r="AN46" s="453"/>
      <c r="AO46" s="453"/>
      <c r="AP46" s="453"/>
      <c r="AQ46" s="453"/>
      <c r="AR46" s="453"/>
      <c r="AS46" s="453"/>
      <c r="AT46" s="453"/>
      <c r="AU46" s="453"/>
      <c r="AV46" s="453"/>
      <c r="AW46" s="453"/>
      <c r="AX46" s="453"/>
      <c r="AY46" s="453"/>
      <c r="AZ46" s="453"/>
      <c r="BA46" s="453"/>
      <c r="BB46" s="453"/>
      <c r="BC46" s="453"/>
      <c r="BD46" s="453"/>
      <c r="BE46" s="453"/>
      <c r="BF46" s="453"/>
      <c r="BG46" s="453"/>
      <c r="BH46" s="453"/>
      <c r="BI46" s="453"/>
      <c r="BJ46" s="453"/>
      <c r="BK46" s="453"/>
      <c r="BL46" s="453"/>
      <c r="BM46" s="453"/>
      <c r="BN46" s="453"/>
      <c r="BO46" s="453"/>
      <c r="BP46" s="453"/>
    </row>
    <row r="47" spans="1:68" s="547" customFormat="1" ht="15.75" customHeight="1" x14ac:dyDescent="0.2">
      <c r="A47" s="480"/>
      <c r="B47" s="481"/>
      <c r="C47" s="482"/>
      <c r="D47" s="469"/>
      <c r="E47" s="469"/>
      <c r="F47" s="471"/>
      <c r="G47" s="48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53"/>
      <c r="Y47" s="453"/>
      <c r="Z47" s="453"/>
      <c r="AA47" s="453"/>
      <c r="AB47" s="453"/>
      <c r="AC47" s="453"/>
      <c r="AD47" s="453"/>
      <c r="AE47" s="453"/>
      <c r="AF47" s="453"/>
      <c r="AG47" s="453"/>
      <c r="AH47" s="453"/>
      <c r="AI47" s="453"/>
      <c r="AJ47" s="453"/>
      <c r="AK47" s="453"/>
      <c r="AL47" s="453"/>
      <c r="AM47" s="453"/>
      <c r="AN47" s="453"/>
      <c r="AO47" s="453"/>
      <c r="AP47" s="453"/>
      <c r="AQ47" s="453"/>
      <c r="AR47" s="453"/>
      <c r="AS47" s="453"/>
      <c r="AT47" s="453"/>
      <c r="AU47" s="453"/>
      <c r="AV47" s="453"/>
      <c r="AW47" s="453"/>
      <c r="AX47" s="453"/>
      <c r="AY47" s="453"/>
      <c r="AZ47" s="453"/>
      <c r="BA47" s="453"/>
      <c r="BB47" s="453"/>
      <c r="BC47" s="453"/>
      <c r="BD47" s="453"/>
      <c r="BE47" s="453"/>
      <c r="BF47" s="453"/>
      <c r="BG47" s="453"/>
      <c r="BH47" s="453"/>
      <c r="BI47" s="453"/>
      <c r="BJ47" s="453"/>
      <c r="BK47" s="453"/>
      <c r="BL47" s="453"/>
      <c r="BM47" s="453"/>
      <c r="BN47" s="453"/>
      <c r="BO47" s="453"/>
      <c r="BP47" s="453"/>
    </row>
    <row r="48" spans="1:68" s="547" customFormat="1" ht="20.25" customHeight="1" x14ac:dyDescent="0.2">
      <c r="A48" s="466"/>
      <c r="B48" s="549" t="s">
        <v>97</v>
      </c>
      <c r="C48" s="468"/>
      <c r="D48" s="468"/>
      <c r="E48" s="468"/>
      <c r="F48" s="478"/>
      <c r="G48" s="548">
        <f>SUM(G49:G50)</f>
        <v>309780.8</v>
      </c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  <c r="AA48" s="453"/>
      <c r="AB48" s="453"/>
      <c r="AC48" s="453"/>
      <c r="AD48" s="453"/>
      <c r="AE48" s="453"/>
      <c r="AF48" s="453"/>
      <c r="AG48" s="453"/>
      <c r="AH48" s="453"/>
      <c r="AI48" s="453"/>
      <c r="AJ48" s="453"/>
      <c r="AK48" s="453"/>
      <c r="AL48" s="453"/>
      <c r="AM48" s="453"/>
      <c r="AN48" s="453"/>
      <c r="AO48" s="453"/>
      <c r="AP48" s="453"/>
      <c r="AQ48" s="453"/>
      <c r="AR48" s="453"/>
      <c r="AS48" s="453"/>
      <c r="AT48" s="453"/>
      <c r="AU48" s="453"/>
      <c r="AV48" s="453"/>
      <c r="AW48" s="453"/>
      <c r="AX48" s="453"/>
      <c r="AY48" s="453"/>
      <c r="AZ48" s="453"/>
      <c r="BA48" s="453"/>
      <c r="BB48" s="453"/>
      <c r="BC48" s="453"/>
      <c r="BD48" s="453"/>
      <c r="BE48" s="453"/>
      <c r="BF48" s="453"/>
      <c r="BG48" s="453"/>
      <c r="BH48" s="453"/>
      <c r="BI48" s="453"/>
      <c r="BJ48" s="453"/>
      <c r="BK48" s="453"/>
      <c r="BL48" s="453"/>
      <c r="BM48" s="453"/>
      <c r="BN48" s="453"/>
      <c r="BO48" s="453"/>
      <c r="BP48" s="453"/>
    </row>
    <row r="49" spans="1:68" s="547" customFormat="1" ht="15.75" customHeight="1" x14ac:dyDescent="0.2">
      <c r="A49" s="466"/>
      <c r="B49" s="467"/>
      <c r="C49" s="485"/>
      <c r="D49" s="468"/>
      <c r="E49" s="468" t="s">
        <v>465</v>
      </c>
      <c r="F49" s="478" t="s">
        <v>447</v>
      </c>
      <c r="G49" s="479">
        <f>3103.38+3649.49+2630.32+4196.5+2825.95</f>
        <v>16405.64</v>
      </c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  <c r="AA49" s="453"/>
      <c r="AB49" s="453"/>
      <c r="AC49" s="453"/>
      <c r="AD49" s="453"/>
      <c r="AE49" s="453"/>
      <c r="AF49" s="453"/>
      <c r="AG49" s="453"/>
      <c r="AH49" s="453"/>
      <c r="AI49" s="453"/>
      <c r="AJ49" s="453"/>
      <c r="AK49" s="453"/>
      <c r="AL49" s="453"/>
      <c r="AM49" s="453"/>
      <c r="AN49" s="453"/>
      <c r="AO49" s="453"/>
      <c r="AP49" s="453"/>
      <c r="AQ49" s="453"/>
      <c r="AR49" s="453"/>
      <c r="AS49" s="453"/>
      <c r="AT49" s="453"/>
      <c r="AU49" s="453"/>
      <c r="AV49" s="453"/>
      <c r="AW49" s="453"/>
      <c r="AX49" s="453"/>
      <c r="AY49" s="453"/>
      <c r="AZ49" s="453"/>
      <c r="BA49" s="453"/>
      <c r="BB49" s="453"/>
      <c r="BC49" s="453"/>
      <c r="BD49" s="453"/>
      <c r="BE49" s="453"/>
      <c r="BF49" s="453"/>
      <c r="BG49" s="453"/>
      <c r="BH49" s="453"/>
      <c r="BI49" s="453"/>
      <c r="BJ49" s="453"/>
      <c r="BK49" s="453"/>
      <c r="BL49" s="453"/>
      <c r="BM49" s="453"/>
      <c r="BN49" s="453"/>
      <c r="BO49" s="453"/>
      <c r="BP49" s="453"/>
    </row>
    <row r="50" spans="1:68" s="547" customFormat="1" ht="15.75" customHeight="1" x14ac:dyDescent="0.2">
      <c r="A50" s="466"/>
      <c r="B50" s="467"/>
      <c r="C50" s="485"/>
      <c r="D50" s="468"/>
      <c r="E50" s="468" t="s">
        <v>466</v>
      </c>
      <c r="F50" s="478" t="s">
        <v>447</v>
      </c>
      <c r="G50" s="479">
        <f>58914.34+68820.42+56703.88+61179.58+47756.94</f>
        <v>293375.15999999997</v>
      </c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3"/>
      <c r="AB50" s="453"/>
      <c r="AC50" s="453"/>
      <c r="AD50" s="453"/>
      <c r="AE50" s="453"/>
      <c r="AF50" s="453"/>
      <c r="AG50" s="453"/>
      <c r="AH50" s="453"/>
      <c r="AI50" s="453"/>
      <c r="AJ50" s="453"/>
      <c r="AK50" s="453"/>
      <c r="AL50" s="453"/>
      <c r="AM50" s="453"/>
      <c r="AN50" s="453"/>
      <c r="AO50" s="453"/>
      <c r="AP50" s="453"/>
      <c r="AQ50" s="453"/>
      <c r="AR50" s="453"/>
      <c r="AS50" s="453"/>
      <c r="AT50" s="453"/>
      <c r="AU50" s="453"/>
      <c r="AV50" s="453"/>
      <c r="AW50" s="453"/>
      <c r="AX50" s="453"/>
      <c r="AY50" s="453"/>
      <c r="AZ50" s="453"/>
      <c r="BA50" s="453"/>
      <c r="BB50" s="453"/>
      <c r="BC50" s="453"/>
      <c r="BD50" s="453"/>
      <c r="BE50" s="453"/>
      <c r="BF50" s="453"/>
      <c r="BG50" s="453"/>
      <c r="BH50" s="453"/>
      <c r="BI50" s="453"/>
      <c r="BJ50" s="453"/>
      <c r="BK50" s="453"/>
      <c r="BL50" s="453"/>
      <c r="BM50" s="453"/>
      <c r="BN50" s="453"/>
      <c r="BO50" s="453"/>
      <c r="BP50" s="453"/>
    </row>
    <row r="51" spans="1:68" s="547" customFormat="1" ht="15.75" customHeight="1" x14ac:dyDescent="0.2">
      <c r="A51" s="480"/>
      <c r="B51" s="481"/>
      <c r="C51" s="482"/>
      <c r="D51" s="469"/>
      <c r="E51" s="469"/>
      <c r="F51" s="471"/>
      <c r="G51" s="48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  <c r="AA51" s="453"/>
      <c r="AB51" s="453"/>
      <c r="AC51" s="453"/>
      <c r="AD51" s="453"/>
      <c r="AE51" s="453"/>
      <c r="AF51" s="453"/>
      <c r="AG51" s="453"/>
      <c r="AH51" s="453"/>
      <c r="AI51" s="453"/>
      <c r="AJ51" s="453"/>
      <c r="AK51" s="453"/>
      <c r="AL51" s="453"/>
      <c r="AM51" s="453"/>
      <c r="AN51" s="453"/>
      <c r="AO51" s="453"/>
      <c r="AP51" s="453"/>
      <c r="AQ51" s="453"/>
      <c r="AR51" s="453"/>
      <c r="AS51" s="453"/>
      <c r="AT51" s="453"/>
      <c r="AU51" s="453"/>
      <c r="AV51" s="453"/>
      <c r="AW51" s="453"/>
      <c r="AX51" s="453"/>
      <c r="AY51" s="453"/>
      <c r="AZ51" s="453"/>
      <c r="BA51" s="453"/>
      <c r="BB51" s="453"/>
      <c r="BC51" s="453"/>
      <c r="BD51" s="453"/>
      <c r="BE51" s="453"/>
      <c r="BF51" s="453"/>
      <c r="BG51" s="453"/>
      <c r="BH51" s="453"/>
      <c r="BI51" s="453"/>
      <c r="BJ51" s="453"/>
      <c r="BK51" s="453"/>
      <c r="BL51" s="453"/>
      <c r="BM51" s="453"/>
      <c r="BN51" s="453"/>
      <c r="BO51" s="453"/>
      <c r="BP51" s="453"/>
    </row>
    <row r="52" spans="1:68" s="547" customFormat="1" ht="15.75" customHeight="1" x14ac:dyDescent="0.2">
      <c r="A52" s="466"/>
      <c r="B52" s="467"/>
      <c r="C52" s="468"/>
      <c r="D52" s="468"/>
      <c r="E52" s="469" t="s">
        <v>39</v>
      </c>
      <c r="F52" s="470">
        <f>200+200+400</f>
        <v>800</v>
      </c>
      <c r="G52" s="471" t="s">
        <v>447</v>
      </c>
      <c r="H52" s="453"/>
      <c r="I52" s="453"/>
      <c r="J52" s="453"/>
      <c r="K52" s="453"/>
      <c r="L52" s="453"/>
      <c r="M52" s="453"/>
      <c r="N52" s="453"/>
      <c r="O52" s="453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  <c r="AA52" s="453"/>
      <c r="AB52" s="453"/>
      <c r="AC52" s="453"/>
      <c r="AD52" s="453"/>
      <c r="AE52" s="453"/>
      <c r="AF52" s="453"/>
      <c r="AG52" s="453"/>
      <c r="AH52" s="453"/>
      <c r="AI52" s="453"/>
      <c r="AJ52" s="453"/>
      <c r="AK52" s="453"/>
      <c r="AL52" s="453"/>
      <c r="AM52" s="453"/>
      <c r="AN52" s="453"/>
      <c r="AO52" s="453"/>
      <c r="AP52" s="453"/>
      <c r="AQ52" s="453"/>
      <c r="AR52" s="453"/>
      <c r="AS52" s="453"/>
      <c r="AT52" s="453"/>
      <c r="AU52" s="453"/>
      <c r="AV52" s="453"/>
      <c r="AW52" s="453"/>
      <c r="AX52" s="453"/>
      <c r="AY52" s="453"/>
      <c r="AZ52" s="453"/>
      <c r="BA52" s="453"/>
      <c r="BB52" s="453"/>
      <c r="BC52" s="453"/>
      <c r="BD52" s="453"/>
      <c r="BE52" s="453"/>
      <c r="BF52" s="453"/>
      <c r="BG52" s="453"/>
      <c r="BH52" s="453"/>
      <c r="BI52" s="453"/>
      <c r="BJ52" s="453"/>
      <c r="BK52" s="453"/>
      <c r="BL52" s="453"/>
      <c r="BM52" s="453"/>
      <c r="BN52" s="453"/>
      <c r="BO52" s="453"/>
      <c r="BP52" s="453"/>
    </row>
    <row r="53" spans="1:68" s="547" customFormat="1" ht="51" customHeight="1" x14ac:dyDescent="0.2">
      <c r="A53" s="472" t="s">
        <v>427</v>
      </c>
      <c r="B53" s="473" t="s">
        <v>467</v>
      </c>
      <c r="C53" s="468" t="s">
        <v>458</v>
      </c>
      <c r="D53" s="468" t="s">
        <v>468</v>
      </c>
      <c r="E53" s="474" t="s">
        <v>447</v>
      </c>
      <c r="F53" s="475" t="s">
        <v>447</v>
      </c>
      <c r="G53" s="476">
        <f>SUM(G55)</f>
        <v>800</v>
      </c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  <c r="AB53" s="453"/>
      <c r="AC53" s="453"/>
      <c r="AD53" s="453"/>
      <c r="AE53" s="453"/>
      <c r="AF53" s="453"/>
      <c r="AG53" s="453"/>
      <c r="AH53" s="453"/>
      <c r="AI53" s="453"/>
      <c r="AJ53" s="453"/>
      <c r="AK53" s="453"/>
      <c r="AL53" s="453"/>
      <c r="AM53" s="453"/>
      <c r="AN53" s="453"/>
      <c r="AO53" s="453"/>
      <c r="AP53" s="453"/>
      <c r="AQ53" s="453"/>
      <c r="AR53" s="453"/>
      <c r="AS53" s="453"/>
      <c r="AT53" s="453"/>
      <c r="AU53" s="453"/>
      <c r="AV53" s="453"/>
      <c r="AW53" s="453"/>
      <c r="AX53" s="453"/>
      <c r="AY53" s="453"/>
      <c r="AZ53" s="453"/>
      <c r="BA53" s="453"/>
      <c r="BB53" s="453"/>
      <c r="BC53" s="453"/>
      <c r="BD53" s="453"/>
      <c r="BE53" s="453"/>
      <c r="BF53" s="453"/>
      <c r="BG53" s="453"/>
      <c r="BH53" s="453"/>
      <c r="BI53" s="453"/>
      <c r="BJ53" s="453"/>
      <c r="BK53" s="453"/>
      <c r="BL53" s="453"/>
      <c r="BM53" s="453"/>
      <c r="BN53" s="453"/>
      <c r="BO53" s="453"/>
      <c r="BP53" s="453"/>
    </row>
    <row r="54" spans="1:68" s="547" customFormat="1" ht="15.75" customHeight="1" x14ac:dyDescent="0.2">
      <c r="A54" s="466"/>
      <c r="B54" s="467"/>
      <c r="C54" s="485"/>
      <c r="D54" s="468"/>
      <c r="E54" s="468"/>
      <c r="F54" s="478"/>
      <c r="G54" s="479"/>
      <c r="H54" s="453"/>
      <c r="I54" s="453"/>
      <c r="J54" s="453"/>
      <c r="K54" s="453"/>
      <c r="L54" s="453"/>
      <c r="M54" s="453"/>
      <c r="N54" s="453"/>
      <c r="O54" s="453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  <c r="AA54" s="453"/>
      <c r="AB54" s="453"/>
      <c r="AC54" s="453"/>
      <c r="AD54" s="453"/>
      <c r="AE54" s="453"/>
      <c r="AF54" s="453"/>
      <c r="AG54" s="453"/>
      <c r="AH54" s="453"/>
      <c r="AI54" s="453"/>
      <c r="AJ54" s="453"/>
      <c r="AK54" s="453"/>
      <c r="AL54" s="453"/>
      <c r="AM54" s="453"/>
      <c r="AN54" s="453"/>
      <c r="AO54" s="453"/>
      <c r="AP54" s="453"/>
      <c r="AQ54" s="453"/>
      <c r="AR54" s="453"/>
      <c r="AS54" s="453"/>
      <c r="AT54" s="453"/>
      <c r="AU54" s="453"/>
      <c r="AV54" s="453"/>
      <c r="AW54" s="453"/>
      <c r="AX54" s="453"/>
      <c r="AY54" s="453"/>
      <c r="AZ54" s="453"/>
      <c r="BA54" s="453"/>
      <c r="BB54" s="453"/>
      <c r="BC54" s="453"/>
      <c r="BD54" s="453"/>
      <c r="BE54" s="453"/>
      <c r="BF54" s="453"/>
      <c r="BG54" s="453"/>
      <c r="BH54" s="453"/>
      <c r="BI54" s="453"/>
      <c r="BJ54" s="453"/>
      <c r="BK54" s="453"/>
      <c r="BL54" s="453"/>
      <c r="BM54" s="453"/>
      <c r="BN54" s="453"/>
      <c r="BO54" s="453"/>
      <c r="BP54" s="453"/>
    </row>
    <row r="55" spans="1:68" s="547" customFormat="1" ht="24" customHeight="1" x14ac:dyDescent="0.2">
      <c r="A55" s="466"/>
      <c r="B55" s="550" t="s">
        <v>469</v>
      </c>
      <c r="C55" s="468"/>
      <c r="D55" s="468"/>
      <c r="E55" s="468"/>
      <c r="F55" s="478"/>
      <c r="G55" s="548">
        <f>SUM(G56:G58)</f>
        <v>800</v>
      </c>
      <c r="H55" s="453"/>
      <c r="I55" s="453"/>
      <c r="J55" s="453"/>
      <c r="K55" s="453"/>
      <c r="L55" s="453"/>
      <c r="M55" s="453"/>
      <c r="N55" s="453"/>
      <c r="O55" s="453"/>
      <c r="P55" s="453"/>
      <c r="Q55" s="453"/>
      <c r="R55" s="453"/>
      <c r="S55" s="453"/>
      <c r="T55" s="453"/>
      <c r="U55" s="453"/>
      <c r="V55" s="453"/>
      <c r="W55" s="453"/>
      <c r="X55" s="453"/>
      <c r="Y55" s="453"/>
      <c r="Z55" s="453"/>
      <c r="AA55" s="453"/>
      <c r="AB55" s="453"/>
      <c r="AC55" s="453"/>
      <c r="AD55" s="453"/>
      <c r="AE55" s="453"/>
      <c r="AF55" s="453"/>
      <c r="AG55" s="453"/>
      <c r="AH55" s="453"/>
      <c r="AI55" s="453"/>
      <c r="AJ55" s="453"/>
      <c r="AK55" s="453"/>
      <c r="AL55" s="453"/>
      <c r="AM55" s="453"/>
      <c r="AN55" s="453"/>
      <c r="AO55" s="453"/>
      <c r="AP55" s="453"/>
      <c r="AQ55" s="453"/>
      <c r="AR55" s="453"/>
      <c r="AS55" s="453"/>
      <c r="AT55" s="453"/>
      <c r="AU55" s="453"/>
      <c r="AV55" s="453"/>
      <c r="AW55" s="453"/>
      <c r="AX55" s="453"/>
      <c r="AY55" s="453"/>
      <c r="AZ55" s="453"/>
      <c r="BA55" s="453"/>
      <c r="BB55" s="453"/>
      <c r="BC55" s="453"/>
      <c r="BD55" s="453"/>
      <c r="BE55" s="453"/>
      <c r="BF55" s="453"/>
      <c r="BG55" s="453"/>
      <c r="BH55" s="453"/>
      <c r="BI55" s="453"/>
      <c r="BJ55" s="453"/>
      <c r="BK55" s="453"/>
      <c r="BL55" s="453"/>
      <c r="BM55" s="453"/>
      <c r="BN55" s="453"/>
      <c r="BO55" s="453"/>
      <c r="BP55" s="453"/>
    </row>
    <row r="56" spans="1:68" s="547" customFormat="1" ht="15.75" customHeight="1" x14ac:dyDescent="0.2">
      <c r="A56" s="466"/>
      <c r="B56" s="467"/>
      <c r="C56" s="485"/>
      <c r="D56" s="468"/>
      <c r="E56" s="468" t="s">
        <v>465</v>
      </c>
      <c r="F56" s="478" t="s">
        <v>447</v>
      </c>
      <c r="G56" s="479">
        <f>110+100+175</f>
        <v>385</v>
      </c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3"/>
      <c r="T56" s="453"/>
      <c r="U56" s="453"/>
      <c r="V56" s="453"/>
      <c r="W56" s="453"/>
      <c r="X56" s="453"/>
      <c r="Y56" s="453"/>
      <c r="Z56" s="453"/>
      <c r="AA56" s="453"/>
      <c r="AB56" s="453"/>
      <c r="AC56" s="453"/>
      <c r="AD56" s="453"/>
      <c r="AE56" s="453"/>
      <c r="AF56" s="453"/>
      <c r="AG56" s="453"/>
      <c r="AH56" s="453"/>
      <c r="AI56" s="453"/>
      <c r="AJ56" s="453"/>
      <c r="AK56" s="453"/>
      <c r="AL56" s="453"/>
      <c r="AM56" s="453"/>
      <c r="AN56" s="453"/>
      <c r="AO56" s="453"/>
      <c r="AP56" s="453"/>
      <c r="AQ56" s="453"/>
      <c r="AR56" s="453"/>
      <c r="AS56" s="453"/>
      <c r="AT56" s="453"/>
      <c r="AU56" s="453"/>
      <c r="AV56" s="453"/>
      <c r="AW56" s="453"/>
      <c r="AX56" s="453"/>
      <c r="AY56" s="453"/>
      <c r="AZ56" s="453"/>
      <c r="BA56" s="453"/>
      <c r="BB56" s="453"/>
      <c r="BC56" s="453"/>
      <c r="BD56" s="453"/>
      <c r="BE56" s="453"/>
      <c r="BF56" s="453"/>
      <c r="BG56" s="453"/>
      <c r="BH56" s="453"/>
      <c r="BI56" s="453"/>
      <c r="BJ56" s="453"/>
      <c r="BK56" s="453"/>
      <c r="BL56" s="453"/>
      <c r="BM56" s="453"/>
      <c r="BN56" s="453"/>
      <c r="BO56" s="453"/>
      <c r="BP56" s="453"/>
    </row>
    <row r="57" spans="1:68" s="547" customFormat="1" ht="15.75" customHeight="1" x14ac:dyDescent="0.2">
      <c r="A57" s="466"/>
      <c r="B57" s="467"/>
      <c r="C57" s="485"/>
      <c r="D57" s="468"/>
      <c r="E57" s="468" t="s">
        <v>455</v>
      </c>
      <c r="F57" s="478" t="s">
        <v>447</v>
      </c>
      <c r="G57" s="479">
        <f>80+60+140</f>
        <v>280</v>
      </c>
      <c r="H57" s="453"/>
      <c r="I57" s="453"/>
      <c r="J57" s="453"/>
      <c r="K57" s="453"/>
      <c r="L57" s="453"/>
      <c r="M57" s="453"/>
      <c r="N57" s="453"/>
      <c r="O57" s="453"/>
      <c r="P57" s="453"/>
      <c r="Q57" s="453"/>
      <c r="R57" s="453"/>
      <c r="S57" s="453"/>
      <c r="T57" s="453"/>
      <c r="U57" s="453"/>
      <c r="V57" s="453"/>
      <c r="W57" s="453"/>
      <c r="X57" s="453"/>
      <c r="Y57" s="453"/>
      <c r="Z57" s="453"/>
      <c r="AA57" s="453"/>
      <c r="AB57" s="453"/>
      <c r="AC57" s="453"/>
      <c r="AD57" s="453"/>
      <c r="AE57" s="453"/>
      <c r="AF57" s="453"/>
      <c r="AG57" s="453"/>
      <c r="AH57" s="453"/>
      <c r="AI57" s="453"/>
      <c r="AJ57" s="453"/>
      <c r="AK57" s="453"/>
      <c r="AL57" s="453"/>
      <c r="AM57" s="453"/>
      <c r="AN57" s="453"/>
      <c r="AO57" s="453"/>
      <c r="AP57" s="453"/>
      <c r="AQ57" s="453"/>
      <c r="AR57" s="453"/>
      <c r="AS57" s="453"/>
      <c r="AT57" s="453"/>
      <c r="AU57" s="453"/>
      <c r="AV57" s="453"/>
      <c r="AW57" s="453"/>
      <c r="AX57" s="453"/>
      <c r="AY57" s="453"/>
      <c r="AZ57" s="453"/>
      <c r="BA57" s="453"/>
      <c r="BB57" s="453"/>
      <c r="BC57" s="453"/>
      <c r="BD57" s="453"/>
      <c r="BE57" s="453"/>
      <c r="BF57" s="453"/>
      <c r="BG57" s="453"/>
      <c r="BH57" s="453"/>
      <c r="BI57" s="453"/>
      <c r="BJ57" s="453"/>
      <c r="BK57" s="453"/>
      <c r="BL57" s="453"/>
      <c r="BM57" s="453"/>
      <c r="BN57" s="453"/>
      <c r="BO57" s="453"/>
      <c r="BP57" s="453"/>
    </row>
    <row r="58" spans="1:68" s="547" customFormat="1" ht="15.75" customHeight="1" x14ac:dyDescent="0.2">
      <c r="A58" s="466"/>
      <c r="B58" s="467"/>
      <c r="C58" s="485"/>
      <c r="D58" s="468"/>
      <c r="E58" s="468" t="s">
        <v>456</v>
      </c>
      <c r="F58" s="478" t="s">
        <v>447</v>
      </c>
      <c r="G58" s="479">
        <f>10+40+85</f>
        <v>135</v>
      </c>
      <c r="H58" s="453"/>
      <c r="I58" s="453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  <c r="AA58" s="453"/>
      <c r="AB58" s="453"/>
      <c r="AC58" s="453"/>
      <c r="AD58" s="453"/>
      <c r="AE58" s="453"/>
      <c r="AF58" s="453"/>
      <c r="AG58" s="453"/>
      <c r="AH58" s="453"/>
      <c r="AI58" s="453"/>
      <c r="AJ58" s="453"/>
      <c r="AK58" s="453"/>
      <c r="AL58" s="453"/>
      <c r="AM58" s="453"/>
      <c r="AN58" s="453"/>
      <c r="AO58" s="453"/>
      <c r="AP58" s="453"/>
      <c r="AQ58" s="453"/>
      <c r="AR58" s="453"/>
      <c r="AS58" s="453"/>
      <c r="AT58" s="453"/>
      <c r="AU58" s="453"/>
      <c r="AV58" s="453"/>
      <c r="AW58" s="453"/>
      <c r="AX58" s="453"/>
      <c r="AY58" s="453"/>
      <c r="AZ58" s="453"/>
      <c r="BA58" s="453"/>
      <c r="BB58" s="453"/>
      <c r="BC58" s="453"/>
      <c r="BD58" s="453"/>
      <c r="BE58" s="453"/>
      <c r="BF58" s="453"/>
      <c r="BG58" s="453"/>
      <c r="BH58" s="453"/>
      <c r="BI58" s="453"/>
      <c r="BJ58" s="453"/>
      <c r="BK58" s="453"/>
      <c r="BL58" s="453"/>
      <c r="BM58" s="453"/>
      <c r="BN58" s="453"/>
      <c r="BO58" s="453"/>
      <c r="BP58" s="453"/>
    </row>
    <row r="59" spans="1:68" s="547" customFormat="1" ht="15.75" customHeight="1" x14ac:dyDescent="0.2">
      <c r="A59" s="480"/>
      <c r="B59" s="481"/>
      <c r="C59" s="482"/>
      <c r="D59" s="469"/>
      <c r="E59" s="469"/>
      <c r="F59" s="471"/>
      <c r="G59" s="48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  <c r="AB59" s="453"/>
      <c r="AC59" s="453"/>
      <c r="AD59" s="453"/>
      <c r="AE59" s="453"/>
      <c r="AF59" s="453"/>
      <c r="AG59" s="453"/>
      <c r="AH59" s="453"/>
      <c r="AI59" s="453"/>
      <c r="AJ59" s="453"/>
      <c r="AK59" s="453"/>
      <c r="AL59" s="453"/>
      <c r="AM59" s="453"/>
      <c r="AN59" s="453"/>
      <c r="AO59" s="453"/>
      <c r="AP59" s="453"/>
      <c r="AQ59" s="453"/>
      <c r="AR59" s="453"/>
      <c r="AS59" s="453"/>
      <c r="AT59" s="453"/>
      <c r="AU59" s="453"/>
      <c r="AV59" s="453"/>
      <c r="AW59" s="453"/>
      <c r="AX59" s="453"/>
      <c r="AY59" s="453"/>
      <c r="AZ59" s="453"/>
      <c r="BA59" s="453"/>
      <c r="BB59" s="453"/>
      <c r="BC59" s="453"/>
      <c r="BD59" s="453"/>
      <c r="BE59" s="453"/>
      <c r="BF59" s="453"/>
      <c r="BG59" s="453"/>
      <c r="BH59" s="453"/>
      <c r="BI59" s="453"/>
      <c r="BJ59" s="453"/>
      <c r="BK59" s="453"/>
      <c r="BL59" s="453"/>
      <c r="BM59" s="453"/>
      <c r="BN59" s="453"/>
      <c r="BO59" s="453"/>
      <c r="BP59" s="453"/>
    </row>
    <row r="60" spans="1:68" s="547" customFormat="1" ht="15.75" customHeight="1" x14ac:dyDescent="0.2">
      <c r="A60" s="466"/>
      <c r="B60" s="467"/>
      <c r="C60" s="468"/>
      <c r="D60" s="468"/>
      <c r="E60" s="469" t="s">
        <v>39</v>
      </c>
      <c r="F60" s="470">
        <f>795+795+594+694+694+695</f>
        <v>4267</v>
      </c>
      <c r="G60" s="471" t="s">
        <v>447</v>
      </c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53"/>
      <c r="AD60" s="453"/>
      <c r="AE60" s="453"/>
      <c r="AF60" s="453"/>
      <c r="AG60" s="453"/>
      <c r="AH60" s="453"/>
      <c r="AI60" s="453"/>
      <c r="AJ60" s="453"/>
      <c r="AK60" s="453"/>
      <c r="AL60" s="453"/>
      <c r="AM60" s="453"/>
      <c r="AN60" s="453"/>
      <c r="AO60" s="453"/>
      <c r="AP60" s="453"/>
      <c r="AQ60" s="453"/>
      <c r="AR60" s="453"/>
      <c r="AS60" s="453"/>
      <c r="AT60" s="453"/>
      <c r="AU60" s="453"/>
      <c r="AV60" s="453"/>
      <c r="AW60" s="453"/>
      <c r="AX60" s="453"/>
      <c r="AY60" s="453"/>
      <c r="AZ60" s="453"/>
      <c r="BA60" s="453"/>
      <c r="BB60" s="453"/>
      <c r="BC60" s="453"/>
      <c r="BD60" s="453"/>
      <c r="BE60" s="453"/>
      <c r="BF60" s="453"/>
      <c r="BG60" s="453"/>
      <c r="BH60" s="453"/>
      <c r="BI60" s="453"/>
      <c r="BJ60" s="453"/>
      <c r="BK60" s="453"/>
      <c r="BL60" s="453"/>
      <c r="BM60" s="453"/>
      <c r="BN60" s="453"/>
      <c r="BO60" s="453"/>
      <c r="BP60" s="453"/>
    </row>
    <row r="61" spans="1:68" s="547" customFormat="1" ht="15.75" customHeight="1" x14ac:dyDescent="0.2">
      <c r="A61" s="472" t="s">
        <v>429</v>
      </c>
      <c r="B61" s="484" t="s">
        <v>470</v>
      </c>
      <c r="C61" s="468" t="s">
        <v>171</v>
      </c>
      <c r="D61" s="468" t="s">
        <v>471</v>
      </c>
      <c r="E61" s="474" t="s">
        <v>447</v>
      </c>
      <c r="F61" s="475" t="s">
        <v>447</v>
      </c>
      <c r="G61" s="476">
        <f>SUM(G63)</f>
        <v>4267</v>
      </c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53"/>
      <c r="AD61" s="453"/>
      <c r="AE61" s="453"/>
      <c r="AF61" s="453"/>
      <c r="AG61" s="453"/>
      <c r="AH61" s="453"/>
      <c r="AI61" s="453"/>
      <c r="AJ61" s="453"/>
      <c r="AK61" s="453"/>
      <c r="AL61" s="453"/>
      <c r="AM61" s="453"/>
      <c r="AN61" s="453"/>
      <c r="AO61" s="453"/>
      <c r="AP61" s="453"/>
      <c r="AQ61" s="453"/>
      <c r="AR61" s="453"/>
      <c r="AS61" s="453"/>
      <c r="AT61" s="453"/>
      <c r="AU61" s="453"/>
      <c r="AV61" s="453"/>
      <c r="AW61" s="453"/>
      <c r="AX61" s="453"/>
      <c r="AY61" s="453"/>
      <c r="AZ61" s="453"/>
      <c r="BA61" s="453"/>
      <c r="BB61" s="453"/>
      <c r="BC61" s="453"/>
      <c r="BD61" s="453"/>
      <c r="BE61" s="453"/>
      <c r="BF61" s="453"/>
      <c r="BG61" s="453"/>
      <c r="BH61" s="453"/>
      <c r="BI61" s="453"/>
      <c r="BJ61" s="453"/>
      <c r="BK61" s="453"/>
      <c r="BL61" s="453"/>
      <c r="BM61" s="453"/>
      <c r="BN61" s="453"/>
      <c r="BO61" s="453"/>
      <c r="BP61" s="453"/>
    </row>
    <row r="62" spans="1:68" s="547" customFormat="1" ht="15.75" customHeight="1" x14ac:dyDescent="0.2">
      <c r="A62" s="466"/>
      <c r="B62" s="477"/>
      <c r="C62" s="468"/>
      <c r="D62" s="468"/>
      <c r="E62" s="468"/>
      <c r="F62" s="478"/>
      <c r="G62" s="548"/>
      <c r="H62" s="453"/>
      <c r="I62" s="453"/>
      <c r="J62" s="453"/>
      <c r="K62" s="453"/>
      <c r="L62" s="453"/>
      <c r="M62" s="453"/>
      <c r="N62" s="453"/>
      <c r="O62" s="453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  <c r="AA62" s="453"/>
      <c r="AB62" s="453"/>
      <c r="AC62" s="453"/>
      <c r="AD62" s="453"/>
      <c r="AE62" s="453"/>
      <c r="AF62" s="453"/>
      <c r="AG62" s="453"/>
      <c r="AH62" s="453"/>
      <c r="AI62" s="453"/>
      <c r="AJ62" s="453"/>
      <c r="AK62" s="453"/>
      <c r="AL62" s="453"/>
      <c r="AM62" s="453"/>
      <c r="AN62" s="453"/>
      <c r="AO62" s="453"/>
      <c r="AP62" s="453"/>
      <c r="AQ62" s="453"/>
      <c r="AR62" s="453"/>
      <c r="AS62" s="453"/>
      <c r="AT62" s="453"/>
      <c r="AU62" s="453"/>
      <c r="AV62" s="453"/>
      <c r="AW62" s="453"/>
      <c r="AX62" s="453"/>
      <c r="AY62" s="453"/>
      <c r="AZ62" s="453"/>
      <c r="BA62" s="453"/>
      <c r="BB62" s="453"/>
      <c r="BC62" s="453"/>
      <c r="BD62" s="453"/>
      <c r="BE62" s="453"/>
      <c r="BF62" s="453"/>
      <c r="BG62" s="453"/>
      <c r="BH62" s="453"/>
      <c r="BI62" s="453"/>
      <c r="BJ62" s="453"/>
      <c r="BK62" s="453"/>
      <c r="BL62" s="453"/>
      <c r="BM62" s="453"/>
      <c r="BN62" s="453"/>
      <c r="BO62" s="453"/>
      <c r="BP62" s="453"/>
    </row>
    <row r="63" spans="1:68" s="547" customFormat="1" ht="15.75" customHeight="1" x14ac:dyDescent="0.2">
      <c r="A63" s="466"/>
      <c r="B63" s="549" t="s">
        <v>170</v>
      </c>
      <c r="C63" s="468"/>
      <c r="D63" s="468"/>
      <c r="E63" s="468"/>
      <c r="F63" s="478"/>
      <c r="G63" s="548">
        <f>SUM(G64:G64)</f>
        <v>4267</v>
      </c>
      <c r="H63" s="453"/>
      <c r="I63" s="453"/>
      <c r="J63" s="453"/>
      <c r="K63" s="453"/>
      <c r="L63" s="453"/>
      <c r="M63" s="453"/>
      <c r="N63" s="453"/>
      <c r="O63" s="453"/>
      <c r="P63" s="453"/>
      <c r="Q63" s="453"/>
      <c r="R63" s="453"/>
      <c r="S63" s="453"/>
      <c r="T63" s="453"/>
      <c r="U63" s="453"/>
      <c r="V63" s="453"/>
      <c r="W63" s="453"/>
      <c r="X63" s="453"/>
      <c r="Y63" s="453"/>
      <c r="Z63" s="453"/>
      <c r="AA63" s="453"/>
      <c r="AB63" s="453"/>
      <c r="AC63" s="453"/>
      <c r="AD63" s="453"/>
      <c r="AE63" s="453"/>
      <c r="AF63" s="453"/>
      <c r="AG63" s="453"/>
      <c r="AH63" s="453"/>
      <c r="AI63" s="453"/>
      <c r="AJ63" s="453"/>
      <c r="AK63" s="453"/>
      <c r="AL63" s="453"/>
      <c r="AM63" s="453"/>
      <c r="AN63" s="453"/>
      <c r="AO63" s="453"/>
      <c r="AP63" s="453"/>
      <c r="AQ63" s="453"/>
      <c r="AR63" s="453"/>
      <c r="AS63" s="453"/>
      <c r="AT63" s="453"/>
      <c r="AU63" s="453"/>
      <c r="AV63" s="453"/>
      <c r="AW63" s="453"/>
      <c r="AX63" s="453"/>
      <c r="AY63" s="453"/>
      <c r="AZ63" s="453"/>
      <c r="BA63" s="453"/>
      <c r="BB63" s="453"/>
      <c r="BC63" s="453"/>
      <c r="BD63" s="453"/>
      <c r="BE63" s="453"/>
      <c r="BF63" s="453"/>
      <c r="BG63" s="453"/>
      <c r="BH63" s="453"/>
      <c r="BI63" s="453"/>
      <c r="BJ63" s="453"/>
      <c r="BK63" s="453"/>
      <c r="BL63" s="453"/>
      <c r="BM63" s="453"/>
      <c r="BN63" s="453"/>
      <c r="BO63" s="453"/>
      <c r="BP63" s="453"/>
    </row>
    <row r="64" spans="1:68" s="547" customFormat="1" ht="15.75" customHeight="1" x14ac:dyDescent="0.2">
      <c r="A64" s="466"/>
      <c r="B64" s="467"/>
      <c r="C64" s="485"/>
      <c r="D64" s="468"/>
      <c r="E64" s="468" t="s">
        <v>451</v>
      </c>
      <c r="F64" s="478" t="s">
        <v>447</v>
      </c>
      <c r="G64" s="479">
        <f>795+795+594+694+694+695</f>
        <v>4267</v>
      </c>
      <c r="H64" s="453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53"/>
      <c r="U64" s="453"/>
      <c r="V64" s="453"/>
      <c r="W64" s="453"/>
      <c r="X64" s="453"/>
      <c r="Y64" s="453"/>
      <c r="Z64" s="453"/>
      <c r="AA64" s="453"/>
      <c r="AB64" s="453"/>
      <c r="AC64" s="453"/>
      <c r="AD64" s="453"/>
      <c r="AE64" s="453"/>
      <c r="AF64" s="453"/>
      <c r="AG64" s="453"/>
      <c r="AH64" s="453"/>
      <c r="AI64" s="453"/>
      <c r="AJ64" s="453"/>
      <c r="AK64" s="453"/>
      <c r="AL64" s="453"/>
      <c r="AM64" s="453"/>
      <c r="AN64" s="453"/>
      <c r="AO64" s="453"/>
      <c r="AP64" s="453"/>
      <c r="AQ64" s="453"/>
      <c r="AR64" s="453"/>
      <c r="AS64" s="453"/>
      <c r="AT64" s="453"/>
      <c r="AU64" s="453"/>
      <c r="AV64" s="453"/>
      <c r="AW64" s="453"/>
      <c r="AX64" s="453"/>
      <c r="AY64" s="453"/>
      <c r="AZ64" s="453"/>
      <c r="BA64" s="453"/>
      <c r="BB64" s="453"/>
      <c r="BC64" s="453"/>
      <c r="BD64" s="453"/>
      <c r="BE64" s="453"/>
      <c r="BF64" s="453"/>
      <c r="BG64" s="453"/>
      <c r="BH64" s="453"/>
      <c r="BI64" s="453"/>
      <c r="BJ64" s="453"/>
      <c r="BK64" s="453"/>
      <c r="BL64" s="453"/>
      <c r="BM64" s="453"/>
      <c r="BN64" s="453"/>
      <c r="BO64" s="453"/>
      <c r="BP64" s="453"/>
    </row>
    <row r="65" spans="1:68" s="547" customFormat="1" ht="15.75" customHeight="1" x14ac:dyDescent="0.2">
      <c r="A65" s="480"/>
      <c r="B65" s="481"/>
      <c r="C65" s="482"/>
      <c r="D65" s="469"/>
      <c r="E65" s="469"/>
      <c r="F65" s="471"/>
      <c r="G65" s="48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  <c r="AB65" s="453"/>
      <c r="AC65" s="453"/>
      <c r="AD65" s="453"/>
      <c r="AE65" s="453"/>
      <c r="AF65" s="453"/>
      <c r="AG65" s="453"/>
      <c r="AH65" s="453"/>
      <c r="AI65" s="453"/>
      <c r="AJ65" s="453"/>
      <c r="AK65" s="453"/>
      <c r="AL65" s="453"/>
      <c r="AM65" s="453"/>
      <c r="AN65" s="453"/>
      <c r="AO65" s="453"/>
      <c r="AP65" s="453"/>
      <c r="AQ65" s="453"/>
      <c r="AR65" s="453"/>
      <c r="AS65" s="453"/>
      <c r="AT65" s="453"/>
      <c r="AU65" s="453"/>
      <c r="AV65" s="453"/>
      <c r="AW65" s="453"/>
      <c r="AX65" s="453"/>
      <c r="AY65" s="453"/>
      <c r="AZ65" s="453"/>
      <c r="BA65" s="453"/>
      <c r="BB65" s="453"/>
      <c r="BC65" s="453"/>
      <c r="BD65" s="453"/>
      <c r="BE65" s="453"/>
      <c r="BF65" s="453"/>
      <c r="BG65" s="453"/>
      <c r="BH65" s="453"/>
      <c r="BI65" s="453"/>
      <c r="BJ65" s="453"/>
      <c r="BK65" s="453"/>
      <c r="BL65" s="453"/>
      <c r="BM65" s="453"/>
      <c r="BN65" s="453"/>
      <c r="BO65" s="453"/>
      <c r="BP65" s="453"/>
    </row>
    <row r="66" spans="1:68" s="547" customFormat="1" ht="15.75" customHeight="1" x14ac:dyDescent="0.2">
      <c r="A66" s="466"/>
      <c r="B66" s="467"/>
      <c r="C66" s="468"/>
      <c r="D66" s="468"/>
      <c r="E66" s="469" t="s">
        <v>39</v>
      </c>
      <c r="F66" s="470">
        <f>452.4+422.24+400.77+197.21+259.95+172.55+154.38+78.44+61.63</f>
        <v>2199.5700000000002</v>
      </c>
      <c r="G66" s="471" t="s">
        <v>447</v>
      </c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53"/>
      <c r="AD66" s="453"/>
      <c r="AE66" s="453"/>
      <c r="AF66" s="453"/>
      <c r="AG66" s="453"/>
      <c r="AH66" s="453"/>
      <c r="AI66" s="453"/>
      <c r="AJ66" s="453"/>
      <c r="AK66" s="453"/>
      <c r="AL66" s="453"/>
      <c r="AM66" s="453"/>
      <c r="AN66" s="453"/>
      <c r="AO66" s="453"/>
      <c r="AP66" s="453"/>
      <c r="AQ66" s="453"/>
      <c r="AR66" s="453"/>
      <c r="AS66" s="453"/>
      <c r="AT66" s="453"/>
      <c r="AU66" s="453"/>
      <c r="AV66" s="453"/>
      <c r="AW66" s="453"/>
      <c r="AX66" s="453"/>
      <c r="AY66" s="453"/>
      <c r="AZ66" s="453"/>
      <c r="BA66" s="453"/>
      <c r="BB66" s="453"/>
      <c r="BC66" s="453"/>
      <c r="BD66" s="453"/>
      <c r="BE66" s="453"/>
      <c r="BF66" s="453"/>
      <c r="BG66" s="453"/>
      <c r="BH66" s="453"/>
      <c r="BI66" s="453"/>
      <c r="BJ66" s="453"/>
      <c r="BK66" s="453"/>
      <c r="BL66" s="453"/>
      <c r="BM66" s="453"/>
      <c r="BN66" s="453"/>
      <c r="BO66" s="453"/>
      <c r="BP66" s="453"/>
    </row>
    <row r="67" spans="1:68" s="547" customFormat="1" ht="60.75" customHeight="1" x14ac:dyDescent="0.2">
      <c r="A67" s="472" t="s">
        <v>430</v>
      </c>
      <c r="B67" s="484" t="s">
        <v>472</v>
      </c>
      <c r="C67" s="468" t="s">
        <v>473</v>
      </c>
      <c r="D67" s="468" t="s">
        <v>474</v>
      </c>
      <c r="E67" s="474" t="s">
        <v>447</v>
      </c>
      <c r="F67" s="475" t="s">
        <v>447</v>
      </c>
      <c r="G67" s="476">
        <f>SUM(G69)</f>
        <v>1324.93</v>
      </c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  <c r="AA67" s="453"/>
      <c r="AB67" s="453"/>
      <c r="AC67" s="453"/>
      <c r="AD67" s="453"/>
      <c r="AE67" s="453"/>
      <c r="AF67" s="453"/>
      <c r="AG67" s="453"/>
      <c r="AH67" s="453"/>
      <c r="AI67" s="453"/>
      <c r="AJ67" s="453"/>
      <c r="AK67" s="453"/>
      <c r="AL67" s="453"/>
      <c r="AM67" s="453"/>
      <c r="AN67" s="453"/>
      <c r="AO67" s="453"/>
      <c r="AP67" s="453"/>
      <c r="AQ67" s="453"/>
      <c r="AR67" s="453"/>
      <c r="AS67" s="453"/>
      <c r="AT67" s="453"/>
      <c r="AU67" s="453"/>
      <c r="AV67" s="453"/>
      <c r="AW67" s="453"/>
      <c r="AX67" s="453"/>
      <c r="AY67" s="453"/>
      <c r="AZ67" s="453"/>
      <c r="BA67" s="453"/>
      <c r="BB67" s="453"/>
      <c r="BC67" s="453"/>
      <c r="BD67" s="453"/>
      <c r="BE67" s="453"/>
      <c r="BF67" s="453"/>
      <c r="BG67" s="453"/>
      <c r="BH67" s="453"/>
      <c r="BI67" s="453"/>
      <c r="BJ67" s="453"/>
      <c r="BK67" s="453"/>
      <c r="BL67" s="453"/>
      <c r="BM67" s="453"/>
      <c r="BN67" s="453"/>
      <c r="BO67" s="453"/>
      <c r="BP67" s="453"/>
    </row>
    <row r="68" spans="1:68" s="547" customFormat="1" ht="15.75" customHeight="1" x14ac:dyDescent="0.2">
      <c r="A68" s="466"/>
      <c r="B68" s="477"/>
      <c r="C68" s="468"/>
      <c r="D68" s="468"/>
      <c r="E68" s="468"/>
      <c r="F68" s="478"/>
      <c r="G68" s="548"/>
      <c r="H68" s="453"/>
      <c r="I68" s="453"/>
      <c r="J68" s="453"/>
      <c r="K68" s="453"/>
      <c r="L68" s="453"/>
      <c r="M68" s="453"/>
      <c r="N68" s="453"/>
      <c r="O68" s="453"/>
      <c r="P68" s="453"/>
      <c r="Q68" s="453"/>
      <c r="R68" s="453"/>
      <c r="S68" s="453"/>
      <c r="T68" s="453"/>
      <c r="U68" s="453"/>
      <c r="V68" s="453"/>
      <c r="W68" s="453"/>
      <c r="X68" s="453"/>
      <c r="Y68" s="453"/>
      <c r="Z68" s="453"/>
      <c r="AA68" s="453"/>
      <c r="AB68" s="453"/>
      <c r="AC68" s="453"/>
      <c r="AD68" s="453"/>
      <c r="AE68" s="453"/>
      <c r="AF68" s="453"/>
      <c r="AG68" s="453"/>
      <c r="AH68" s="453"/>
      <c r="AI68" s="453"/>
      <c r="AJ68" s="453"/>
      <c r="AK68" s="453"/>
      <c r="AL68" s="453"/>
      <c r="AM68" s="453"/>
      <c r="AN68" s="453"/>
      <c r="AO68" s="453"/>
      <c r="AP68" s="453"/>
      <c r="AQ68" s="453"/>
      <c r="AR68" s="453"/>
      <c r="AS68" s="453"/>
      <c r="AT68" s="453"/>
      <c r="AU68" s="453"/>
      <c r="AV68" s="453"/>
      <c r="AW68" s="453"/>
      <c r="AX68" s="453"/>
      <c r="AY68" s="453"/>
      <c r="AZ68" s="453"/>
      <c r="BA68" s="453"/>
      <c r="BB68" s="453"/>
      <c r="BC68" s="453"/>
      <c r="BD68" s="453"/>
      <c r="BE68" s="453"/>
      <c r="BF68" s="453"/>
      <c r="BG68" s="453"/>
      <c r="BH68" s="453"/>
      <c r="BI68" s="453"/>
      <c r="BJ68" s="453"/>
      <c r="BK68" s="453"/>
      <c r="BL68" s="453"/>
      <c r="BM68" s="453"/>
      <c r="BN68" s="453"/>
      <c r="BO68" s="453"/>
      <c r="BP68" s="453"/>
    </row>
    <row r="69" spans="1:68" s="547" customFormat="1" ht="15.75" customHeight="1" x14ac:dyDescent="0.2">
      <c r="A69" s="466"/>
      <c r="B69" s="549" t="s">
        <v>475</v>
      </c>
      <c r="C69" s="468"/>
      <c r="D69" s="468"/>
      <c r="E69" s="468"/>
      <c r="F69" s="478"/>
      <c r="G69" s="548">
        <f>SUM(G70:G71)</f>
        <v>1324.93</v>
      </c>
      <c r="H69" s="453"/>
      <c r="I69" s="453"/>
      <c r="J69" s="453"/>
      <c r="K69" s="453"/>
      <c r="L69" s="453"/>
      <c r="M69" s="453"/>
      <c r="N69" s="453"/>
      <c r="O69" s="453"/>
      <c r="P69" s="453"/>
      <c r="Q69" s="453"/>
      <c r="R69" s="453"/>
      <c r="S69" s="453"/>
      <c r="T69" s="453"/>
      <c r="U69" s="453"/>
      <c r="V69" s="453"/>
      <c r="W69" s="453"/>
      <c r="X69" s="453"/>
      <c r="Y69" s="453"/>
      <c r="Z69" s="453"/>
      <c r="AA69" s="453"/>
      <c r="AB69" s="453"/>
      <c r="AC69" s="453"/>
      <c r="AD69" s="453"/>
      <c r="AE69" s="453"/>
      <c r="AF69" s="453"/>
      <c r="AG69" s="453"/>
      <c r="AH69" s="453"/>
      <c r="AI69" s="453"/>
      <c r="AJ69" s="453"/>
      <c r="AK69" s="453"/>
      <c r="AL69" s="453"/>
      <c r="AM69" s="453"/>
      <c r="AN69" s="453"/>
      <c r="AO69" s="453"/>
      <c r="AP69" s="453"/>
      <c r="AQ69" s="453"/>
      <c r="AR69" s="453"/>
      <c r="AS69" s="453"/>
      <c r="AT69" s="453"/>
      <c r="AU69" s="453"/>
      <c r="AV69" s="453"/>
      <c r="AW69" s="453"/>
      <c r="AX69" s="453"/>
      <c r="AY69" s="453"/>
      <c r="AZ69" s="453"/>
      <c r="BA69" s="453"/>
      <c r="BB69" s="453"/>
      <c r="BC69" s="453"/>
      <c r="BD69" s="453"/>
      <c r="BE69" s="453"/>
      <c r="BF69" s="453"/>
      <c r="BG69" s="453"/>
      <c r="BH69" s="453"/>
      <c r="BI69" s="453"/>
      <c r="BJ69" s="453"/>
      <c r="BK69" s="453"/>
      <c r="BL69" s="453"/>
      <c r="BM69" s="453"/>
      <c r="BN69" s="453"/>
      <c r="BO69" s="453"/>
      <c r="BP69" s="453"/>
    </row>
    <row r="70" spans="1:68" s="547" customFormat="1" ht="15.75" customHeight="1" x14ac:dyDescent="0.2">
      <c r="A70" s="466"/>
      <c r="B70" s="549"/>
      <c r="C70" s="485"/>
      <c r="D70" s="468"/>
      <c r="E70" s="468" t="s">
        <v>455</v>
      </c>
      <c r="F70" s="478" t="s">
        <v>447</v>
      </c>
      <c r="G70" s="479">
        <f>334.98+164.84+129.04+361.5+117.07</f>
        <v>1107.43</v>
      </c>
      <c r="H70" s="453"/>
      <c r="I70" s="453"/>
      <c r="J70" s="453"/>
      <c r="K70" s="453"/>
      <c r="L70" s="453"/>
      <c r="M70" s="453"/>
      <c r="N70" s="453"/>
      <c r="O70" s="453"/>
      <c r="P70" s="453"/>
      <c r="Q70" s="453"/>
      <c r="R70" s="453"/>
      <c r="S70" s="453"/>
      <c r="T70" s="453"/>
      <c r="U70" s="453"/>
      <c r="V70" s="453"/>
      <c r="W70" s="453"/>
      <c r="X70" s="453"/>
      <c r="Y70" s="453"/>
      <c r="Z70" s="453"/>
      <c r="AA70" s="453"/>
      <c r="AB70" s="453"/>
      <c r="AC70" s="453"/>
      <c r="AD70" s="453"/>
      <c r="AE70" s="453"/>
      <c r="AF70" s="453"/>
      <c r="AG70" s="453"/>
      <c r="AH70" s="453"/>
      <c r="AI70" s="453"/>
      <c r="AJ70" s="453"/>
      <c r="AK70" s="453"/>
      <c r="AL70" s="453"/>
      <c r="AM70" s="453"/>
      <c r="AN70" s="453"/>
      <c r="AO70" s="453"/>
      <c r="AP70" s="453"/>
      <c r="AQ70" s="453"/>
      <c r="AR70" s="453"/>
      <c r="AS70" s="453"/>
      <c r="AT70" s="453"/>
      <c r="AU70" s="453"/>
      <c r="AV70" s="453"/>
      <c r="AW70" s="453"/>
      <c r="AX70" s="453"/>
      <c r="AY70" s="453"/>
      <c r="AZ70" s="453"/>
      <c r="BA70" s="453"/>
      <c r="BB70" s="453"/>
      <c r="BC70" s="453"/>
      <c r="BD70" s="453"/>
      <c r="BE70" s="453"/>
      <c r="BF70" s="453"/>
      <c r="BG70" s="453"/>
      <c r="BH70" s="453"/>
      <c r="BI70" s="453"/>
      <c r="BJ70" s="453"/>
      <c r="BK70" s="453"/>
      <c r="BL70" s="453"/>
      <c r="BM70" s="453"/>
      <c r="BN70" s="453"/>
      <c r="BO70" s="453"/>
      <c r="BP70" s="453"/>
    </row>
    <row r="71" spans="1:68" s="547" customFormat="1" ht="15.75" customHeight="1" x14ac:dyDescent="0.2">
      <c r="A71" s="466"/>
      <c r="B71" s="549"/>
      <c r="C71" s="485"/>
      <c r="D71" s="468"/>
      <c r="E71" s="468" t="s">
        <v>456</v>
      </c>
      <c r="F71" s="478" t="s">
        <v>447</v>
      </c>
      <c r="G71" s="479">
        <f>65.79+32.37+25.34+71+23</f>
        <v>217.5</v>
      </c>
      <c r="H71" s="453"/>
      <c r="I71" s="453"/>
      <c r="J71" s="453"/>
      <c r="K71" s="453"/>
      <c r="L71" s="453"/>
      <c r="M71" s="453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53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</row>
    <row r="72" spans="1:68" s="547" customFormat="1" ht="15.75" customHeight="1" x14ac:dyDescent="0.2">
      <c r="A72" s="480"/>
      <c r="B72" s="551"/>
      <c r="C72" s="482"/>
      <c r="D72" s="469"/>
      <c r="E72" s="469"/>
      <c r="F72" s="471"/>
      <c r="G72" s="552"/>
      <c r="H72" s="453"/>
      <c r="I72" s="453"/>
      <c r="J72" s="453"/>
      <c r="K72" s="453"/>
      <c r="L72" s="453"/>
      <c r="M72" s="453"/>
      <c r="N72" s="453"/>
      <c r="O72" s="453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  <c r="AA72" s="453"/>
      <c r="AB72" s="453"/>
      <c r="AC72" s="453"/>
      <c r="AD72" s="453"/>
      <c r="AE72" s="453"/>
      <c r="AF72" s="453"/>
      <c r="AG72" s="453"/>
      <c r="AH72" s="453"/>
      <c r="AI72" s="453"/>
      <c r="AJ72" s="453"/>
      <c r="AK72" s="453"/>
      <c r="AL72" s="453"/>
      <c r="AM72" s="453"/>
      <c r="AN72" s="453"/>
      <c r="AO72" s="453"/>
      <c r="AP72" s="453"/>
      <c r="AQ72" s="453"/>
      <c r="AR72" s="453"/>
      <c r="AS72" s="453"/>
      <c r="AT72" s="453"/>
      <c r="AU72" s="453"/>
      <c r="AV72" s="453"/>
      <c r="AW72" s="453"/>
      <c r="AX72" s="453"/>
      <c r="AY72" s="453"/>
      <c r="AZ72" s="453"/>
      <c r="BA72" s="453"/>
      <c r="BB72" s="453"/>
      <c r="BC72" s="453"/>
      <c r="BD72" s="453"/>
      <c r="BE72" s="453"/>
      <c r="BF72" s="453"/>
      <c r="BG72" s="453"/>
      <c r="BH72" s="453"/>
      <c r="BI72" s="453"/>
      <c r="BJ72" s="453"/>
      <c r="BK72" s="453"/>
      <c r="BL72" s="453"/>
      <c r="BM72" s="453"/>
      <c r="BN72" s="453"/>
      <c r="BO72" s="453"/>
      <c r="BP72" s="453"/>
    </row>
    <row r="73" spans="1:68" s="547" customFormat="1" ht="15.75" customHeight="1" x14ac:dyDescent="0.2">
      <c r="A73" s="466"/>
      <c r="B73" s="467"/>
      <c r="C73" s="468" t="s">
        <v>476</v>
      </c>
      <c r="D73" s="468" t="s">
        <v>36</v>
      </c>
      <c r="E73" s="469" t="s">
        <v>39</v>
      </c>
      <c r="F73" s="470">
        <f>190930+49631+274881+56959+220565+52228+242513+58646+236005+62821+240460+63735</f>
        <v>1749374</v>
      </c>
      <c r="G73" s="471" t="s">
        <v>447</v>
      </c>
      <c r="H73" s="453"/>
      <c r="I73" s="453"/>
      <c r="J73" s="453"/>
      <c r="K73" s="453"/>
      <c r="L73" s="453"/>
      <c r="M73" s="453"/>
      <c r="N73" s="453"/>
      <c r="O73" s="453"/>
      <c r="P73" s="453"/>
      <c r="Q73" s="453"/>
      <c r="R73" s="453"/>
      <c r="S73" s="453"/>
      <c r="T73" s="453"/>
      <c r="U73" s="453"/>
      <c r="V73" s="453"/>
      <c r="W73" s="453"/>
      <c r="X73" s="453"/>
      <c r="Y73" s="453"/>
      <c r="Z73" s="453"/>
      <c r="AA73" s="453"/>
      <c r="AB73" s="453"/>
      <c r="AC73" s="453"/>
      <c r="AD73" s="453"/>
      <c r="AE73" s="453"/>
      <c r="AF73" s="453"/>
      <c r="AG73" s="453"/>
      <c r="AH73" s="453"/>
      <c r="AI73" s="453"/>
      <c r="AJ73" s="453"/>
      <c r="AK73" s="453"/>
      <c r="AL73" s="453"/>
      <c r="AM73" s="453"/>
      <c r="AN73" s="453"/>
      <c r="AO73" s="453"/>
      <c r="AP73" s="453"/>
      <c r="AQ73" s="453"/>
      <c r="AR73" s="453"/>
      <c r="AS73" s="453"/>
      <c r="AT73" s="453"/>
      <c r="AU73" s="453"/>
      <c r="AV73" s="453"/>
      <c r="AW73" s="453"/>
      <c r="AX73" s="453"/>
      <c r="AY73" s="453"/>
      <c r="AZ73" s="453"/>
      <c r="BA73" s="453"/>
      <c r="BB73" s="453"/>
      <c r="BC73" s="453"/>
      <c r="BD73" s="453"/>
      <c r="BE73" s="453"/>
      <c r="BF73" s="453"/>
      <c r="BG73" s="453"/>
      <c r="BH73" s="453"/>
      <c r="BI73" s="453"/>
      <c r="BJ73" s="453"/>
      <c r="BK73" s="453"/>
      <c r="BL73" s="453"/>
      <c r="BM73" s="453"/>
      <c r="BN73" s="453"/>
      <c r="BO73" s="453"/>
      <c r="BP73" s="453"/>
    </row>
    <row r="74" spans="1:68" s="547" customFormat="1" ht="23.25" customHeight="1" x14ac:dyDescent="0.2">
      <c r="A74" s="472" t="s">
        <v>432</v>
      </c>
      <c r="B74" s="473" t="s">
        <v>477</v>
      </c>
      <c r="C74" s="468"/>
      <c r="D74" s="468"/>
      <c r="E74" s="474" t="s">
        <v>447</v>
      </c>
      <c r="F74" s="475" t="s">
        <v>447</v>
      </c>
      <c r="G74" s="476">
        <f>SUM(G76,G86,G91,G100,G109,G114,G123,G132,G141,G146,G155,G160,G169,G174)</f>
        <v>1903576.4499999997</v>
      </c>
      <c r="H74" s="453"/>
      <c r="I74" s="453"/>
      <c r="J74" s="453"/>
      <c r="K74" s="453"/>
      <c r="L74" s="453"/>
      <c r="M74" s="453"/>
      <c r="N74" s="453"/>
      <c r="O74" s="453"/>
      <c r="P74" s="453"/>
      <c r="Q74" s="453"/>
      <c r="R74" s="453"/>
      <c r="S74" s="453"/>
      <c r="T74" s="453"/>
      <c r="U74" s="453"/>
      <c r="V74" s="453"/>
      <c r="W74" s="453"/>
      <c r="X74" s="453"/>
      <c r="Y74" s="453"/>
      <c r="Z74" s="453"/>
      <c r="AA74" s="453"/>
      <c r="AB74" s="453"/>
      <c r="AC74" s="453"/>
      <c r="AD74" s="453"/>
      <c r="AE74" s="453"/>
      <c r="AF74" s="453"/>
      <c r="AG74" s="453"/>
      <c r="AH74" s="453"/>
      <c r="AI74" s="453"/>
      <c r="AJ74" s="453"/>
      <c r="AK74" s="453"/>
      <c r="AL74" s="453"/>
      <c r="AM74" s="453"/>
      <c r="AN74" s="453"/>
      <c r="AO74" s="453"/>
      <c r="AP74" s="453"/>
      <c r="AQ74" s="453"/>
      <c r="AR74" s="453"/>
      <c r="AS74" s="453"/>
      <c r="AT74" s="453"/>
      <c r="AU74" s="453"/>
      <c r="AV74" s="453"/>
      <c r="AW74" s="453"/>
      <c r="AX74" s="453"/>
      <c r="AY74" s="453"/>
      <c r="AZ74" s="453"/>
      <c r="BA74" s="453"/>
      <c r="BB74" s="453"/>
      <c r="BC74" s="453"/>
      <c r="BD74" s="453"/>
      <c r="BE74" s="453"/>
      <c r="BF74" s="453"/>
      <c r="BG74" s="453"/>
      <c r="BH74" s="453"/>
      <c r="BI74" s="453"/>
      <c r="BJ74" s="453"/>
      <c r="BK74" s="453"/>
      <c r="BL74" s="453"/>
      <c r="BM74" s="453"/>
      <c r="BN74" s="453"/>
      <c r="BO74" s="453"/>
      <c r="BP74" s="453"/>
    </row>
    <row r="75" spans="1:68" s="547" customFormat="1" ht="15.75" customHeight="1" x14ac:dyDescent="0.2">
      <c r="A75" s="466"/>
      <c r="B75" s="467"/>
      <c r="C75" s="485"/>
      <c r="D75" s="468"/>
      <c r="E75" s="468"/>
      <c r="F75" s="478"/>
      <c r="G75" s="479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  <c r="AB75" s="453"/>
      <c r="AC75" s="453"/>
      <c r="AD75" s="453"/>
      <c r="AE75" s="453"/>
      <c r="AF75" s="453"/>
      <c r="AG75" s="453"/>
      <c r="AH75" s="453"/>
      <c r="AI75" s="453"/>
      <c r="AJ75" s="453"/>
      <c r="AK75" s="453"/>
      <c r="AL75" s="453"/>
      <c r="AM75" s="453"/>
      <c r="AN75" s="453"/>
      <c r="AO75" s="453"/>
      <c r="AP75" s="453"/>
      <c r="AQ75" s="453"/>
      <c r="AR75" s="453"/>
      <c r="AS75" s="453"/>
      <c r="AT75" s="453"/>
      <c r="AU75" s="453"/>
      <c r="AV75" s="453"/>
      <c r="AW75" s="453"/>
      <c r="AX75" s="453"/>
      <c r="AY75" s="453"/>
      <c r="AZ75" s="453"/>
      <c r="BA75" s="453"/>
      <c r="BB75" s="453"/>
      <c r="BC75" s="453"/>
      <c r="BD75" s="453"/>
      <c r="BE75" s="453"/>
      <c r="BF75" s="453"/>
      <c r="BG75" s="453"/>
      <c r="BH75" s="453"/>
      <c r="BI75" s="453"/>
      <c r="BJ75" s="453"/>
      <c r="BK75" s="453"/>
      <c r="BL75" s="453"/>
      <c r="BM75" s="453"/>
      <c r="BN75" s="453"/>
      <c r="BO75" s="453"/>
      <c r="BP75" s="453"/>
    </row>
    <row r="76" spans="1:68" s="547" customFormat="1" ht="15.75" customHeight="1" x14ac:dyDescent="0.2">
      <c r="A76" s="466"/>
      <c r="B76" s="549" t="s">
        <v>131</v>
      </c>
      <c r="C76" s="468" t="s">
        <v>478</v>
      </c>
      <c r="D76" s="468" t="s">
        <v>479</v>
      </c>
      <c r="E76" s="474" t="s">
        <v>447</v>
      </c>
      <c r="F76" s="475" t="s">
        <v>447</v>
      </c>
      <c r="G76" s="476">
        <f>SUM(G78)</f>
        <v>1208279.5899999999</v>
      </c>
      <c r="H76" s="453"/>
      <c r="I76" s="453"/>
      <c r="J76" s="453"/>
      <c r="K76" s="453"/>
      <c r="L76" s="453"/>
      <c r="M76" s="453"/>
      <c r="N76" s="453"/>
      <c r="O76" s="453"/>
      <c r="P76" s="453"/>
      <c r="Q76" s="453"/>
      <c r="R76" s="453"/>
      <c r="S76" s="453"/>
      <c r="T76" s="453"/>
      <c r="U76" s="453"/>
      <c r="V76" s="453"/>
      <c r="W76" s="453"/>
      <c r="X76" s="453"/>
      <c r="Y76" s="453"/>
      <c r="Z76" s="453"/>
      <c r="AA76" s="453"/>
      <c r="AB76" s="453"/>
      <c r="AC76" s="453"/>
      <c r="AD76" s="453"/>
      <c r="AE76" s="453"/>
      <c r="AF76" s="453"/>
      <c r="AG76" s="453"/>
      <c r="AH76" s="453"/>
      <c r="AI76" s="453"/>
      <c r="AJ76" s="453"/>
      <c r="AK76" s="453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3"/>
      <c r="AX76" s="453"/>
      <c r="AY76" s="453"/>
      <c r="AZ76" s="453"/>
      <c r="BA76" s="453"/>
      <c r="BB76" s="453"/>
      <c r="BC76" s="453"/>
      <c r="BD76" s="453"/>
      <c r="BE76" s="453"/>
      <c r="BF76" s="453"/>
      <c r="BG76" s="453"/>
      <c r="BH76" s="453"/>
      <c r="BI76" s="453"/>
      <c r="BJ76" s="453"/>
      <c r="BK76" s="453"/>
      <c r="BL76" s="453"/>
      <c r="BM76" s="453"/>
      <c r="BN76" s="453"/>
      <c r="BO76" s="453"/>
      <c r="BP76" s="453"/>
    </row>
    <row r="77" spans="1:68" s="547" customFormat="1" ht="15.75" customHeight="1" x14ac:dyDescent="0.2">
      <c r="A77" s="466"/>
      <c r="B77" s="467"/>
      <c r="C77" s="485"/>
      <c r="D77" s="468"/>
      <c r="E77" s="468"/>
      <c r="F77" s="478"/>
      <c r="G77" s="479"/>
      <c r="H77" s="453"/>
      <c r="I77" s="453"/>
      <c r="J77" s="453"/>
      <c r="K77" s="453"/>
      <c r="L77" s="453"/>
      <c r="M77" s="453"/>
      <c r="N77" s="453"/>
      <c r="O77" s="453"/>
      <c r="P77" s="453"/>
      <c r="Q77" s="453"/>
      <c r="R77" s="453"/>
      <c r="S77" s="453"/>
      <c r="T77" s="453"/>
      <c r="U77" s="453"/>
      <c r="V77" s="453"/>
      <c r="W77" s="453"/>
      <c r="X77" s="453"/>
      <c r="Y77" s="453"/>
      <c r="Z77" s="453"/>
      <c r="AA77" s="453"/>
      <c r="AB77" s="453"/>
      <c r="AC77" s="453"/>
      <c r="AD77" s="453"/>
      <c r="AE77" s="453"/>
      <c r="AF77" s="453"/>
      <c r="AG77" s="453"/>
      <c r="AH77" s="453"/>
      <c r="AI77" s="453"/>
      <c r="AJ77" s="453"/>
      <c r="AK77" s="453"/>
      <c r="AL77" s="453"/>
      <c r="AM77" s="453"/>
      <c r="AN77" s="453"/>
      <c r="AO77" s="453"/>
      <c r="AP77" s="453"/>
      <c r="AQ77" s="453"/>
      <c r="AR77" s="453"/>
      <c r="AS77" s="453"/>
      <c r="AT77" s="453"/>
      <c r="AU77" s="453"/>
      <c r="AV77" s="453"/>
      <c r="AW77" s="453"/>
      <c r="AX77" s="453"/>
      <c r="AY77" s="453"/>
      <c r="AZ77" s="453"/>
      <c r="BA77" s="453"/>
      <c r="BB77" s="453"/>
      <c r="BC77" s="453"/>
      <c r="BD77" s="453"/>
      <c r="BE77" s="453"/>
      <c r="BF77" s="453"/>
      <c r="BG77" s="453"/>
      <c r="BH77" s="453"/>
      <c r="BI77" s="453"/>
      <c r="BJ77" s="453"/>
      <c r="BK77" s="453"/>
      <c r="BL77" s="453"/>
      <c r="BM77" s="453"/>
      <c r="BN77" s="453"/>
      <c r="BO77" s="453"/>
      <c r="BP77" s="453"/>
    </row>
    <row r="78" spans="1:68" s="547" customFormat="1" ht="15.75" customHeight="1" x14ac:dyDescent="0.2">
      <c r="A78" s="466"/>
      <c r="B78" s="467"/>
      <c r="C78" s="485"/>
      <c r="D78" s="468"/>
      <c r="E78" s="468"/>
      <c r="F78" s="478"/>
      <c r="G78" s="548">
        <f>SUM(G79:G84)</f>
        <v>1208279.5899999999</v>
      </c>
      <c r="H78" s="453"/>
      <c r="I78" s="453"/>
      <c r="J78" s="453"/>
      <c r="K78" s="453"/>
      <c r="L78" s="453"/>
      <c r="M78" s="453"/>
      <c r="N78" s="453"/>
      <c r="O78" s="453"/>
      <c r="P78" s="453"/>
      <c r="Q78" s="453"/>
      <c r="R78" s="453"/>
      <c r="S78" s="453"/>
      <c r="T78" s="453"/>
      <c r="U78" s="453"/>
      <c r="V78" s="453"/>
      <c r="W78" s="453"/>
      <c r="X78" s="453"/>
      <c r="Y78" s="453"/>
      <c r="Z78" s="453"/>
      <c r="AA78" s="453"/>
      <c r="AB78" s="453"/>
      <c r="AC78" s="453"/>
      <c r="AD78" s="453"/>
      <c r="AE78" s="453"/>
      <c r="AF78" s="453"/>
      <c r="AG78" s="453"/>
      <c r="AH78" s="453"/>
      <c r="AI78" s="453"/>
      <c r="AJ78" s="453"/>
      <c r="AK78" s="453"/>
      <c r="AL78" s="453"/>
      <c r="AM78" s="453"/>
      <c r="AN78" s="453"/>
      <c r="AO78" s="453"/>
      <c r="AP78" s="453"/>
      <c r="AQ78" s="453"/>
      <c r="AR78" s="453"/>
      <c r="AS78" s="453"/>
      <c r="AT78" s="453"/>
      <c r="AU78" s="453"/>
      <c r="AV78" s="453"/>
      <c r="AW78" s="453"/>
      <c r="AX78" s="453"/>
      <c r="AY78" s="453"/>
      <c r="AZ78" s="453"/>
      <c r="BA78" s="453"/>
      <c r="BB78" s="453"/>
      <c r="BC78" s="453"/>
      <c r="BD78" s="453"/>
      <c r="BE78" s="453"/>
      <c r="BF78" s="453"/>
      <c r="BG78" s="453"/>
      <c r="BH78" s="453"/>
      <c r="BI78" s="453"/>
      <c r="BJ78" s="453"/>
      <c r="BK78" s="453"/>
      <c r="BL78" s="453"/>
      <c r="BM78" s="453"/>
      <c r="BN78" s="453"/>
      <c r="BO78" s="453"/>
      <c r="BP78" s="453"/>
    </row>
    <row r="79" spans="1:68" s="547" customFormat="1" ht="15.75" customHeight="1" x14ac:dyDescent="0.2">
      <c r="A79" s="466"/>
      <c r="B79" s="467"/>
      <c r="C79" s="485"/>
      <c r="D79" s="468"/>
      <c r="E79" s="468" t="s">
        <v>124</v>
      </c>
      <c r="F79" s="478" t="s">
        <v>447</v>
      </c>
      <c r="G79" s="479">
        <f>117182.98+128847+162969+174526</f>
        <v>583524.98</v>
      </c>
      <c r="H79" s="453"/>
      <c r="I79" s="453"/>
      <c r="J79" s="453"/>
      <c r="K79" s="453"/>
      <c r="L79" s="453"/>
      <c r="M79" s="453"/>
      <c r="N79" s="453"/>
      <c r="O79" s="453"/>
      <c r="P79" s="453"/>
      <c r="Q79" s="453"/>
      <c r="R79" s="453"/>
      <c r="S79" s="453"/>
      <c r="T79" s="453"/>
      <c r="U79" s="453"/>
      <c r="V79" s="453"/>
      <c r="W79" s="453"/>
      <c r="X79" s="453"/>
      <c r="Y79" s="453"/>
      <c r="Z79" s="453"/>
      <c r="AA79" s="453"/>
      <c r="AB79" s="453"/>
      <c r="AC79" s="453"/>
      <c r="AD79" s="453"/>
      <c r="AE79" s="453"/>
      <c r="AF79" s="453"/>
      <c r="AG79" s="453"/>
      <c r="AH79" s="453"/>
      <c r="AI79" s="453"/>
      <c r="AJ79" s="453"/>
      <c r="AK79" s="453"/>
      <c r="AL79" s="453"/>
      <c r="AM79" s="453"/>
      <c r="AN79" s="453"/>
      <c r="AO79" s="453"/>
      <c r="AP79" s="453"/>
      <c r="AQ79" s="453"/>
      <c r="AR79" s="453"/>
      <c r="AS79" s="453"/>
      <c r="AT79" s="453"/>
      <c r="AU79" s="453"/>
      <c r="AV79" s="453"/>
      <c r="AW79" s="453"/>
      <c r="AX79" s="453"/>
      <c r="AY79" s="453"/>
      <c r="AZ79" s="453"/>
      <c r="BA79" s="453"/>
      <c r="BB79" s="453"/>
      <c r="BC79" s="453"/>
      <c r="BD79" s="453"/>
      <c r="BE79" s="453"/>
      <c r="BF79" s="453"/>
      <c r="BG79" s="453"/>
      <c r="BH79" s="453"/>
      <c r="BI79" s="453"/>
      <c r="BJ79" s="453"/>
      <c r="BK79" s="453"/>
      <c r="BL79" s="453"/>
      <c r="BM79" s="453"/>
      <c r="BN79" s="453"/>
      <c r="BO79" s="453"/>
      <c r="BP79" s="453"/>
    </row>
    <row r="80" spans="1:68" s="547" customFormat="1" ht="15.75" customHeight="1" x14ac:dyDescent="0.2">
      <c r="A80" s="466"/>
      <c r="B80" s="467"/>
      <c r="C80" s="485"/>
      <c r="D80" s="468"/>
      <c r="E80" s="468" t="s">
        <v>465</v>
      </c>
      <c r="F80" s="478" t="s">
        <v>447</v>
      </c>
      <c r="G80" s="479">
        <f>14507</f>
        <v>14507</v>
      </c>
      <c r="H80" s="453"/>
      <c r="I80" s="453"/>
      <c r="J80" s="453"/>
      <c r="K80" s="453"/>
      <c r="L80" s="453"/>
      <c r="M80" s="453"/>
      <c r="N80" s="453"/>
      <c r="O80" s="453"/>
      <c r="P80" s="453"/>
      <c r="Q80" s="453"/>
      <c r="R80" s="453"/>
      <c r="S80" s="453"/>
      <c r="T80" s="453"/>
      <c r="U80" s="453"/>
      <c r="V80" s="453"/>
      <c r="W80" s="453"/>
      <c r="X80" s="453"/>
      <c r="Y80" s="453"/>
      <c r="Z80" s="453"/>
      <c r="AA80" s="453"/>
      <c r="AB80" s="453"/>
      <c r="AC80" s="453"/>
      <c r="AD80" s="453"/>
      <c r="AE80" s="453"/>
      <c r="AF80" s="453"/>
      <c r="AG80" s="453"/>
      <c r="AH80" s="453"/>
      <c r="AI80" s="453"/>
      <c r="AJ80" s="453"/>
      <c r="AK80" s="453"/>
      <c r="AL80" s="453"/>
      <c r="AM80" s="453"/>
      <c r="AN80" s="453"/>
      <c r="AO80" s="453"/>
      <c r="AP80" s="453"/>
      <c r="AQ80" s="453"/>
      <c r="AR80" s="453"/>
      <c r="AS80" s="453"/>
      <c r="AT80" s="453"/>
      <c r="AU80" s="453"/>
      <c r="AV80" s="453"/>
      <c r="AW80" s="453"/>
      <c r="AX80" s="453"/>
      <c r="AY80" s="453"/>
      <c r="AZ80" s="453"/>
      <c r="BA80" s="453"/>
      <c r="BB80" s="453"/>
      <c r="BC80" s="453"/>
      <c r="BD80" s="453"/>
      <c r="BE80" s="453"/>
      <c r="BF80" s="453"/>
      <c r="BG80" s="453"/>
      <c r="BH80" s="453"/>
      <c r="BI80" s="453"/>
      <c r="BJ80" s="453"/>
      <c r="BK80" s="453"/>
      <c r="BL80" s="453"/>
      <c r="BM80" s="453"/>
      <c r="BN80" s="453"/>
      <c r="BO80" s="453"/>
      <c r="BP80" s="453"/>
    </row>
    <row r="81" spans="1:68" s="547" customFormat="1" ht="15.75" customHeight="1" x14ac:dyDescent="0.2">
      <c r="A81" s="466"/>
      <c r="B81" s="467"/>
      <c r="C81" s="485"/>
      <c r="D81" s="468"/>
      <c r="E81" s="468" t="s">
        <v>455</v>
      </c>
      <c r="F81" s="478" t="s">
        <v>447</v>
      </c>
      <c r="G81" s="479">
        <f>10800</f>
        <v>10800</v>
      </c>
      <c r="H81" s="453"/>
      <c r="I81" s="453"/>
      <c r="J81" s="453"/>
      <c r="K81" s="453"/>
      <c r="L81" s="453"/>
      <c r="M81" s="453"/>
      <c r="N81" s="453"/>
      <c r="O81" s="453"/>
      <c r="P81" s="453"/>
      <c r="Q81" s="453"/>
      <c r="R81" s="453"/>
      <c r="S81" s="453"/>
      <c r="T81" s="453"/>
      <c r="U81" s="453"/>
      <c r="V81" s="453"/>
      <c r="W81" s="453"/>
      <c r="X81" s="453"/>
      <c r="Y81" s="453"/>
      <c r="Z81" s="453"/>
      <c r="AA81" s="453"/>
      <c r="AB81" s="453"/>
      <c r="AC81" s="453"/>
      <c r="AD81" s="453"/>
      <c r="AE81" s="453"/>
      <c r="AF81" s="453"/>
      <c r="AG81" s="453"/>
      <c r="AH81" s="453"/>
      <c r="AI81" s="453"/>
      <c r="AJ81" s="453"/>
      <c r="AK81" s="453"/>
      <c r="AL81" s="453"/>
      <c r="AM81" s="453"/>
      <c r="AN81" s="453"/>
      <c r="AO81" s="453"/>
      <c r="AP81" s="453"/>
      <c r="AQ81" s="453"/>
      <c r="AR81" s="453"/>
      <c r="AS81" s="453"/>
      <c r="AT81" s="453"/>
      <c r="AU81" s="453"/>
      <c r="AV81" s="453"/>
      <c r="AW81" s="453"/>
      <c r="AX81" s="453"/>
      <c r="AY81" s="453"/>
      <c r="AZ81" s="453"/>
      <c r="BA81" s="453"/>
      <c r="BB81" s="453"/>
      <c r="BC81" s="453"/>
      <c r="BD81" s="453"/>
      <c r="BE81" s="453"/>
      <c r="BF81" s="453"/>
      <c r="BG81" s="453"/>
      <c r="BH81" s="453"/>
      <c r="BI81" s="453"/>
      <c r="BJ81" s="453"/>
      <c r="BK81" s="453"/>
      <c r="BL81" s="453"/>
      <c r="BM81" s="453"/>
      <c r="BN81" s="453"/>
      <c r="BO81" s="453"/>
      <c r="BP81" s="453"/>
    </row>
    <row r="82" spans="1:68" s="547" customFormat="1" ht="15.75" customHeight="1" x14ac:dyDescent="0.2">
      <c r="A82" s="466"/>
      <c r="B82" s="467"/>
      <c r="C82" s="485"/>
      <c r="D82" s="468"/>
      <c r="E82" s="468" t="s">
        <v>480</v>
      </c>
      <c r="F82" s="478" t="s">
        <v>447</v>
      </c>
      <c r="G82" s="479">
        <f>148065+158540+131624-98198</f>
        <v>340031</v>
      </c>
      <c r="H82" s="453"/>
      <c r="I82" s="453"/>
      <c r="J82" s="453"/>
      <c r="K82" s="453"/>
      <c r="L82" s="453"/>
      <c r="M82" s="453"/>
      <c r="N82" s="453"/>
      <c r="O82" s="453"/>
      <c r="P82" s="453"/>
      <c r="Q82" s="453"/>
      <c r="R82" s="453"/>
      <c r="S82" s="453"/>
      <c r="T82" s="453"/>
      <c r="U82" s="453"/>
      <c r="V82" s="453"/>
      <c r="W82" s="453"/>
      <c r="X82" s="453"/>
      <c r="Y82" s="453"/>
      <c r="Z82" s="453"/>
      <c r="AA82" s="453"/>
      <c r="AB82" s="453"/>
      <c r="AC82" s="453"/>
      <c r="AD82" s="453"/>
      <c r="AE82" s="453"/>
      <c r="AF82" s="453"/>
      <c r="AG82" s="453"/>
      <c r="AH82" s="453"/>
      <c r="AI82" s="453"/>
      <c r="AJ82" s="453"/>
      <c r="AK82" s="453"/>
      <c r="AL82" s="453"/>
      <c r="AM82" s="453"/>
      <c r="AN82" s="453"/>
      <c r="AO82" s="453"/>
      <c r="AP82" s="453"/>
      <c r="AQ82" s="453"/>
      <c r="AR82" s="453"/>
      <c r="AS82" s="453"/>
      <c r="AT82" s="453"/>
      <c r="AU82" s="453"/>
      <c r="AV82" s="453"/>
      <c r="AW82" s="453"/>
      <c r="AX82" s="453"/>
      <c r="AY82" s="453"/>
      <c r="AZ82" s="453"/>
      <c r="BA82" s="453"/>
      <c r="BB82" s="453"/>
      <c r="BC82" s="453"/>
      <c r="BD82" s="453"/>
      <c r="BE82" s="453"/>
      <c r="BF82" s="453"/>
      <c r="BG82" s="453"/>
      <c r="BH82" s="453"/>
      <c r="BI82" s="453"/>
      <c r="BJ82" s="453"/>
      <c r="BK82" s="453"/>
      <c r="BL82" s="453"/>
      <c r="BM82" s="453"/>
      <c r="BN82" s="453"/>
      <c r="BO82" s="453"/>
      <c r="BP82" s="453"/>
    </row>
    <row r="83" spans="1:68" s="547" customFormat="1" ht="15.75" customHeight="1" x14ac:dyDescent="0.2">
      <c r="A83" s="466"/>
      <c r="B83" s="467"/>
      <c r="C83" s="485"/>
      <c r="D83" s="468"/>
      <c r="E83" s="468" t="s">
        <v>456</v>
      </c>
      <c r="F83" s="478" t="s">
        <v>447</v>
      </c>
      <c r="G83" s="479">
        <f>36187.09+38748.72+34808.8-26465</f>
        <v>83279.61</v>
      </c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53"/>
      <c r="AF83" s="453"/>
      <c r="AG83" s="453"/>
      <c r="AH83" s="453"/>
      <c r="AI83" s="453"/>
      <c r="AJ83" s="453"/>
      <c r="AK83" s="453"/>
      <c r="AL83" s="453"/>
      <c r="AM83" s="453"/>
      <c r="AN83" s="453"/>
      <c r="AO83" s="453"/>
      <c r="AP83" s="453"/>
      <c r="AQ83" s="453"/>
      <c r="AR83" s="453"/>
      <c r="AS83" s="453"/>
      <c r="AT83" s="453"/>
      <c r="AU83" s="453"/>
      <c r="AV83" s="453"/>
      <c r="AW83" s="453"/>
      <c r="AX83" s="453"/>
      <c r="AY83" s="453"/>
      <c r="AZ83" s="453"/>
      <c r="BA83" s="453"/>
      <c r="BB83" s="453"/>
      <c r="BC83" s="453"/>
      <c r="BD83" s="453"/>
      <c r="BE83" s="453"/>
      <c r="BF83" s="453"/>
      <c r="BG83" s="453"/>
      <c r="BH83" s="453"/>
      <c r="BI83" s="453"/>
      <c r="BJ83" s="453"/>
      <c r="BK83" s="453"/>
      <c r="BL83" s="453"/>
      <c r="BM83" s="453"/>
      <c r="BN83" s="453"/>
      <c r="BO83" s="453"/>
      <c r="BP83" s="453"/>
    </row>
    <row r="84" spans="1:68" s="547" customFormat="1" ht="15.75" customHeight="1" x14ac:dyDescent="0.2">
      <c r="A84" s="466"/>
      <c r="B84" s="467"/>
      <c r="C84" s="485"/>
      <c r="D84" s="468"/>
      <c r="E84" s="468" t="s">
        <v>466</v>
      </c>
      <c r="F84" s="478" t="s">
        <v>447</v>
      </c>
      <c r="G84" s="479">
        <f>173137+3000</f>
        <v>176137</v>
      </c>
      <c r="H84" s="453"/>
      <c r="I84" s="453"/>
      <c r="J84" s="453"/>
      <c r="K84" s="453"/>
      <c r="L84" s="453"/>
      <c r="M84" s="453"/>
      <c r="N84" s="453"/>
      <c r="O84" s="453"/>
      <c r="P84" s="453"/>
      <c r="Q84" s="453"/>
      <c r="R84" s="453"/>
      <c r="S84" s="453"/>
      <c r="T84" s="453"/>
      <c r="U84" s="453"/>
      <c r="V84" s="453"/>
      <c r="W84" s="453"/>
      <c r="X84" s="453"/>
      <c r="Y84" s="453"/>
      <c r="Z84" s="453"/>
      <c r="AA84" s="453"/>
      <c r="AB84" s="453"/>
      <c r="AC84" s="453"/>
      <c r="AD84" s="453"/>
      <c r="AE84" s="453"/>
      <c r="AF84" s="453"/>
      <c r="AG84" s="453"/>
      <c r="AH84" s="453"/>
      <c r="AI84" s="453"/>
      <c r="AJ84" s="453"/>
      <c r="AK84" s="453"/>
      <c r="AL84" s="453"/>
      <c r="AM84" s="453"/>
      <c r="AN84" s="453"/>
      <c r="AO84" s="453"/>
      <c r="AP84" s="453"/>
      <c r="AQ84" s="453"/>
      <c r="AR84" s="453"/>
      <c r="AS84" s="453"/>
      <c r="AT84" s="453"/>
      <c r="AU84" s="453"/>
      <c r="AV84" s="453"/>
      <c r="AW84" s="453"/>
      <c r="AX84" s="453"/>
      <c r="AY84" s="453"/>
      <c r="AZ84" s="453"/>
      <c r="BA84" s="453"/>
      <c r="BB84" s="453"/>
      <c r="BC84" s="453"/>
      <c r="BD84" s="453"/>
      <c r="BE84" s="453"/>
      <c r="BF84" s="453"/>
      <c r="BG84" s="453"/>
      <c r="BH84" s="453"/>
      <c r="BI84" s="453"/>
      <c r="BJ84" s="453"/>
      <c r="BK84" s="453"/>
      <c r="BL84" s="453"/>
      <c r="BM84" s="453"/>
      <c r="BN84" s="453"/>
      <c r="BO84" s="453"/>
      <c r="BP84" s="453"/>
    </row>
    <row r="85" spans="1:68" s="547" customFormat="1" ht="12" customHeight="1" x14ac:dyDescent="0.2">
      <c r="A85" s="480"/>
      <c r="B85" s="481"/>
      <c r="C85" s="482"/>
      <c r="D85" s="469"/>
      <c r="E85" s="469"/>
      <c r="F85" s="471"/>
      <c r="G85" s="48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  <c r="AA85" s="453"/>
      <c r="AB85" s="453"/>
      <c r="AC85" s="453"/>
      <c r="AD85" s="453"/>
      <c r="AE85" s="453"/>
      <c r="AF85" s="453"/>
      <c r="AG85" s="453"/>
      <c r="AH85" s="453"/>
      <c r="AI85" s="453"/>
      <c r="AJ85" s="453"/>
      <c r="AK85" s="453"/>
      <c r="AL85" s="453"/>
      <c r="AM85" s="453"/>
      <c r="AN85" s="453"/>
      <c r="AO85" s="453"/>
      <c r="AP85" s="453"/>
      <c r="AQ85" s="453"/>
      <c r="AR85" s="453"/>
      <c r="AS85" s="453"/>
      <c r="AT85" s="453"/>
      <c r="AU85" s="453"/>
      <c r="AV85" s="453"/>
      <c r="AW85" s="453"/>
      <c r="AX85" s="453"/>
      <c r="AY85" s="453"/>
      <c r="AZ85" s="453"/>
      <c r="BA85" s="453"/>
      <c r="BB85" s="453"/>
      <c r="BC85" s="453"/>
      <c r="BD85" s="453"/>
      <c r="BE85" s="453"/>
      <c r="BF85" s="453"/>
      <c r="BG85" s="453"/>
      <c r="BH85" s="453"/>
      <c r="BI85" s="453"/>
      <c r="BJ85" s="453"/>
      <c r="BK85" s="453"/>
      <c r="BL85" s="453"/>
      <c r="BM85" s="453"/>
      <c r="BN85" s="453"/>
      <c r="BO85" s="453"/>
      <c r="BP85" s="453"/>
    </row>
    <row r="86" spans="1:68" s="547" customFormat="1" ht="21.75" customHeight="1" x14ac:dyDescent="0.2">
      <c r="A86" s="466"/>
      <c r="B86" s="549" t="s">
        <v>156</v>
      </c>
      <c r="C86" s="468" t="s">
        <v>478</v>
      </c>
      <c r="D86" s="468" t="s">
        <v>479</v>
      </c>
      <c r="E86" s="469" t="s">
        <v>447</v>
      </c>
      <c r="F86" s="471" t="s">
        <v>447</v>
      </c>
      <c r="G86" s="470">
        <f>SUM(G88)</f>
        <v>7728.54</v>
      </c>
      <c r="H86" s="453"/>
      <c r="I86" s="453"/>
      <c r="J86" s="453"/>
      <c r="K86" s="453"/>
      <c r="L86" s="453"/>
      <c r="M86" s="453"/>
      <c r="N86" s="453"/>
      <c r="O86" s="453"/>
      <c r="P86" s="453"/>
      <c r="Q86" s="453"/>
      <c r="R86" s="453"/>
      <c r="S86" s="453"/>
      <c r="T86" s="453"/>
      <c r="U86" s="453"/>
      <c r="V86" s="453"/>
      <c r="W86" s="453"/>
      <c r="X86" s="453"/>
      <c r="Y86" s="453"/>
      <c r="Z86" s="453"/>
      <c r="AA86" s="453"/>
      <c r="AB86" s="453"/>
      <c r="AC86" s="453"/>
      <c r="AD86" s="453"/>
      <c r="AE86" s="453"/>
      <c r="AF86" s="453"/>
      <c r="AG86" s="453"/>
      <c r="AH86" s="453"/>
      <c r="AI86" s="453"/>
      <c r="AJ86" s="453"/>
      <c r="AK86" s="453"/>
      <c r="AL86" s="453"/>
      <c r="AM86" s="453"/>
      <c r="AN86" s="453"/>
      <c r="AO86" s="453"/>
      <c r="AP86" s="453"/>
      <c r="AQ86" s="453"/>
      <c r="AR86" s="453"/>
      <c r="AS86" s="453"/>
      <c r="AT86" s="453"/>
      <c r="AU86" s="453"/>
      <c r="AV86" s="453"/>
      <c r="AW86" s="453"/>
      <c r="AX86" s="453"/>
      <c r="AY86" s="453"/>
      <c r="AZ86" s="453"/>
      <c r="BA86" s="453"/>
      <c r="BB86" s="453"/>
      <c r="BC86" s="453"/>
      <c r="BD86" s="453"/>
      <c r="BE86" s="453"/>
      <c r="BF86" s="453"/>
      <c r="BG86" s="453"/>
      <c r="BH86" s="453"/>
      <c r="BI86" s="453"/>
      <c r="BJ86" s="453"/>
      <c r="BK86" s="453"/>
      <c r="BL86" s="453"/>
      <c r="BM86" s="453"/>
      <c r="BN86" s="453"/>
      <c r="BO86" s="453"/>
      <c r="BP86" s="453"/>
    </row>
    <row r="87" spans="1:68" s="547" customFormat="1" ht="15.75" customHeight="1" x14ac:dyDescent="0.2">
      <c r="A87" s="466"/>
      <c r="B87" s="467"/>
      <c r="C87" s="485"/>
      <c r="D87" s="468"/>
      <c r="E87" s="468"/>
      <c r="F87" s="478"/>
      <c r="G87" s="479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  <c r="AE87" s="453"/>
      <c r="AF87" s="453"/>
      <c r="AG87" s="453"/>
      <c r="AH87" s="453"/>
      <c r="AI87" s="453"/>
      <c r="AJ87" s="453"/>
      <c r="AK87" s="453"/>
      <c r="AL87" s="453"/>
      <c r="AM87" s="453"/>
      <c r="AN87" s="453"/>
      <c r="AO87" s="453"/>
      <c r="AP87" s="453"/>
      <c r="AQ87" s="453"/>
      <c r="AR87" s="453"/>
      <c r="AS87" s="453"/>
      <c r="AT87" s="453"/>
      <c r="AU87" s="453"/>
      <c r="AV87" s="453"/>
      <c r="AW87" s="453"/>
      <c r="AX87" s="453"/>
      <c r="AY87" s="453"/>
      <c r="AZ87" s="453"/>
      <c r="BA87" s="453"/>
      <c r="BB87" s="453"/>
      <c r="BC87" s="453"/>
      <c r="BD87" s="453"/>
      <c r="BE87" s="453"/>
      <c r="BF87" s="453"/>
      <c r="BG87" s="453"/>
      <c r="BH87" s="453"/>
      <c r="BI87" s="453"/>
      <c r="BJ87" s="453"/>
      <c r="BK87" s="453"/>
      <c r="BL87" s="453"/>
      <c r="BM87" s="453"/>
      <c r="BN87" s="453"/>
      <c r="BO87" s="453"/>
      <c r="BP87" s="453"/>
    </row>
    <row r="88" spans="1:68" s="547" customFormat="1" ht="15.75" customHeight="1" x14ac:dyDescent="0.2">
      <c r="A88" s="466"/>
      <c r="B88" s="467"/>
      <c r="C88" s="485"/>
      <c r="D88" s="468"/>
      <c r="E88" s="468"/>
      <c r="F88" s="478"/>
      <c r="G88" s="548">
        <f>SUM(G89)</f>
        <v>7728.54</v>
      </c>
      <c r="H88" s="453"/>
      <c r="I88" s="453"/>
      <c r="J88" s="453"/>
      <c r="K88" s="453"/>
      <c r="L88" s="453"/>
      <c r="M88" s="453"/>
      <c r="N88" s="453"/>
      <c r="O88" s="453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  <c r="AA88" s="453"/>
      <c r="AB88" s="453"/>
      <c r="AC88" s="453"/>
      <c r="AD88" s="453"/>
      <c r="AE88" s="453"/>
      <c r="AF88" s="453"/>
      <c r="AG88" s="453"/>
      <c r="AH88" s="453"/>
      <c r="AI88" s="453"/>
      <c r="AJ88" s="453"/>
      <c r="AK88" s="453"/>
      <c r="AL88" s="453"/>
      <c r="AM88" s="453"/>
      <c r="AN88" s="453"/>
      <c r="AO88" s="453"/>
      <c r="AP88" s="453"/>
      <c r="AQ88" s="453"/>
      <c r="AR88" s="453"/>
      <c r="AS88" s="453"/>
      <c r="AT88" s="453"/>
      <c r="AU88" s="453"/>
      <c r="AV88" s="453"/>
      <c r="AW88" s="453"/>
      <c r="AX88" s="453"/>
      <c r="AY88" s="453"/>
      <c r="AZ88" s="453"/>
      <c r="BA88" s="453"/>
      <c r="BB88" s="453"/>
      <c r="BC88" s="453"/>
      <c r="BD88" s="453"/>
      <c r="BE88" s="453"/>
      <c r="BF88" s="453"/>
      <c r="BG88" s="453"/>
      <c r="BH88" s="453"/>
      <c r="BI88" s="453"/>
      <c r="BJ88" s="453"/>
      <c r="BK88" s="453"/>
      <c r="BL88" s="453"/>
      <c r="BM88" s="453"/>
      <c r="BN88" s="453"/>
      <c r="BO88" s="453"/>
      <c r="BP88" s="453"/>
    </row>
    <row r="89" spans="1:68" s="547" customFormat="1" ht="15.75" customHeight="1" x14ac:dyDescent="0.2">
      <c r="A89" s="466"/>
      <c r="B89" s="467"/>
      <c r="C89" s="485"/>
      <c r="D89" s="468"/>
      <c r="E89" s="468" t="s">
        <v>140</v>
      </c>
      <c r="F89" s="478" t="s">
        <v>447</v>
      </c>
      <c r="G89" s="479">
        <f>1182.91+1343.84+1213.79+1344+1300+1344</f>
        <v>7728.54</v>
      </c>
      <c r="H89" s="453"/>
      <c r="I89" s="453"/>
      <c r="J89" s="453"/>
      <c r="K89" s="453"/>
      <c r="L89" s="453"/>
      <c r="M89" s="453"/>
      <c r="N89" s="453"/>
      <c r="O89" s="453"/>
      <c r="P89" s="453"/>
      <c r="Q89" s="453"/>
      <c r="R89" s="453"/>
      <c r="S89" s="453"/>
      <c r="T89" s="453"/>
      <c r="U89" s="453"/>
      <c r="V89" s="453"/>
      <c r="W89" s="453"/>
      <c r="X89" s="453"/>
      <c r="Y89" s="453"/>
      <c r="Z89" s="453"/>
      <c r="AA89" s="453"/>
      <c r="AB89" s="453"/>
      <c r="AC89" s="453"/>
      <c r="AD89" s="453"/>
      <c r="AE89" s="453"/>
      <c r="AF89" s="453"/>
      <c r="AG89" s="453"/>
      <c r="AH89" s="453"/>
      <c r="AI89" s="453"/>
      <c r="AJ89" s="453"/>
      <c r="AK89" s="453"/>
      <c r="AL89" s="453"/>
      <c r="AM89" s="453"/>
      <c r="AN89" s="453"/>
      <c r="AO89" s="453"/>
      <c r="AP89" s="453"/>
      <c r="AQ89" s="453"/>
      <c r="AR89" s="453"/>
      <c r="AS89" s="453"/>
      <c r="AT89" s="453"/>
      <c r="AU89" s="453"/>
      <c r="AV89" s="453"/>
      <c r="AW89" s="453"/>
      <c r="AX89" s="453"/>
      <c r="AY89" s="453"/>
      <c r="AZ89" s="453"/>
      <c r="BA89" s="453"/>
      <c r="BB89" s="453"/>
      <c r="BC89" s="453"/>
      <c r="BD89" s="453"/>
      <c r="BE89" s="453"/>
      <c r="BF89" s="453"/>
      <c r="BG89" s="453"/>
      <c r="BH89" s="453"/>
      <c r="BI89" s="453"/>
      <c r="BJ89" s="453"/>
      <c r="BK89" s="453"/>
      <c r="BL89" s="453"/>
      <c r="BM89" s="453"/>
      <c r="BN89" s="453"/>
      <c r="BO89" s="453"/>
      <c r="BP89" s="453"/>
    </row>
    <row r="90" spans="1:68" s="547" customFormat="1" ht="12" customHeight="1" x14ac:dyDescent="0.2">
      <c r="A90" s="466"/>
      <c r="B90" s="467"/>
      <c r="C90" s="485"/>
      <c r="D90" s="468"/>
      <c r="E90" s="469"/>
      <c r="F90" s="471"/>
      <c r="G90" s="48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  <c r="AA90" s="453"/>
      <c r="AB90" s="453"/>
      <c r="AC90" s="453"/>
      <c r="AD90" s="453"/>
      <c r="AE90" s="453"/>
      <c r="AF90" s="453"/>
      <c r="AG90" s="453"/>
      <c r="AH90" s="453"/>
      <c r="AI90" s="453"/>
      <c r="AJ90" s="453"/>
      <c r="AK90" s="453"/>
      <c r="AL90" s="453"/>
      <c r="AM90" s="453"/>
      <c r="AN90" s="453"/>
      <c r="AO90" s="453"/>
      <c r="AP90" s="453"/>
      <c r="AQ90" s="453"/>
      <c r="AR90" s="453"/>
      <c r="AS90" s="453"/>
      <c r="AT90" s="453"/>
      <c r="AU90" s="453"/>
      <c r="AV90" s="453"/>
      <c r="AW90" s="453"/>
      <c r="AX90" s="453"/>
      <c r="AY90" s="453"/>
      <c r="AZ90" s="453"/>
      <c r="BA90" s="453"/>
      <c r="BB90" s="453"/>
      <c r="BC90" s="453"/>
      <c r="BD90" s="453"/>
      <c r="BE90" s="453"/>
      <c r="BF90" s="453"/>
      <c r="BG90" s="453"/>
      <c r="BH90" s="453"/>
      <c r="BI90" s="453"/>
      <c r="BJ90" s="453"/>
      <c r="BK90" s="453"/>
      <c r="BL90" s="453"/>
      <c r="BM90" s="453"/>
      <c r="BN90" s="453"/>
      <c r="BO90" s="453"/>
      <c r="BP90" s="453"/>
    </row>
    <row r="91" spans="1:68" s="547" customFormat="1" ht="19.5" customHeight="1" x14ac:dyDescent="0.2">
      <c r="A91" s="466"/>
      <c r="B91" s="549" t="s">
        <v>131</v>
      </c>
      <c r="C91" s="468" t="s">
        <v>478</v>
      </c>
      <c r="D91" s="468" t="s">
        <v>481</v>
      </c>
      <c r="E91" s="469" t="s">
        <v>447</v>
      </c>
      <c r="F91" s="471" t="s">
        <v>447</v>
      </c>
      <c r="G91" s="470">
        <f>SUM(G93)</f>
        <v>50575.5</v>
      </c>
      <c r="H91" s="453"/>
      <c r="I91" s="453"/>
      <c r="J91" s="453"/>
      <c r="K91" s="453"/>
      <c r="L91" s="453"/>
      <c r="M91" s="453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  <c r="AA91" s="453"/>
      <c r="AB91" s="453"/>
      <c r="AC91" s="453"/>
      <c r="AD91" s="453"/>
      <c r="AE91" s="453"/>
      <c r="AF91" s="453"/>
      <c r="AG91" s="453"/>
      <c r="AH91" s="453"/>
      <c r="AI91" s="453"/>
      <c r="AJ91" s="453"/>
      <c r="AK91" s="453"/>
      <c r="AL91" s="453"/>
      <c r="AM91" s="453"/>
      <c r="AN91" s="453"/>
      <c r="AO91" s="453"/>
      <c r="AP91" s="453"/>
      <c r="AQ91" s="453"/>
      <c r="AR91" s="453"/>
      <c r="AS91" s="453"/>
      <c r="AT91" s="453"/>
      <c r="AU91" s="453"/>
      <c r="AV91" s="453"/>
      <c r="AW91" s="453"/>
      <c r="AX91" s="453"/>
      <c r="AY91" s="453"/>
      <c r="AZ91" s="453"/>
      <c r="BA91" s="453"/>
      <c r="BB91" s="453"/>
      <c r="BC91" s="453"/>
      <c r="BD91" s="453"/>
      <c r="BE91" s="453"/>
      <c r="BF91" s="453"/>
      <c r="BG91" s="453"/>
      <c r="BH91" s="453"/>
      <c r="BI91" s="453"/>
      <c r="BJ91" s="453"/>
      <c r="BK91" s="453"/>
      <c r="BL91" s="453"/>
      <c r="BM91" s="453"/>
      <c r="BN91" s="453"/>
      <c r="BO91" s="453"/>
      <c r="BP91" s="453"/>
    </row>
    <row r="92" spans="1:68" s="547" customFormat="1" ht="15.75" customHeight="1" x14ac:dyDescent="0.2">
      <c r="A92" s="466"/>
      <c r="B92" s="467"/>
      <c r="C92" s="485"/>
      <c r="D92" s="468"/>
      <c r="E92" s="468"/>
      <c r="F92" s="478"/>
      <c r="G92" s="479"/>
      <c r="H92" s="453"/>
      <c r="I92" s="453"/>
      <c r="J92" s="453"/>
      <c r="K92" s="453"/>
      <c r="L92" s="453"/>
      <c r="M92" s="453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  <c r="AB92" s="453"/>
      <c r="AC92" s="453"/>
      <c r="AD92" s="453"/>
      <c r="AE92" s="453"/>
      <c r="AF92" s="453"/>
      <c r="AG92" s="453"/>
      <c r="AH92" s="453"/>
      <c r="AI92" s="453"/>
      <c r="AJ92" s="453"/>
      <c r="AK92" s="453"/>
      <c r="AL92" s="453"/>
      <c r="AM92" s="453"/>
      <c r="AN92" s="453"/>
      <c r="AO92" s="453"/>
      <c r="AP92" s="453"/>
      <c r="AQ92" s="453"/>
      <c r="AR92" s="453"/>
      <c r="AS92" s="453"/>
      <c r="AT92" s="453"/>
      <c r="AU92" s="453"/>
      <c r="AV92" s="453"/>
      <c r="AW92" s="453"/>
      <c r="AX92" s="453"/>
      <c r="AY92" s="453"/>
      <c r="AZ92" s="453"/>
      <c r="BA92" s="453"/>
      <c r="BB92" s="453"/>
      <c r="BC92" s="453"/>
      <c r="BD92" s="453"/>
      <c r="BE92" s="453"/>
      <c r="BF92" s="453"/>
      <c r="BG92" s="453"/>
      <c r="BH92" s="453"/>
      <c r="BI92" s="453"/>
      <c r="BJ92" s="453"/>
      <c r="BK92" s="453"/>
      <c r="BL92" s="453"/>
      <c r="BM92" s="453"/>
      <c r="BN92" s="453"/>
      <c r="BO92" s="453"/>
      <c r="BP92" s="453"/>
    </row>
    <row r="93" spans="1:68" s="547" customFormat="1" ht="15.75" customHeight="1" x14ac:dyDescent="0.2">
      <c r="A93" s="466"/>
      <c r="B93" s="467"/>
      <c r="C93" s="485"/>
      <c r="D93" s="468"/>
      <c r="E93" s="468"/>
      <c r="F93" s="478"/>
      <c r="G93" s="548">
        <f>SUM(G94:G98)</f>
        <v>50575.5</v>
      </c>
      <c r="H93" s="453"/>
      <c r="I93" s="453"/>
      <c r="J93" s="453"/>
      <c r="K93" s="453"/>
      <c r="L93" s="453"/>
      <c r="M93" s="453"/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  <c r="AA93" s="453"/>
      <c r="AB93" s="453"/>
      <c r="AC93" s="453"/>
      <c r="AD93" s="453"/>
      <c r="AE93" s="453"/>
      <c r="AF93" s="453"/>
      <c r="AG93" s="453"/>
      <c r="AH93" s="453"/>
      <c r="AI93" s="453"/>
      <c r="AJ93" s="453"/>
      <c r="AK93" s="453"/>
      <c r="AL93" s="453"/>
      <c r="AM93" s="453"/>
      <c r="AN93" s="453"/>
      <c r="AO93" s="453"/>
      <c r="AP93" s="453"/>
      <c r="AQ93" s="453"/>
      <c r="AR93" s="453"/>
      <c r="AS93" s="453"/>
      <c r="AT93" s="453"/>
      <c r="AU93" s="453"/>
      <c r="AV93" s="453"/>
      <c r="AW93" s="453"/>
      <c r="AX93" s="453"/>
      <c r="AY93" s="453"/>
      <c r="AZ93" s="453"/>
      <c r="BA93" s="453"/>
      <c r="BB93" s="453"/>
      <c r="BC93" s="453"/>
      <c r="BD93" s="453"/>
      <c r="BE93" s="453"/>
      <c r="BF93" s="453"/>
      <c r="BG93" s="453"/>
      <c r="BH93" s="453"/>
      <c r="BI93" s="453"/>
      <c r="BJ93" s="453"/>
      <c r="BK93" s="453"/>
      <c r="BL93" s="453"/>
      <c r="BM93" s="453"/>
      <c r="BN93" s="453"/>
      <c r="BO93" s="453"/>
      <c r="BP93" s="453"/>
    </row>
    <row r="94" spans="1:68" s="547" customFormat="1" ht="15.75" customHeight="1" x14ac:dyDescent="0.2">
      <c r="A94" s="466"/>
      <c r="B94" s="467"/>
      <c r="C94" s="485"/>
      <c r="D94" s="468"/>
      <c r="E94" s="468" t="s">
        <v>124</v>
      </c>
      <c r="F94" s="478" t="s">
        <v>447</v>
      </c>
      <c r="G94" s="479">
        <f>3162.57+834+6860+8674</f>
        <v>19530.57</v>
      </c>
      <c r="H94" s="453"/>
      <c r="I94" s="453"/>
      <c r="J94" s="453"/>
      <c r="K94" s="453"/>
      <c r="L94" s="453"/>
      <c r="M94" s="453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  <c r="AB94" s="453"/>
      <c r="AC94" s="453"/>
      <c r="AD94" s="453"/>
      <c r="AE94" s="453"/>
      <c r="AF94" s="453"/>
      <c r="AG94" s="453"/>
      <c r="AH94" s="453"/>
      <c r="AI94" s="453"/>
      <c r="AJ94" s="453"/>
      <c r="AK94" s="453"/>
      <c r="AL94" s="453"/>
      <c r="AM94" s="453"/>
      <c r="AN94" s="453"/>
      <c r="AO94" s="453"/>
      <c r="AP94" s="453"/>
      <c r="AQ94" s="453"/>
      <c r="AR94" s="453"/>
      <c r="AS94" s="453"/>
      <c r="AT94" s="453"/>
      <c r="AU94" s="453"/>
      <c r="AV94" s="453"/>
      <c r="AW94" s="453"/>
      <c r="AX94" s="453"/>
      <c r="AY94" s="453"/>
      <c r="AZ94" s="453"/>
      <c r="BA94" s="453"/>
      <c r="BB94" s="453"/>
      <c r="BC94" s="453"/>
      <c r="BD94" s="453"/>
      <c r="BE94" s="453"/>
      <c r="BF94" s="453"/>
      <c r="BG94" s="453"/>
      <c r="BH94" s="453"/>
      <c r="BI94" s="453"/>
      <c r="BJ94" s="453"/>
      <c r="BK94" s="453"/>
      <c r="BL94" s="453"/>
      <c r="BM94" s="453"/>
      <c r="BN94" s="453"/>
      <c r="BO94" s="453"/>
      <c r="BP94" s="453"/>
    </row>
    <row r="95" spans="1:68" s="547" customFormat="1" ht="15.75" customHeight="1" x14ac:dyDescent="0.2">
      <c r="A95" s="466"/>
      <c r="B95" s="467"/>
      <c r="C95" s="485"/>
      <c r="D95" s="468"/>
      <c r="E95" s="468" t="s">
        <v>465</v>
      </c>
      <c r="F95" s="478" t="s">
        <v>447</v>
      </c>
      <c r="G95" s="479">
        <f>1500</f>
        <v>1500</v>
      </c>
      <c r="H95" s="453"/>
      <c r="I95" s="453"/>
      <c r="J95" s="453"/>
      <c r="K95" s="453"/>
      <c r="L95" s="453"/>
      <c r="M95" s="453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  <c r="AA95" s="453"/>
      <c r="AB95" s="453"/>
      <c r="AC95" s="453"/>
      <c r="AD95" s="453"/>
      <c r="AE95" s="453"/>
      <c r="AF95" s="453"/>
      <c r="AG95" s="453"/>
      <c r="AH95" s="453"/>
      <c r="AI95" s="453"/>
      <c r="AJ95" s="453"/>
      <c r="AK95" s="453"/>
      <c r="AL95" s="453"/>
      <c r="AM95" s="453"/>
      <c r="AN95" s="453"/>
      <c r="AO95" s="453"/>
      <c r="AP95" s="453"/>
      <c r="AQ95" s="453"/>
      <c r="AR95" s="453"/>
      <c r="AS95" s="453"/>
      <c r="AT95" s="453"/>
      <c r="AU95" s="453"/>
      <c r="AV95" s="453"/>
      <c r="AW95" s="453"/>
      <c r="AX95" s="453"/>
      <c r="AY95" s="453"/>
      <c r="AZ95" s="453"/>
      <c r="BA95" s="453"/>
      <c r="BB95" s="453"/>
      <c r="BC95" s="453"/>
      <c r="BD95" s="453"/>
      <c r="BE95" s="453"/>
      <c r="BF95" s="453"/>
      <c r="BG95" s="453"/>
      <c r="BH95" s="453"/>
      <c r="BI95" s="453"/>
      <c r="BJ95" s="453"/>
      <c r="BK95" s="453"/>
      <c r="BL95" s="453"/>
      <c r="BM95" s="453"/>
      <c r="BN95" s="453"/>
      <c r="BO95" s="453"/>
      <c r="BP95" s="453"/>
    </row>
    <row r="96" spans="1:68" s="547" customFormat="1" ht="15.75" customHeight="1" x14ac:dyDescent="0.2">
      <c r="A96" s="466"/>
      <c r="B96" s="467"/>
      <c r="C96" s="485"/>
      <c r="D96" s="468"/>
      <c r="E96" s="468" t="s">
        <v>480</v>
      </c>
      <c r="F96" s="478" t="s">
        <v>447</v>
      </c>
      <c r="G96" s="479">
        <f>6150.93+6701+6069</f>
        <v>18920.93</v>
      </c>
      <c r="H96" s="453"/>
      <c r="I96" s="453"/>
      <c r="J96" s="453"/>
      <c r="K96" s="453"/>
      <c r="L96" s="453"/>
      <c r="M96" s="453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  <c r="AA96" s="453"/>
      <c r="AB96" s="453"/>
      <c r="AC96" s="453"/>
      <c r="AD96" s="453"/>
      <c r="AE96" s="453"/>
      <c r="AF96" s="453"/>
      <c r="AG96" s="453"/>
      <c r="AH96" s="453"/>
      <c r="AI96" s="453"/>
      <c r="AJ96" s="453"/>
      <c r="AK96" s="453"/>
      <c r="AL96" s="453"/>
      <c r="AM96" s="453"/>
      <c r="AN96" s="453"/>
      <c r="AO96" s="453"/>
      <c r="AP96" s="453"/>
      <c r="AQ96" s="453"/>
      <c r="AR96" s="453"/>
      <c r="AS96" s="453"/>
      <c r="AT96" s="453"/>
      <c r="AU96" s="453"/>
      <c r="AV96" s="453"/>
      <c r="AW96" s="453"/>
      <c r="AX96" s="453"/>
      <c r="AY96" s="453"/>
      <c r="AZ96" s="453"/>
      <c r="BA96" s="453"/>
      <c r="BB96" s="453"/>
      <c r="BC96" s="453"/>
      <c r="BD96" s="453"/>
      <c r="BE96" s="453"/>
      <c r="BF96" s="453"/>
      <c r="BG96" s="453"/>
      <c r="BH96" s="453"/>
      <c r="BI96" s="453"/>
      <c r="BJ96" s="453"/>
      <c r="BK96" s="453"/>
      <c r="BL96" s="453"/>
      <c r="BM96" s="453"/>
      <c r="BN96" s="453"/>
      <c r="BO96" s="453"/>
      <c r="BP96" s="453"/>
    </row>
    <row r="97" spans="1:68" s="547" customFormat="1" ht="15.75" customHeight="1" x14ac:dyDescent="0.2">
      <c r="A97" s="466"/>
      <c r="B97" s="467"/>
      <c r="C97" s="485"/>
      <c r="D97" s="468"/>
      <c r="E97" s="468" t="s">
        <v>456</v>
      </c>
      <c r="F97" s="478" t="s">
        <v>447</v>
      </c>
      <c r="G97" s="479">
        <f>1503+1638+1483</f>
        <v>4624</v>
      </c>
      <c r="H97" s="453"/>
      <c r="I97" s="453"/>
      <c r="J97" s="453"/>
      <c r="K97" s="453"/>
      <c r="L97" s="453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  <c r="AA97" s="453"/>
      <c r="AB97" s="453"/>
      <c r="AC97" s="453"/>
      <c r="AD97" s="453"/>
      <c r="AE97" s="453"/>
      <c r="AF97" s="453"/>
      <c r="AG97" s="453"/>
      <c r="AH97" s="453"/>
      <c r="AI97" s="453"/>
      <c r="AJ97" s="453"/>
      <c r="AK97" s="453"/>
      <c r="AL97" s="453"/>
      <c r="AM97" s="453"/>
      <c r="AN97" s="453"/>
      <c r="AO97" s="453"/>
      <c r="AP97" s="453"/>
      <c r="AQ97" s="453"/>
      <c r="AR97" s="453"/>
      <c r="AS97" s="453"/>
      <c r="AT97" s="453"/>
      <c r="AU97" s="453"/>
      <c r="AV97" s="453"/>
      <c r="AW97" s="453"/>
      <c r="AX97" s="453"/>
      <c r="AY97" s="453"/>
      <c r="AZ97" s="453"/>
      <c r="BA97" s="453"/>
      <c r="BB97" s="453"/>
      <c r="BC97" s="453"/>
      <c r="BD97" s="453"/>
      <c r="BE97" s="453"/>
      <c r="BF97" s="453"/>
      <c r="BG97" s="453"/>
      <c r="BH97" s="453"/>
      <c r="BI97" s="453"/>
      <c r="BJ97" s="453"/>
      <c r="BK97" s="453"/>
      <c r="BL97" s="453"/>
      <c r="BM97" s="453"/>
      <c r="BN97" s="453"/>
      <c r="BO97" s="453"/>
      <c r="BP97" s="453"/>
    </row>
    <row r="98" spans="1:68" s="547" customFormat="1" ht="15.75" customHeight="1" x14ac:dyDescent="0.2">
      <c r="A98" s="466"/>
      <c r="B98" s="467"/>
      <c r="C98" s="485"/>
      <c r="D98" s="468"/>
      <c r="E98" s="468" t="s">
        <v>466</v>
      </c>
      <c r="F98" s="478" t="s">
        <v>447</v>
      </c>
      <c r="G98" s="479">
        <f>6000</f>
        <v>6000</v>
      </c>
      <c r="H98" s="453"/>
      <c r="I98" s="453"/>
      <c r="J98" s="453"/>
      <c r="K98" s="453"/>
      <c r="L98" s="453"/>
      <c r="M98" s="453"/>
      <c r="N98" s="453"/>
      <c r="O98" s="453"/>
      <c r="P98" s="453"/>
      <c r="Q98" s="453"/>
      <c r="R98" s="453"/>
      <c r="S98" s="453"/>
      <c r="T98" s="453"/>
      <c r="U98" s="453"/>
      <c r="V98" s="453"/>
      <c r="W98" s="453"/>
      <c r="X98" s="453"/>
      <c r="Y98" s="453"/>
      <c r="Z98" s="453"/>
      <c r="AA98" s="453"/>
      <c r="AB98" s="453"/>
      <c r="AC98" s="453"/>
      <c r="AD98" s="453"/>
      <c r="AE98" s="453"/>
      <c r="AF98" s="453"/>
      <c r="AG98" s="453"/>
      <c r="AH98" s="453"/>
      <c r="AI98" s="453"/>
      <c r="AJ98" s="453"/>
      <c r="AK98" s="453"/>
      <c r="AL98" s="453"/>
      <c r="AM98" s="453"/>
      <c r="AN98" s="453"/>
      <c r="AO98" s="453"/>
      <c r="AP98" s="453"/>
      <c r="AQ98" s="453"/>
      <c r="AR98" s="453"/>
      <c r="AS98" s="453"/>
      <c r="AT98" s="453"/>
      <c r="AU98" s="453"/>
      <c r="AV98" s="453"/>
      <c r="AW98" s="453"/>
      <c r="AX98" s="453"/>
      <c r="AY98" s="453"/>
      <c r="AZ98" s="453"/>
      <c r="BA98" s="453"/>
      <c r="BB98" s="453"/>
      <c r="BC98" s="453"/>
      <c r="BD98" s="453"/>
      <c r="BE98" s="453"/>
      <c r="BF98" s="453"/>
      <c r="BG98" s="453"/>
      <c r="BH98" s="453"/>
      <c r="BI98" s="453"/>
      <c r="BJ98" s="453"/>
      <c r="BK98" s="453"/>
      <c r="BL98" s="453"/>
      <c r="BM98" s="453"/>
      <c r="BN98" s="453"/>
      <c r="BO98" s="453"/>
      <c r="BP98" s="453"/>
    </row>
    <row r="99" spans="1:68" s="547" customFormat="1" ht="15.75" customHeight="1" x14ac:dyDescent="0.2">
      <c r="A99" s="466"/>
      <c r="B99" s="467"/>
      <c r="C99" s="485"/>
      <c r="D99" s="468"/>
      <c r="E99" s="468"/>
      <c r="F99" s="478"/>
      <c r="G99" s="479"/>
      <c r="H99" s="453"/>
      <c r="I99" s="453"/>
      <c r="J99" s="453"/>
      <c r="K99" s="453"/>
      <c r="L99" s="453"/>
      <c r="M99" s="453"/>
      <c r="N99" s="453"/>
      <c r="O99" s="453"/>
      <c r="P99" s="453"/>
      <c r="Q99" s="453"/>
      <c r="R99" s="453"/>
      <c r="S99" s="453"/>
      <c r="T99" s="453"/>
      <c r="U99" s="453"/>
      <c r="V99" s="453"/>
      <c r="W99" s="453"/>
      <c r="X99" s="453"/>
      <c r="Y99" s="453"/>
      <c r="Z99" s="453"/>
      <c r="AA99" s="453"/>
      <c r="AB99" s="453"/>
      <c r="AC99" s="453"/>
      <c r="AD99" s="453"/>
      <c r="AE99" s="453"/>
      <c r="AF99" s="453"/>
      <c r="AG99" s="453"/>
      <c r="AH99" s="453"/>
      <c r="AI99" s="453"/>
      <c r="AJ99" s="453"/>
      <c r="AK99" s="453"/>
      <c r="AL99" s="453"/>
      <c r="AM99" s="453"/>
      <c r="AN99" s="453"/>
      <c r="AO99" s="453"/>
      <c r="AP99" s="453"/>
      <c r="AQ99" s="453"/>
      <c r="AR99" s="453"/>
      <c r="AS99" s="453"/>
      <c r="AT99" s="453"/>
      <c r="AU99" s="453"/>
      <c r="AV99" s="453"/>
      <c r="AW99" s="453"/>
      <c r="AX99" s="453"/>
      <c r="AY99" s="453"/>
      <c r="AZ99" s="453"/>
      <c r="BA99" s="453"/>
      <c r="BB99" s="453"/>
      <c r="BC99" s="453"/>
      <c r="BD99" s="453"/>
      <c r="BE99" s="453"/>
      <c r="BF99" s="453"/>
      <c r="BG99" s="453"/>
      <c r="BH99" s="453"/>
      <c r="BI99" s="453"/>
      <c r="BJ99" s="453"/>
      <c r="BK99" s="453"/>
      <c r="BL99" s="453"/>
      <c r="BM99" s="453"/>
      <c r="BN99" s="453"/>
      <c r="BO99" s="453"/>
      <c r="BP99" s="453"/>
    </row>
    <row r="100" spans="1:68" s="547" customFormat="1" ht="15.75" customHeight="1" x14ac:dyDescent="0.2">
      <c r="A100" s="466"/>
      <c r="B100" s="549" t="s">
        <v>131</v>
      </c>
      <c r="C100" s="468" t="s">
        <v>478</v>
      </c>
      <c r="D100" s="468" t="s">
        <v>482</v>
      </c>
      <c r="E100" s="474" t="s">
        <v>447</v>
      </c>
      <c r="F100" s="475" t="s">
        <v>447</v>
      </c>
      <c r="G100" s="476">
        <f>SUM(G102)</f>
        <v>232995.01</v>
      </c>
      <c r="H100" s="453"/>
      <c r="I100" s="453"/>
      <c r="J100" s="453"/>
      <c r="K100" s="453"/>
      <c r="L100" s="453"/>
      <c r="M100" s="453"/>
      <c r="N100" s="453"/>
      <c r="O100" s="453"/>
      <c r="P100" s="453"/>
      <c r="Q100" s="453"/>
      <c r="R100" s="453"/>
      <c r="S100" s="453"/>
      <c r="T100" s="453"/>
      <c r="U100" s="453"/>
      <c r="V100" s="453"/>
      <c r="W100" s="453"/>
      <c r="X100" s="453"/>
      <c r="Y100" s="453"/>
      <c r="Z100" s="453"/>
      <c r="AA100" s="453"/>
      <c r="AB100" s="453"/>
      <c r="AC100" s="453"/>
      <c r="AD100" s="453"/>
      <c r="AE100" s="453"/>
      <c r="AF100" s="453"/>
      <c r="AG100" s="453"/>
      <c r="AH100" s="453"/>
      <c r="AI100" s="453"/>
      <c r="AJ100" s="453"/>
      <c r="AK100" s="453"/>
      <c r="AL100" s="453"/>
      <c r="AM100" s="453"/>
      <c r="AN100" s="453"/>
      <c r="AO100" s="453"/>
      <c r="AP100" s="453"/>
      <c r="AQ100" s="453"/>
      <c r="AR100" s="453"/>
      <c r="AS100" s="453"/>
      <c r="AT100" s="453"/>
      <c r="AU100" s="453"/>
      <c r="AV100" s="453"/>
      <c r="AW100" s="453"/>
      <c r="AX100" s="453"/>
      <c r="AY100" s="453"/>
      <c r="AZ100" s="453"/>
      <c r="BA100" s="453"/>
      <c r="BB100" s="453"/>
      <c r="BC100" s="453"/>
      <c r="BD100" s="453"/>
      <c r="BE100" s="453"/>
      <c r="BF100" s="453"/>
      <c r="BG100" s="453"/>
      <c r="BH100" s="453"/>
      <c r="BI100" s="453"/>
      <c r="BJ100" s="453"/>
      <c r="BK100" s="453"/>
      <c r="BL100" s="453"/>
      <c r="BM100" s="453"/>
      <c r="BN100" s="453"/>
      <c r="BO100" s="453"/>
      <c r="BP100" s="453"/>
    </row>
    <row r="101" spans="1:68" s="547" customFormat="1" ht="15.75" customHeight="1" x14ac:dyDescent="0.2">
      <c r="A101" s="466"/>
      <c r="B101" s="467"/>
      <c r="C101" s="485"/>
      <c r="D101" s="468"/>
      <c r="E101" s="468"/>
      <c r="F101" s="478"/>
      <c r="G101" s="479"/>
      <c r="H101" s="453"/>
      <c r="I101" s="453"/>
      <c r="J101" s="453"/>
      <c r="K101" s="453"/>
      <c r="L101" s="453"/>
      <c r="M101" s="453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  <c r="AA101" s="453"/>
      <c r="AB101" s="453"/>
      <c r="AC101" s="453"/>
      <c r="AD101" s="453"/>
      <c r="AE101" s="453"/>
      <c r="AF101" s="453"/>
      <c r="AG101" s="453"/>
      <c r="AH101" s="453"/>
      <c r="AI101" s="453"/>
      <c r="AJ101" s="453"/>
      <c r="AK101" s="453"/>
      <c r="AL101" s="453"/>
      <c r="AM101" s="453"/>
      <c r="AN101" s="453"/>
      <c r="AO101" s="453"/>
      <c r="AP101" s="453"/>
      <c r="AQ101" s="453"/>
      <c r="AR101" s="453"/>
      <c r="AS101" s="453"/>
      <c r="AT101" s="453"/>
      <c r="AU101" s="453"/>
      <c r="AV101" s="453"/>
      <c r="AW101" s="453"/>
      <c r="AX101" s="453"/>
      <c r="AY101" s="453"/>
      <c r="AZ101" s="453"/>
      <c r="BA101" s="453"/>
      <c r="BB101" s="453"/>
      <c r="BC101" s="453"/>
      <c r="BD101" s="453"/>
      <c r="BE101" s="453"/>
      <c r="BF101" s="453"/>
      <c r="BG101" s="453"/>
      <c r="BH101" s="453"/>
      <c r="BI101" s="453"/>
      <c r="BJ101" s="453"/>
      <c r="BK101" s="453"/>
      <c r="BL101" s="453"/>
      <c r="BM101" s="453"/>
      <c r="BN101" s="453"/>
      <c r="BO101" s="453"/>
      <c r="BP101" s="453"/>
    </row>
    <row r="102" spans="1:68" s="547" customFormat="1" ht="15.75" customHeight="1" x14ac:dyDescent="0.2">
      <c r="A102" s="466"/>
      <c r="B102" s="467"/>
      <c r="C102" s="485"/>
      <c r="D102" s="468"/>
      <c r="E102" s="468"/>
      <c r="F102" s="478"/>
      <c r="G102" s="548">
        <f>SUM(G103:G107)</f>
        <v>232995.01</v>
      </c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  <c r="AA102" s="453"/>
      <c r="AB102" s="453"/>
      <c r="AC102" s="453"/>
      <c r="AD102" s="453"/>
      <c r="AE102" s="453"/>
      <c r="AF102" s="453"/>
      <c r="AG102" s="453"/>
      <c r="AH102" s="453"/>
      <c r="AI102" s="453"/>
      <c r="AJ102" s="453"/>
      <c r="AK102" s="453"/>
      <c r="AL102" s="453"/>
      <c r="AM102" s="453"/>
      <c r="AN102" s="453"/>
      <c r="AO102" s="453"/>
      <c r="AP102" s="453"/>
      <c r="AQ102" s="453"/>
      <c r="AR102" s="453"/>
      <c r="AS102" s="453"/>
      <c r="AT102" s="453"/>
      <c r="AU102" s="453"/>
      <c r="AV102" s="453"/>
      <c r="AW102" s="453"/>
      <c r="AX102" s="453"/>
      <c r="AY102" s="453"/>
      <c r="AZ102" s="453"/>
      <c r="BA102" s="453"/>
      <c r="BB102" s="453"/>
      <c r="BC102" s="453"/>
      <c r="BD102" s="453"/>
      <c r="BE102" s="453"/>
      <c r="BF102" s="453"/>
      <c r="BG102" s="453"/>
      <c r="BH102" s="453"/>
      <c r="BI102" s="453"/>
      <c r="BJ102" s="453"/>
      <c r="BK102" s="453"/>
      <c r="BL102" s="453"/>
      <c r="BM102" s="453"/>
      <c r="BN102" s="453"/>
      <c r="BO102" s="453"/>
      <c r="BP102" s="453"/>
    </row>
    <row r="103" spans="1:68" s="547" customFormat="1" ht="15.75" customHeight="1" x14ac:dyDescent="0.2">
      <c r="A103" s="466"/>
      <c r="B103" s="467"/>
      <c r="C103" s="485"/>
      <c r="D103" s="468"/>
      <c r="E103" s="468" t="s">
        <v>124</v>
      </c>
      <c r="F103" s="478" t="s">
        <v>447</v>
      </c>
      <c r="G103" s="479">
        <f>10113.01+72423+47240+48295</f>
        <v>178071.01</v>
      </c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  <c r="AA103" s="453"/>
      <c r="AB103" s="453"/>
      <c r="AC103" s="453"/>
      <c r="AD103" s="453"/>
      <c r="AE103" s="453"/>
      <c r="AF103" s="453"/>
      <c r="AG103" s="453"/>
      <c r="AH103" s="453"/>
      <c r="AI103" s="453"/>
      <c r="AJ103" s="453"/>
      <c r="AK103" s="453"/>
      <c r="AL103" s="453"/>
      <c r="AM103" s="453"/>
      <c r="AN103" s="453"/>
      <c r="AO103" s="453"/>
      <c r="AP103" s="453"/>
      <c r="AQ103" s="453"/>
      <c r="AR103" s="453"/>
      <c r="AS103" s="453"/>
      <c r="AT103" s="453"/>
      <c r="AU103" s="453"/>
      <c r="AV103" s="453"/>
      <c r="AW103" s="453"/>
      <c r="AX103" s="453"/>
      <c r="AY103" s="453"/>
      <c r="AZ103" s="453"/>
      <c r="BA103" s="453"/>
      <c r="BB103" s="453"/>
      <c r="BC103" s="453"/>
      <c r="BD103" s="453"/>
      <c r="BE103" s="453"/>
      <c r="BF103" s="453"/>
      <c r="BG103" s="453"/>
      <c r="BH103" s="453"/>
      <c r="BI103" s="453"/>
      <c r="BJ103" s="453"/>
      <c r="BK103" s="453"/>
      <c r="BL103" s="453"/>
      <c r="BM103" s="453"/>
      <c r="BN103" s="453"/>
      <c r="BO103" s="453"/>
      <c r="BP103" s="453"/>
    </row>
    <row r="104" spans="1:68" s="547" customFormat="1" ht="15.75" customHeight="1" x14ac:dyDescent="0.2">
      <c r="A104" s="466"/>
      <c r="B104" s="467"/>
      <c r="C104" s="485"/>
      <c r="D104" s="468"/>
      <c r="E104" s="468" t="s">
        <v>465</v>
      </c>
      <c r="F104" s="478" t="s">
        <v>447</v>
      </c>
      <c r="G104" s="479">
        <f>5731+100</f>
        <v>5831</v>
      </c>
      <c r="H104" s="453"/>
      <c r="I104" s="453"/>
      <c r="J104" s="453"/>
      <c r="K104" s="453"/>
      <c r="L104" s="453"/>
      <c r="M104" s="453"/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  <c r="AA104" s="453"/>
      <c r="AB104" s="453"/>
      <c r="AC104" s="453"/>
      <c r="AD104" s="453"/>
      <c r="AE104" s="453"/>
      <c r="AF104" s="453"/>
      <c r="AG104" s="453"/>
      <c r="AH104" s="453"/>
      <c r="AI104" s="453"/>
      <c r="AJ104" s="453"/>
      <c r="AK104" s="453"/>
      <c r="AL104" s="453"/>
      <c r="AM104" s="453"/>
      <c r="AN104" s="453"/>
      <c r="AO104" s="453"/>
      <c r="AP104" s="453"/>
      <c r="AQ104" s="453"/>
      <c r="AR104" s="453"/>
      <c r="AS104" s="453"/>
      <c r="AT104" s="453"/>
      <c r="AU104" s="453"/>
      <c r="AV104" s="453"/>
      <c r="AW104" s="453"/>
      <c r="AX104" s="453"/>
      <c r="AY104" s="453"/>
      <c r="AZ104" s="453"/>
      <c r="BA104" s="453"/>
      <c r="BB104" s="453"/>
      <c r="BC104" s="453"/>
      <c r="BD104" s="453"/>
      <c r="BE104" s="453"/>
      <c r="BF104" s="453"/>
      <c r="BG104" s="453"/>
      <c r="BH104" s="453"/>
      <c r="BI104" s="453"/>
      <c r="BJ104" s="453"/>
      <c r="BK104" s="453"/>
      <c r="BL104" s="453"/>
      <c r="BM104" s="453"/>
      <c r="BN104" s="453"/>
      <c r="BO104" s="453"/>
      <c r="BP104" s="453"/>
    </row>
    <row r="105" spans="1:68" s="547" customFormat="1" ht="15.75" customHeight="1" x14ac:dyDescent="0.2">
      <c r="A105" s="466"/>
      <c r="B105" s="467"/>
      <c r="C105" s="485"/>
      <c r="D105" s="468"/>
      <c r="E105" s="468" t="s">
        <v>480</v>
      </c>
      <c r="F105" s="478" t="s">
        <v>447</v>
      </c>
      <c r="G105" s="479">
        <f>47074+24851-70679</f>
        <v>1246</v>
      </c>
      <c r="H105" s="453"/>
      <c r="I105" s="453"/>
      <c r="J105" s="453"/>
      <c r="K105" s="453"/>
      <c r="L105" s="453"/>
      <c r="M105" s="453"/>
      <c r="N105" s="453"/>
      <c r="O105" s="453"/>
      <c r="P105" s="453"/>
      <c r="Q105" s="453"/>
      <c r="R105" s="453"/>
      <c r="S105" s="453"/>
      <c r="T105" s="453"/>
      <c r="U105" s="453"/>
      <c r="V105" s="453"/>
      <c r="W105" s="453"/>
      <c r="X105" s="453"/>
      <c r="Y105" s="453"/>
      <c r="Z105" s="453"/>
      <c r="AA105" s="453"/>
      <c r="AB105" s="453"/>
      <c r="AC105" s="453"/>
      <c r="AD105" s="453"/>
      <c r="AE105" s="453"/>
      <c r="AF105" s="453"/>
      <c r="AG105" s="453"/>
      <c r="AH105" s="453"/>
      <c r="AI105" s="453"/>
      <c r="AJ105" s="453"/>
      <c r="AK105" s="453"/>
      <c r="AL105" s="453"/>
      <c r="AM105" s="453"/>
      <c r="AN105" s="453"/>
      <c r="AO105" s="453"/>
      <c r="AP105" s="453"/>
      <c r="AQ105" s="453"/>
      <c r="AR105" s="453"/>
      <c r="AS105" s="453"/>
      <c r="AT105" s="453"/>
      <c r="AU105" s="453"/>
      <c r="AV105" s="453"/>
      <c r="AW105" s="453"/>
      <c r="AX105" s="453"/>
      <c r="AY105" s="453"/>
      <c r="AZ105" s="453"/>
      <c r="BA105" s="453"/>
      <c r="BB105" s="453"/>
      <c r="BC105" s="453"/>
      <c r="BD105" s="453"/>
      <c r="BE105" s="453"/>
      <c r="BF105" s="453"/>
      <c r="BG105" s="453"/>
      <c r="BH105" s="453"/>
      <c r="BI105" s="453"/>
      <c r="BJ105" s="453"/>
      <c r="BK105" s="453"/>
      <c r="BL105" s="453"/>
      <c r="BM105" s="453"/>
      <c r="BN105" s="453"/>
      <c r="BO105" s="453"/>
      <c r="BP105" s="453"/>
    </row>
    <row r="106" spans="1:68" s="547" customFormat="1" ht="15.75" customHeight="1" x14ac:dyDescent="0.2">
      <c r="A106" s="466"/>
      <c r="B106" s="467"/>
      <c r="C106" s="485"/>
      <c r="D106" s="468"/>
      <c r="E106" s="468" t="s">
        <v>456</v>
      </c>
      <c r="F106" s="478" t="s">
        <v>447</v>
      </c>
      <c r="G106" s="479">
        <f>11505+6071-17227</f>
        <v>349</v>
      </c>
      <c r="H106" s="453"/>
      <c r="I106" s="453"/>
      <c r="J106" s="453"/>
      <c r="K106" s="453"/>
      <c r="L106" s="453"/>
      <c r="M106" s="453"/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  <c r="AA106" s="453"/>
      <c r="AB106" s="453"/>
      <c r="AC106" s="453"/>
      <c r="AD106" s="453"/>
      <c r="AE106" s="453"/>
      <c r="AF106" s="453"/>
      <c r="AG106" s="453"/>
      <c r="AH106" s="453"/>
      <c r="AI106" s="453"/>
      <c r="AJ106" s="453"/>
      <c r="AK106" s="453"/>
      <c r="AL106" s="453"/>
      <c r="AM106" s="453"/>
      <c r="AN106" s="453"/>
      <c r="AO106" s="453"/>
      <c r="AP106" s="453"/>
      <c r="AQ106" s="453"/>
      <c r="AR106" s="453"/>
      <c r="AS106" s="453"/>
      <c r="AT106" s="453"/>
      <c r="AU106" s="453"/>
      <c r="AV106" s="453"/>
      <c r="AW106" s="453"/>
      <c r="AX106" s="453"/>
      <c r="AY106" s="453"/>
      <c r="AZ106" s="453"/>
      <c r="BA106" s="453"/>
      <c r="BB106" s="453"/>
      <c r="BC106" s="453"/>
      <c r="BD106" s="453"/>
      <c r="BE106" s="453"/>
      <c r="BF106" s="453"/>
      <c r="BG106" s="453"/>
      <c r="BH106" s="453"/>
      <c r="BI106" s="453"/>
      <c r="BJ106" s="453"/>
      <c r="BK106" s="453"/>
      <c r="BL106" s="453"/>
      <c r="BM106" s="453"/>
      <c r="BN106" s="453"/>
      <c r="BO106" s="453"/>
      <c r="BP106" s="453"/>
    </row>
    <row r="107" spans="1:68" s="547" customFormat="1" ht="15.75" customHeight="1" x14ac:dyDescent="0.2">
      <c r="A107" s="466"/>
      <c r="B107" s="467"/>
      <c r="C107" s="485"/>
      <c r="D107" s="468"/>
      <c r="E107" s="468" t="s">
        <v>466</v>
      </c>
      <c r="F107" s="478" t="s">
        <v>447</v>
      </c>
      <c r="G107" s="479">
        <f>46698+800</f>
        <v>47498</v>
      </c>
      <c r="H107" s="453"/>
      <c r="I107" s="453"/>
      <c r="J107" s="453"/>
      <c r="K107" s="453"/>
      <c r="L107" s="453"/>
      <c r="M107" s="453"/>
      <c r="N107" s="453"/>
      <c r="O107" s="453"/>
      <c r="P107" s="453"/>
      <c r="Q107" s="453"/>
      <c r="R107" s="453"/>
      <c r="S107" s="453"/>
      <c r="T107" s="453"/>
      <c r="U107" s="453"/>
      <c r="V107" s="453"/>
      <c r="W107" s="453"/>
      <c r="X107" s="453"/>
      <c r="Y107" s="453"/>
      <c r="Z107" s="453"/>
      <c r="AA107" s="453"/>
      <c r="AB107" s="453"/>
      <c r="AC107" s="453"/>
      <c r="AD107" s="453"/>
      <c r="AE107" s="453"/>
      <c r="AF107" s="453"/>
      <c r="AG107" s="453"/>
      <c r="AH107" s="453"/>
      <c r="AI107" s="453"/>
      <c r="AJ107" s="453"/>
      <c r="AK107" s="453"/>
      <c r="AL107" s="453"/>
      <c r="AM107" s="453"/>
      <c r="AN107" s="453"/>
      <c r="AO107" s="453"/>
      <c r="AP107" s="453"/>
      <c r="AQ107" s="453"/>
      <c r="AR107" s="453"/>
      <c r="AS107" s="453"/>
      <c r="AT107" s="453"/>
      <c r="AU107" s="453"/>
      <c r="AV107" s="453"/>
      <c r="AW107" s="453"/>
      <c r="AX107" s="453"/>
      <c r="AY107" s="453"/>
      <c r="AZ107" s="453"/>
      <c r="BA107" s="453"/>
      <c r="BB107" s="453"/>
      <c r="BC107" s="453"/>
      <c r="BD107" s="453"/>
      <c r="BE107" s="453"/>
      <c r="BF107" s="453"/>
      <c r="BG107" s="453"/>
      <c r="BH107" s="453"/>
      <c r="BI107" s="453"/>
      <c r="BJ107" s="453"/>
      <c r="BK107" s="453"/>
      <c r="BL107" s="453"/>
      <c r="BM107" s="453"/>
      <c r="BN107" s="453"/>
      <c r="BO107" s="453"/>
      <c r="BP107" s="453"/>
    </row>
    <row r="108" spans="1:68" s="547" customFormat="1" ht="15.75" customHeight="1" x14ac:dyDescent="0.2">
      <c r="A108" s="466"/>
      <c r="B108" s="467"/>
      <c r="C108" s="485"/>
      <c r="D108" s="468"/>
      <c r="E108" s="468"/>
      <c r="F108" s="478"/>
      <c r="G108" s="479"/>
      <c r="H108" s="453"/>
      <c r="I108" s="453"/>
      <c r="J108" s="453"/>
      <c r="K108" s="453"/>
      <c r="L108" s="453"/>
      <c r="M108" s="453"/>
      <c r="N108" s="453"/>
      <c r="O108" s="453"/>
      <c r="P108" s="453"/>
      <c r="Q108" s="453"/>
      <c r="R108" s="453"/>
      <c r="S108" s="453"/>
      <c r="T108" s="453"/>
      <c r="U108" s="453"/>
      <c r="V108" s="453"/>
      <c r="W108" s="453"/>
      <c r="X108" s="453"/>
      <c r="Y108" s="453"/>
      <c r="Z108" s="453"/>
      <c r="AA108" s="453"/>
      <c r="AB108" s="453"/>
      <c r="AC108" s="453"/>
      <c r="AD108" s="453"/>
      <c r="AE108" s="453"/>
      <c r="AF108" s="453"/>
      <c r="AG108" s="453"/>
      <c r="AH108" s="453"/>
      <c r="AI108" s="453"/>
      <c r="AJ108" s="453"/>
      <c r="AK108" s="453"/>
      <c r="AL108" s="453"/>
      <c r="AM108" s="453"/>
      <c r="AN108" s="453"/>
      <c r="AO108" s="453"/>
      <c r="AP108" s="453"/>
      <c r="AQ108" s="453"/>
      <c r="AR108" s="453"/>
      <c r="AS108" s="453"/>
      <c r="AT108" s="453"/>
      <c r="AU108" s="453"/>
      <c r="AV108" s="453"/>
      <c r="AW108" s="453"/>
      <c r="AX108" s="453"/>
      <c r="AY108" s="453"/>
      <c r="AZ108" s="453"/>
      <c r="BA108" s="453"/>
      <c r="BB108" s="453"/>
      <c r="BC108" s="453"/>
      <c r="BD108" s="453"/>
      <c r="BE108" s="453"/>
      <c r="BF108" s="453"/>
      <c r="BG108" s="453"/>
      <c r="BH108" s="453"/>
      <c r="BI108" s="453"/>
      <c r="BJ108" s="453"/>
      <c r="BK108" s="453"/>
      <c r="BL108" s="453"/>
      <c r="BM108" s="453"/>
      <c r="BN108" s="453"/>
      <c r="BO108" s="453"/>
      <c r="BP108" s="453"/>
    </row>
    <row r="109" spans="1:68" s="547" customFormat="1" ht="15.75" customHeight="1" x14ac:dyDescent="0.2">
      <c r="A109" s="466"/>
      <c r="B109" s="549" t="s">
        <v>156</v>
      </c>
      <c r="C109" s="468" t="s">
        <v>478</v>
      </c>
      <c r="D109" s="468" t="s">
        <v>482</v>
      </c>
      <c r="E109" s="474" t="s">
        <v>447</v>
      </c>
      <c r="F109" s="475" t="s">
        <v>447</v>
      </c>
      <c r="G109" s="476">
        <f>SUM(G111)</f>
        <v>32147.85</v>
      </c>
      <c r="H109" s="453"/>
      <c r="I109" s="453"/>
      <c r="J109" s="453"/>
      <c r="K109" s="453"/>
      <c r="L109" s="453"/>
      <c r="M109" s="453"/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3"/>
      <c r="AA109" s="453"/>
      <c r="AB109" s="453"/>
      <c r="AC109" s="453"/>
      <c r="AD109" s="453"/>
      <c r="AE109" s="453"/>
      <c r="AF109" s="453"/>
      <c r="AG109" s="453"/>
      <c r="AH109" s="453"/>
      <c r="AI109" s="453"/>
      <c r="AJ109" s="453"/>
      <c r="AK109" s="453"/>
      <c r="AL109" s="453"/>
      <c r="AM109" s="453"/>
      <c r="AN109" s="453"/>
      <c r="AO109" s="453"/>
      <c r="AP109" s="453"/>
      <c r="AQ109" s="453"/>
      <c r="AR109" s="453"/>
      <c r="AS109" s="453"/>
      <c r="AT109" s="453"/>
      <c r="AU109" s="453"/>
      <c r="AV109" s="453"/>
      <c r="AW109" s="453"/>
      <c r="AX109" s="453"/>
      <c r="AY109" s="453"/>
      <c r="AZ109" s="453"/>
      <c r="BA109" s="453"/>
      <c r="BB109" s="453"/>
      <c r="BC109" s="453"/>
      <c r="BD109" s="453"/>
      <c r="BE109" s="453"/>
      <c r="BF109" s="453"/>
      <c r="BG109" s="453"/>
      <c r="BH109" s="453"/>
      <c r="BI109" s="453"/>
      <c r="BJ109" s="453"/>
      <c r="BK109" s="453"/>
      <c r="BL109" s="453"/>
      <c r="BM109" s="453"/>
      <c r="BN109" s="453"/>
      <c r="BO109" s="453"/>
      <c r="BP109" s="453"/>
    </row>
    <row r="110" spans="1:68" s="547" customFormat="1" ht="15.75" customHeight="1" x14ac:dyDescent="0.2">
      <c r="A110" s="466"/>
      <c r="B110" s="467"/>
      <c r="C110" s="485"/>
      <c r="D110" s="468"/>
      <c r="E110" s="468"/>
      <c r="F110" s="478"/>
      <c r="G110" s="479"/>
      <c r="H110" s="453"/>
      <c r="I110" s="453"/>
      <c r="J110" s="453"/>
      <c r="K110" s="453"/>
      <c r="L110" s="453"/>
      <c r="M110" s="453"/>
      <c r="N110" s="453"/>
      <c r="O110" s="453"/>
      <c r="P110" s="453"/>
      <c r="Q110" s="453"/>
      <c r="R110" s="453"/>
      <c r="S110" s="453"/>
      <c r="T110" s="453"/>
      <c r="U110" s="453"/>
      <c r="V110" s="453"/>
      <c r="W110" s="453"/>
      <c r="X110" s="453"/>
      <c r="Y110" s="453"/>
      <c r="Z110" s="453"/>
      <c r="AA110" s="453"/>
      <c r="AB110" s="453"/>
      <c r="AC110" s="453"/>
      <c r="AD110" s="453"/>
      <c r="AE110" s="453"/>
      <c r="AF110" s="453"/>
      <c r="AG110" s="453"/>
      <c r="AH110" s="453"/>
      <c r="AI110" s="453"/>
      <c r="AJ110" s="453"/>
      <c r="AK110" s="453"/>
      <c r="AL110" s="453"/>
      <c r="AM110" s="453"/>
      <c r="AN110" s="453"/>
      <c r="AO110" s="453"/>
      <c r="AP110" s="453"/>
      <c r="AQ110" s="453"/>
      <c r="AR110" s="453"/>
      <c r="AS110" s="453"/>
      <c r="AT110" s="453"/>
      <c r="AU110" s="453"/>
      <c r="AV110" s="453"/>
      <c r="AW110" s="453"/>
      <c r="AX110" s="453"/>
      <c r="AY110" s="453"/>
      <c r="AZ110" s="453"/>
      <c r="BA110" s="453"/>
      <c r="BB110" s="453"/>
      <c r="BC110" s="453"/>
      <c r="BD110" s="453"/>
      <c r="BE110" s="453"/>
      <c r="BF110" s="453"/>
      <c r="BG110" s="453"/>
      <c r="BH110" s="453"/>
      <c r="BI110" s="453"/>
      <c r="BJ110" s="453"/>
      <c r="BK110" s="453"/>
      <c r="BL110" s="453"/>
      <c r="BM110" s="453"/>
      <c r="BN110" s="453"/>
      <c r="BO110" s="453"/>
      <c r="BP110" s="453"/>
    </row>
    <row r="111" spans="1:68" s="547" customFormat="1" ht="15.75" customHeight="1" x14ac:dyDescent="0.2">
      <c r="A111" s="466"/>
      <c r="B111" s="467"/>
      <c r="C111" s="485"/>
      <c r="D111" s="468"/>
      <c r="E111" s="468"/>
      <c r="F111" s="478"/>
      <c r="G111" s="548">
        <f>SUM(G112)</f>
        <v>32147.85</v>
      </c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  <c r="AA111" s="453"/>
      <c r="AB111" s="453"/>
      <c r="AC111" s="453"/>
      <c r="AD111" s="453"/>
      <c r="AE111" s="453"/>
      <c r="AF111" s="453"/>
      <c r="AG111" s="453"/>
      <c r="AH111" s="453"/>
      <c r="AI111" s="453"/>
      <c r="AJ111" s="453"/>
      <c r="AK111" s="453"/>
      <c r="AL111" s="453"/>
      <c r="AM111" s="453"/>
      <c r="AN111" s="453"/>
      <c r="AO111" s="453"/>
      <c r="AP111" s="453"/>
      <c r="AQ111" s="453"/>
      <c r="AR111" s="453"/>
      <c r="AS111" s="453"/>
      <c r="AT111" s="453"/>
      <c r="AU111" s="453"/>
      <c r="AV111" s="453"/>
      <c r="AW111" s="453"/>
      <c r="AX111" s="453"/>
      <c r="AY111" s="453"/>
      <c r="AZ111" s="453"/>
      <c r="BA111" s="453"/>
      <c r="BB111" s="453"/>
      <c r="BC111" s="453"/>
      <c r="BD111" s="453"/>
      <c r="BE111" s="453"/>
      <c r="BF111" s="453"/>
      <c r="BG111" s="453"/>
      <c r="BH111" s="453"/>
      <c r="BI111" s="453"/>
      <c r="BJ111" s="453"/>
      <c r="BK111" s="453"/>
      <c r="BL111" s="453"/>
      <c r="BM111" s="453"/>
      <c r="BN111" s="453"/>
      <c r="BO111" s="453"/>
      <c r="BP111" s="453"/>
    </row>
    <row r="112" spans="1:68" s="547" customFormat="1" ht="15.75" customHeight="1" x14ac:dyDescent="0.2">
      <c r="A112" s="466"/>
      <c r="B112" s="467"/>
      <c r="C112" s="485"/>
      <c r="D112" s="468"/>
      <c r="E112" s="468" t="s">
        <v>140</v>
      </c>
      <c r="F112" s="478" t="s">
        <v>447</v>
      </c>
      <c r="G112" s="479">
        <f>10372.44+5081.41+5625+5444+5625</f>
        <v>32147.85</v>
      </c>
      <c r="H112" s="453"/>
      <c r="I112" s="453"/>
      <c r="J112" s="453"/>
      <c r="K112" s="453"/>
      <c r="L112" s="453"/>
      <c r="M112" s="453"/>
      <c r="N112" s="453"/>
      <c r="O112" s="453"/>
      <c r="P112" s="453"/>
      <c r="Q112" s="453"/>
      <c r="R112" s="453"/>
      <c r="S112" s="453"/>
      <c r="T112" s="453"/>
      <c r="U112" s="453"/>
      <c r="V112" s="453"/>
      <c r="W112" s="453"/>
      <c r="X112" s="453"/>
      <c r="Y112" s="453"/>
      <c r="Z112" s="453"/>
      <c r="AA112" s="453"/>
      <c r="AB112" s="453"/>
      <c r="AC112" s="453"/>
      <c r="AD112" s="453"/>
      <c r="AE112" s="453"/>
      <c r="AF112" s="453"/>
      <c r="AG112" s="453"/>
      <c r="AH112" s="453"/>
      <c r="AI112" s="453"/>
      <c r="AJ112" s="453"/>
      <c r="AK112" s="453"/>
      <c r="AL112" s="453"/>
      <c r="AM112" s="453"/>
      <c r="AN112" s="453"/>
      <c r="AO112" s="453"/>
      <c r="AP112" s="453"/>
      <c r="AQ112" s="453"/>
      <c r="AR112" s="453"/>
      <c r="AS112" s="453"/>
      <c r="AT112" s="453"/>
      <c r="AU112" s="453"/>
      <c r="AV112" s="453"/>
      <c r="AW112" s="453"/>
      <c r="AX112" s="453"/>
      <c r="AY112" s="453"/>
      <c r="AZ112" s="453"/>
      <c r="BA112" s="453"/>
      <c r="BB112" s="453"/>
      <c r="BC112" s="453"/>
      <c r="BD112" s="453"/>
      <c r="BE112" s="453"/>
      <c r="BF112" s="453"/>
      <c r="BG112" s="453"/>
      <c r="BH112" s="453"/>
      <c r="BI112" s="453"/>
      <c r="BJ112" s="453"/>
      <c r="BK112" s="453"/>
      <c r="BL112" s="453"/>
      <c r="BM112" s="453"/>
      <c r="BN112" s="453"/>
      <c r="BO112" s="453"/>
      <c r="BP112" s="453"/>
    </row>
    <row r="113" spans="1:68" s="547" customFormat="1" ht="15.75" customHeight="1" x14ac:dyDescent="0.2">
      <c r="A113" s="466"/>
      <c r="B113" s="467"/>
      <c r="C113" s="485"/>
      <c r="D113" s="468"/>
      <c r="E113" s="468"/>
      <c r="F113" s="478"/>
      <c r="G113" s="479"/>
      <c r="H113" s="453"/>
      <c r="I113" s="453"/>
      <c r="J113" s="453"/>
      <c r="K113" s="453"/>
      <c r="L113" s="453"/>
      <c r="M113" s="453"/>
      <c r="N113" s="453"/>
      <c r="O113" s="453"/>
      <c r="P113" s="453"/>
      <c r="Q113" s="453"/>
      <c r="R113" s="453"/>
      <c r="S113" s="453"/>
      <c r="T113" s="453"/>
      <c r="U113" s="453"/>
      <c r="V113" s="453"/>
      <c r="W113" s="453"/>
      <c r="X113" s="453"/>
      <c r="Y113" s="453"/>
      <c r="Z113" s="453"/>
      <c r="AA113" s="453"/>
      <c r="AB113" s="453"/>
      <c r="AC113" s="453"/>
      <c r="AD113" s="453"/>
      <c r="AE113" s="453"/>
      <c r="AF113" s="453"/>
      <c r="AG113" s="453"/>
      <c r="AH113" s="453"/>
      <c r="AI113" s="453"/>
      <c r="AJ113" s="453"/>
      <c r="AK113" s="453"/>
      <c r="AL113" s="453"/>
      <c r="AM113" s="453"/>
      <c r="AN113" s="453"/>
      <c r="AO113" s="453"/>
      <c r="AP113" s="453"/>
      <c r="AQ113" s="453"/>
      <c r="AR113" s="453"/>
      <c r="AS113" s="453"/>
      <c r="AT113" s="453"/>
      <c r="AU113" s="453"/>
      <c r="AV113" s="453"/>
      <c r="AW113" s="453"/>
      <c r="AX113" s="453"/>
      <c r="AY113" s="453"/>
      <c r="AZ113" s="453"/>
      <c r="BA113" s="453"/>
      <c r="BB113" s="453"/>
      <c r="BC113" s="453"/>
      <c r="BD113" s="453"/>
      <c r="BE113" s="453"/>
      <c r="BF113" s="453"/>
      <c r="BG113" s="453"/>
      <c r="BH113" s="453"/>
      <c r="BI113" s="453"/>
      <c r="BJ113" s="453"/>
      <c r="BK113" s="453"/>
      <c r="BL113" s="453"/>
      <c r="BM113" s="453"/>
      <c r="BN113" s="453"/>
      <c r="BO113" s="453"/>
      <c r="BP113" s="453"/>
    </row>
    <row r="114" spans="1:68" s="547" customFormat="1" ht="15.75" customHeight="1" x14ac:dyDescent="0.2">
      <c r="A114" s="466"/>
      <c r="B114" s="549" t="s">
        <v>131</v>
      </c>
      <c r="C114" s="468" t="s">
        <v>478</v>
      </c>
      <c r="D114" s="468" t="s">
        <v>483</v>
      </c>
      <c r="E114" s="474" t="s">
        <v>447</v>
      </c>
      <c r="F114" s="475" t="s">
        <v>447</v>
      </c>
      <c r="G114" s="476">
        <f>SUM(G116)</f>
        <v>39695.520000000004</v>
      </c>
      <c r="H114" s="453"/>
      <c r="I114" s="453"/>
      <c r="J114" s="453"/>
      <c r="K114" s="453"/>
      <c r="L114" s="453"/>
      <c r="M114" s="453"/>
      <c r="N114" s="453"/>
      <c r="O114" s="453"/>
      <c r="P114" s="453"/>
      <c r="Q114" s="453"/>
      <c r="R114" s="453"/>
      <c r="S114" s="453"/>
      <c r="T114" s="453"/>
      <c r="U114" s="453"/>
      <c r="V114" s="453"/>
      <c r="W114" s="453"/>
      <c r="X114" s="453"/>
      <c r="Y114" s="453"/>
      <c r="Z114" s="453"/>
      <c r="AA114" s="453"/>
      <c r="AB114" s="453"/>
      <c r="AC114" s="453"/>
      <c r="AD114" s="453"/>
      <c r="AE114" s="453"/>
      <c r="AF114" s="453"/>
      <c r="AG114" s="453"/>
      <c r="AH114" s="453"/>
      <c r="AI114" s="453"/>
      <c r="AJ114" s="453"/>
      <c r="AK114" s="453"/>
      <c r="AL114" s="453"/>
      <c r="AM114" s="453"/>
      <c r="AN114" s="453"/>
      <c r="AO114" s="453"/>
      <c r="AP114" s="453"/>
      <c r="AQ114" s="453"/>
      <c r="AR114" s="453"/>
      <c r="AS114" s="453"/>
      <c r="AT114" s="453"/>
      <c r="AU114" s="453"/>
      <c r="AV114" s="453"/>
      <c r="AW114" s="453"/>
      <c r="AX114" s="453"/>
      <c r="AY114" s="453"/>
      <c r="AZ114" s="453"/>
      <c r="BA114" s="453"/>
      <c r="BB114" s="453"/>
      <c r="BC114" s="453"/>
      <c r="BD114" s="453"/>
      <c r="BE114" s="453"/>
      <c r="BF114" s="453"/>
      <c r="BG114" s="453"/>
      <c r="BH114" s="453"/>
      <c r="BI114" s="453"/>
      <c r="BJ114" s="453"/>
      <c r="BK114" s="453"/>
      <c r="BL114" s="453"/>
      <c r="BM114" s="453"/>
      <c r="BN114" s="453"/>
      <c r="BO114" s="453"/>
      <c r="BP114" s="453"/>
    </row>
    <row r="115" spans="1:68" s="547" customFormat="1" ht="15.75" customHeight="1" x14ac:dyDescent="0.2">
      <c r="A115" s="466"/>
      <c r="B115" s="467"/>
      <c r="C115" s="485"/>
      <c r="D115" s="468"/>
      <c r="E115" s="468"/>
      <c r="F115" s="478"/>
      <c r="G115" s="479"/>
      <c r="H115" s="453"/>
      <c r="I115" s="453"/>
      <c r="J115" s="453"/>
      <c r="K115" s="453"/>
      <c r="L115" s="453"/>
      <c r="M115" s="453"/>
      <c r="N115" s="453"/>
      <c r="O115" s="453"/>
      <c r="P115" s="453"/>
      <c r="Q115" s="453"/>
      <c r="R115" s="453"/>
      <c r="S115" s="453"/>
      <c r="T115" s="453"/>
      <c r="U115" s="453"/>
      <c r="V115" s="453"/>
      <c r="W115" s="453"/>
      <c r="X115" s="453"/>
      <c r="Y115" s="453"/>
      <c r="Z115" s="453"/>
      <c r="AA115" s="453"/>
      <c r="AB115" s="453"/>
      <c r="AC115" s="453"/>
      <c r="AD115" s="453"/>
      <c r="AE115" s="453"/>
      <c r="AF115" s="453"/>
      <c r="AG115" s="453"/>
      <c r="AH115" s="453"/>
      <c r="AI115" s="453"/>
      <c r="AJ115" s="453"/>
      <c r="AK115" s="453"/>
      <c r="AL115" s="453"/>
      <c r="AM115" s="453"/>
      <c r="AN115" s="453"/>
      <c r="AO115" s="453"/>
      <c r="AP115" s="453"/>
      <c r="AQ115" s="453"/>
      <c r="AR115" s="453"/>
      <c r="AS115" s="453"/>
      <c r="AT115" s="453"/>
      <c r="AU115" s="453"/>
      <c r="AV115" s="453"/>
      <c r="AW115" s="453"/>
      <c r="AX115" s="453"/>
      <c r="AY115" s="453"/>
      <c r="AZ115" s="453"/>
      <c r="BA115" s="453"/>
      <c r="BB115" s="453"/>
      <c r="BC115" s="453"/>
      <c r="BD115" s="453"/>
      <c r="BE115" s="453"/>
      <c r="BF115" s="453"/>
      <c r="BG115" s="453"/>
      <c r="BH115" s="453"/>
      <c r="BI115" s="453"/>
      <c r="BJ115" s="453"/>
      <c r="BK115" s="453"/>
      <c r="BL115" s="453"/>
      <c r="BM115" s="453"/>
      <c r="BN115" s="453"/>
      <c r="BO115" s="453"/>
      <c r="BP115" s="453"/>
    </row>
    <row r="116" spans="1:68" s="547" customFormat="1" ht="15.75" customHeight="1" x14ac:dyDescent="0.2">
      <c r="A116" s="466"/>
      <c r="B116" s="467"/>
      <c r="C116" s="485"/>
      <c r="D116" s="468"/>
      <c r="E116" s="468"/>
      <c r="F116" s="478"/>
      <c r="G116" s="548">
        <f>SUM(G117:G121)</f>
        <v>39695.520000000004</v>
      </c>
      <c r="H116" s="453"/>
      <c r="I116" s="453"/>
      <c r="J116" s="453"/>
      <c r="K116" s="453"/>
      <c r="L116" s="453"/>
      <c r="M116" s="453"/>
      <c r="N116" s="453"/>
      <c r="O116" s="453"/>
      <c r="P116" s="453"/>
      <c r="Q116" s="453"/>
      <c r="R116" s="453"/>
      <c r="S116" s="453"/>
      <c r="T116" s="453"/>
      <c r="U116" s="453"/>
      <c r="V116" s="453"/>
      <c r="W116" s="453"/>
      <c r="X116" s="453"/>
      <c r="Y116" s="453"/>
      <c r="Z116" s="453"/>
      <c r="AA116" s="453"/>
      <c r="AB116" s="453"/>
      <c r="AC116" s="453"/>
      <c r="AD116" s="453"/>
      <c r="AE116" s="453"/>
      <c r="AF116" s="453"/>
      <c r="AG116" s="453"/>
      <c r="AH116" s="453"/>
      <c r="AI116" s="453"/>
      <c r="AJ116" s="453"/>
      <c r="AK116" s="453"/>
      <c r="AL116" s="453"/>
      <c r="AM116" s="453"/>
      <c r="AN116" s="453"/>
      <c r="AO116" s="453"/>
      <c r="AP116" s="453"/>
      <c r="AQ116" s="453"/>
      <c r="AR116" s="453"/>
      <c r="AS116" s="453"/>
      <c r="AT116" s="453"/>
      <c r="AU116" s="453"/>
      <c r="AV116" s="453"/>
      <c r="AW116" s="453"/>
      <c r="AX116" s="453"/>
      <c r="AY116" s="453"/>
      <c r="AZ116" s="453"/>
      <c r="BA116" s="453"/>
      <c r="BB116" s="453"/>
      <c r="BC116" s="453"/>
      <c r="BD116" s="453"/>
      <c r="BE116" s="453"/>
      <c r="BF116" s="453"/>
      <c r="BG116" s="453"/>
      <c r="BH116" s="453"/>
      <c r="BI116" s="453"/>
      <c r="BJ116" s="453"/>
      <c r="BK116" s="453"/>
      <c r="BL116" s="453"/>
      <c r="BM116" s="453"/>
      <c r="BN116" s="453"/>
      <c r="BO116" s="453"/>
      <c r="BP116" s="453"/>
    </row>
    <row r="117" spans="1:68" s="547" customFormat="1" ht="15.75" customHeight="1" x14ac:dyDescent="0.2">
      <c r="A117" s="466"/>
      <c r="B117" s="467"/>
      <c r="C117" s="485"/>
      <c r="D117" s="468"/>
      <c r="E117" s="468" t="s">
        <v>124</v>
      </c>
      <c r="F117" s="478" t="s">
        <v>447</v>
      </c>
      <c r="G117" s="479">
        <f>696.52+7770+6552+6770</f>
        <v>21788.52</v>
      </c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3"/>
      <c r="Z117" s="453"/>
      <c r="AA117" s="453"/>
      <c r="AB117" s="453"/>
      <c r="AC117" s="453"/>
      <c r="AD117" s="453"/>
      <c r="AE117" s="453"/>
      <c r="AF117" s="453"/>
      <c r="AG117" s="453"/>
      <c r="AH117" s="453"/>
      <c r="AI117" s="453"/>
      <c r="AJ117" s="453"/>
      <c r="AK117" s="453"/>
      <c r="AL117" s="453"/>
      <c r="AM117" s="453"/>
      <c r="AN117" s="453"/>
      <c r="AO117" s="453"/>
      <c r="AP117" s="453"/>
      <c r="AQ117" s="453"/>
      <c r="AR117" s="453"/>
      <c r="AS117" s="453"/>
      <c r="AT117" s="453"/>
      <c r="AU117" s="453"/>
      <c r="AV117" s="453"/>
      <c r="AW117" s="453"/>
      <c r="AX117" s="453"/>
      <c r="AY117" s="453"/>
      <c r="AZ117" s="453"/>
      <c r="BA117" s="453"/>
      <c r="BB117" s="453"/>
      <c r="BC117" s="453"/>
      <c r="BD117" s="453"/>
      <c r="BE117" s="453"/>
      <c r="BF117" s="453"/>
      <c r="BG117" s="453"/>
      <c r="BH117" s="453"/>
      <c r="BI117" s="453"/>
      <c r="BJ117" s="453"/>
      <c r="BK117" s="453"/>
      <c r="BL117" s="453"/>
      <c r="BM117" s="453"/>
      <c r="BN117" s="453"/>
      <c r="BO117" s="453"/>
      <c r="BP117" s="453"/>
    </row>
    <row r="118" spans="1:68" s="547" customFormat="1" ht="15.75" customHeight="1" x14ac:dyDescent="0.2">
      <c r="A118" s="466"/>
      <c r="B118" s="467"/>
      <c r="C118" s="485"/>
      <c r="D118" s="468"/>
      <c r="E118" s="468" t="s">
        <v>465</v>
      </c>
      <c r="F118" s="478" t="s">
        <v>447</v>
      </c>
      <c r="G118" s="479">
        <f>713</f>
        <v>713</v>
      </c>
      <c r="H118" s="453"/>
      <c r="I118" s="453"/>
      <c r="J118" s="453"/>
      <c r="K118" s="453"/>
      <c r="L118" s="453"/>
      <c r="M118" s="453"/>
      <c r="N118" s="453"/>
      <c r="O118" s="453"/>
      <c r="P118" s="453"/>
      <c r="Q118" s="453"/>
      <c r="R118" s="453"/>
      <c r="S118" s="453"/>
      <c r="T118" s="453"/>
      <c r="U118" s="453"/>
      <c r="V118" s="453"/>
      <c r="W118" s="453"/>
      <c r="X118" s="453"/>
      <c r="Y118" s="453"/>
      <c r="Z118" s="453"/>
      <c r="AA118" s="453"/>
      <c r="AB118" s="453"/>
      <c r="AC118" s="453"/>
      <c r="AD118" s="453"/>
      <c r="AE118" s="453"/>
      <c r="AF118" s="453"/>
      <c r="AG118" s="453"/>
      <c r="AH118" s="453"/>
      <c r="AI118" s="453"/>
      <c r="AJ118" s="453"/>
      <c r="AK118" s="453"/>
      <c r="AL118" s="453"/>
      <c r="AM118" s="453"/>
      <c r="AN118" s="453"/>
      <c r="AO118" s="453"/>
      <c r="AP118" s="453"/>
      <c r="AQ118" s="453"/>
      <c r="AR118" s="453"/>
      <c r="AS118" s="453"/>
      <c r="AT118" s="453"/>
      <c r="AU118" s="453"/>
      <c r="AV118" s="453"/>
      <c r="AW118" s="453"/>
      <c r="AX118" s="453"/>
      <c r="AY118" s="453"/>
      <c r="AZ118" s="453"/>
      <c r="BA118" s="453"/>
      <c r="BB118" s="453"/>
      <c r="BC118" s="453"/>
      <c r="BD118" s="453"/>
      <c r="BE118" s="453"/>
      <c r="BF118" s="453"/>
      <c r="BG118" s="453"/>
      <c r="BH118" s="453"/>
      <c r="BI118" s="453"/>
      <c r="BJ118" s="453"/>
      <c r="BK118" s="453"/>
      <c r="BL118" s="453"/>
      <c r="BM118" s="453"/>
      <c r="BN118" s="453"/>
      <c r="BO118" s="453"/>
      <c r="BP118" s="453"/>
    </row>
    <row r="119" spans="1:68" s="547" customFormat="1" ht="15.75" customHeight="1" x14ac:dyDescent="0.2">
      <c r="A119" s="466"/>
      <c r="B119" s="467"/>
      <c r="C119" s="485"/>
      <c r="D119" s="468"/>
      <c r="E119" s="468" t="s">
        <v>480</v>
      </c>
      <c r="F119" s="478" t="s">
        <v>447</v>
      </c>
      <c r="G119" s="479">
        <f>4416+5864+4914</f>
        <v>15194</v>
      </c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  <c r="Z119" s="453"/>
      <c r="AA119" s="453"/>
      <c r="AB119" s="453"/>
      <c r="AC119" s="453"/>
      <c r="AD119" s="453"/>
      <c r="AE119" s="453"/>
      <c r="AF119" s="453"/>
      <c r="AG119" s="453"/>
      <c r="AH119" s="453"/>
      <c r="AI119" s="453"/>
      <c r="AJ119" s="453"/>
      <c r="AK119" s="453"/>
      <c r="AL119" s="453"/>
      <c r="AM119" s="453"/>
      <c r="AN119" s="453"/>
      <c r="AO119" s="453"/>
      <c r="AP119" s="453"/>
      <c r="AQ119" s="453"/>
      <c r="AR119" s="453"/>
      <c r="AS119" s="453"/>
      <c r="AT119" s="453"/>
      <c r="AU119" s="453"/>
      <c r="AV119" s="453"/>
      <c r="AW119" s="453"/>
      <c r="AX119" s="453"/>
      <c r="AY119" s="453"/>
      <c r="AZ119" s="453"/>
      <c r="BA119" s="453"/>
      <c r="BB119" s="453"/>
      <c r="BC119" s="453"/>
      <c r="BD119" s="453"/>
      <c r="BE119" s="453"/>
      <c r="BF119" s="453"/>
      <c r="BG119" s="453"/>
      <c r="BH119" s="453"/>
      <c r="BI119" s="453"/>
      <c r="BJ119" s="453"/>
      <c r="BK119" s="453"/>
      <c r="BL119" s="453"/>
      <c r="BM119" s="453"/>
      <c r="BN119" s="453"/>
      <c r="BO119" s="453"/>
      <c r="BP119" s="453"/>
    </row>
    <row r="120" spans="1:68" s="547" customFormat="1" ht="15.75" customHeight="1" x14ac:dyDescent="0.2">
      <c r="A120" s="466"/>
      <c r="B120" s="467"/>
      <c r="C120" s="485"/>
      <c r="D120" s="468"/>
      <c r="E120" s="468" t="s">
        <v>456</v>
      </c>
      <c r="F120" s="478" t="s">
        <v>447</v>
      </c>
      <c r="G120" s="479">
        <f>1079+1433+1201-3713</f>
        <v>0</v>
      </c>
      <c r="H120" s="453"/>
      <c r="I120" s="453"/>
      <c r="J120" s="453"/>
      <c r="K120" s="453"/>
      <c r="L120" s="453"/>
      <c r="M120" s="453"/>
      <c r="N120" s="453"/>
      <c r="O120" s="453"/>
      <c r="P120" s="453"/>
      <c r="Q120" s="453"/>
      <c r="R120" s="453"/>
      <c r="S120" s="453"/>
      <c r="T120" s="453"/>
      <c r="U120" s="453"/>
      <c r="V120" s="453"/>
      <c r="W120" s="453"/>
      <c r="X120" s="453"/>
      <c r="Y120" s="453"/>
      <c r="Z120" s="453"/>
      <c r="AA120" s="453"/>
      <c r="AB120" s="453"/>
      <c r="AC120" s="453"/>
      <c r="AD120" s="453"/>
      <c r="AE120" s="453"/>
      <c r="AF120" s="453"/>
      <c r="AG120" s="453"/>
      <c r="AH120" s="453"/>
      <c r="AI120" s="453"/>
      <c r="AJ120" s="453"/>
      <c r="AK120" s="453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3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</row>
    <row r="121" spans="1:68" s="547" customFormat="1" ht="15.75" customHeight="1" x14ac:dyDescent="0.2">
      <c r="A121" s="466"/>
      <c r="B121" s="467"/>
      <c r="C121" s="485"/>
      <c r="D121" s="468"/>
      <c r="E121" s="468" t="s">
        <v>466</v>
      </c>
      <c r="F121" s="478" t="s">
        <v>447</v>
      </c>
      <c r="G121" s="479">
        <f>2000</f>
        <v>2000</v>
      </c>
      <c r="H121" s="453"/>
      <c r="I121" s="453"/>
      <c r="J121" s="453"/>
      <c r="K121" s="453"/>
      <c r="L121" s="453"/>
      <c r="M121" s="453"/>
      <c r="N121" s="453"/>
      <c r="O121" s="453"/>
      <c r="P121" s="453"/>
      <c r="Q121" s="453"/>
      <c r="R121" s="453"/>
      <c r="S121" s="453"/>
      <c r="T121" s="453"/>
      <c r="U121" s="453"/>
      <c r="V121" s="453"/>
      <c r="W121" s="453"/>
      <c r="X121" s="453"/>
      <c r="Y121" s="453"/>
      <c r="Z121" s="453"/>
      <c r="AA121" s="453"/>
      <c r="AB121" s="453"/>
      <c r="AC121" s="453"/>
      <c r="AD121" s="453"/>
      <c r="AE121" s="453"/>
      <c r="AF121" s="453"/>
      <c r="AG121" s="453"/>
      <c r="AH121" s="453"/>
      <c r="AI121" s="453"/>
      <c r="AJ121" s="453"/>
      <c r="AK121" s="453"/>
      <c r="AL121" s="453"/>
      <c r="AM121" s="453"/>
      <c r="AN121" s="453"/>
      <c r="AO121" s="453"/>
      <c r="AP121" s="453"/>
      <c r="AQ121" s="453"/>
      <c r="AR121" s="453"/>
      <c r="AS121" s="453"/>
      <c r="AT121" s="453"/>
      <c r="AU121" s="453"/>
      <c r="AV121" s="453"/>
      <c r="AW121" s="453"/>
      <c r="AX121" s="453"/>
      <c r="AY121" s="453"/>
      <c r="AZ121" s="453"/>
      <c r="BA121" s="453"/>
      <c r="BB121" s="453"/>
      <c r="BC121" s="453"/>
      <c r="BD121" s="453"/>
      <c r="BE121" s="453"/>
      <c r="BF121" s="453"/>
      <c r="BG121" s="453"/>
      <c r="BH121" s="453"/>
      <c r="BI121" s="453"/>
      <c r="BJ121" s="453"/>
      <c r="BK121" s="453"/>
      <c r="BL121" s="453"/>
      <c r="BM121" s="453"/>
      <c r="BN121" s="453"/>
      <c r="BO121" s="453"/>
      <c r="BP121" s="453"/>
    </row>
    <row r="122" spans="1:68" s="547" customFormat="1" ht="15.75" customHeight="1" x14ac:dyDescent="0.2">
      <c r="A122" s="466"/>
      <c r="B122" s="467"/>
      <c r="C122" s="485"/>
      <c r="D122" s="468"/>
      <c r="E122" s="468"/>
      <c r="F122" s="478"/>
      <c r="G122" s="479"/>
      <c r="H122" s="453"/>
      <c r="I122" s="453"/>
      <c r="J122" s="453"/>
      <c r="K122" s="453"/>
      <c r="L122" s="453"/>
      <c r="M122" s="453"/>
      <c r="N122" s="453"/>
      <c r="O122" s="453"/>
      <c r="P122" s="453"/>
      <c r="Q122" s="453"/>
      <c r="R122" s="453"/>
      <c r="S122" s="453"/>
      <c r="T122" s="453"/>
      <c r="U122" s="453"/>
      <c r="V122" s="453"/>
      <c r="W122" s="453"/>
      <c r="X122" s="453"/>
      <c r="Y122" s="453"/>
      <c r="Z122" s="453"/>
      <c r="AA122" s="453"/>
      <c r="AB122" s="453"/>
      <c r="AC122" s="453"/>
      <c r="AD122" s="453"/>
      <c r="AE122" s="453"/>
      <c r="AF122" s="453"/>
      <c r="AG122" s="453"/>
      <c r="AH122" s="453"/>
      <c r="AI122" s="453"/>
      <c r="AJ122" s="453"/>
      <c r="AK122" s="453"/>
      <c r="AL122" s="453"/>
      <c r="AM122" s="453"/>
      <c r="AN122" s="453"/>
      <c r="AO122" s="453"/>
      <c r="AP122" s="453"/>
      <c r="AQ122" s="453"/>
      <c r="AR122" s="453"/>
      <c r="AS122" s="453"/>
      <c r="AT122" s="453"/>
      <c r="AU122" s="453"/>
      <c r="AV122" s="453"/>
      <c r="AW122" s="453"/>
      <c r="AX122" s="453"/>
      <c r="AY122" s="453"/>
      <c r="AZ122" s="453"/>
      <c r="BA122" s="453"/>
      <c r="BB122" s="453"/>
      <c r="BC122" s="453"/>
      <c r="BD122" s="453"/>
      <c r="BE122" s="453"/>
      <c r="BF122" s="453"/>
      <c r="BG122" s="453"/>
      <c r="BH122" s="453"/>
      <c r="BI122" s="453"/>
      <c r="BJ122" s="453"/>
      <c r="BK122" s="453"/>
      <c r="BL122" s="453"/>
      <c r="BM122" s="453"/>
      <c r="BN122" s="453"/>
      <c r="BO122" s="453"/>
      <c r="BP122" s="453"/>
    </row>
    <row r="123" spans="1:68" s="547" customFormat="1" ht="15.75" customHeight="1" x14ac:dyDescent="0.2">
      <c r="A123" s="466"/>
      <c r="B123" s="549" t="s">
        <v>131</v>
      </c>
      <c r="C123" s="468" t="s">
        <v>478</v>
      </c>
      <c r="D123" s="468" t="s">
        <v>484</v>
      </c>
      <c r="E123" s="474" t="s">
        <v>447</v>
      </c>
      <c r="F123" s="475" t="s">
        <v>447</v>
      </c>
      <c r="G123" s="476">
        <f>SUM(G125)</f>
        <v>64240.41</v>
      </c>
      <c r="H123" s="453"/>
      <c r="I123" s="453"/>
      <c r="J123" s="453"/>
      <c r="K123" s="453"/>
      <c r="L123" s="453"/>
      <c r="M123" s="453"/>
      <c r="N123" s="453"/>
      <c r="O123" s="453"/>
      <c r="P123" s="453"/>
      <c r="Q123" s="453"/>
      <c r="R123" s="453"/>
      <c r="S123" s="453"/>
      <c r="T123" s="453"/>
      <c r="U123" s="453"/>
      <c r="V123" s="453"/>
      <c r="W123" s="453"/>
      <c r="X123" s="453"/>
      <c r="Y123" s="453"/>
      <c r="Z123" s="453"/>
      <c r="AA123" s="453"/>
      <c r="AB123" s="453"/>
      <c r="AC123" s="453"/>
      <c r="AD123" s="453"/>
      <c r="AE123" s="453"/>
      <c r="AF123" s="453"/>
      <c r="AG123" s="453"/>
      <c r="AH123" s="453"/>
      <c r="AI123" s="453"/>
      <c r="AJ123" s="453"/>
      <c r="AK123" s="453"/>
      <c r="AL123" s="453"/>
      <c r="AM123" s="453"/>
      <c r="AN123" s="453"/>
      <c r="AO123" s="453"/>
      <c r="AP123" s="453"/>
      <c r="AQ123" s="453"/>
      <c r="AR123" s="453"/>
      <c r="AS123" s="453"/>
      <c r="AT123" s="453"/>
      <c r="AU123" s="453"/>
      <c r="AV123" s="453"/>
      <c r="AW123" s="453"/>
      <c r="AX123" s="453"/>
      <c r="AY123" s="453"/>
      <c r="AZ123" s="453"/>
      <c r="BA123" s="453"/>
      <c r="BB123" s="453"/>
      <c r="BC123" s="453"/>
      <c r="BD123" s="453"/>
      <c r="BE123" s="453"/>
      <c r="BF123" s="453"/>
      <c r="BG123" s="453"/>
      <c r="BH123" s="453"/>
      <c r="BI123" s="453"/>
      <c r="BJ123" s="453"/>
      <c r="BK123" s="453"/>
      <c r="BL123" s="453"/>
      <c r="BM123" s="453"/>
      <c r="BN123" s="453"/>
      <c r="BO123" s="453"/>
      <c r="BP123" s="453"/>
    </row>
    <row r="124" spans="1:68" s="547" customFormat="1" ht="15.75" customHeight="1" x14ac:dyDescent="0.2">
      <c r="A124" s="466"/>
      <c r="B124" s="467"/>
      <c r="C124" s="485"/>
      <c r="D124" s="468"/>
      <c r="E124" s="468"/>
      <c r="F124" s="478"/>
      <c r="G124" s="479"/>
      <c r="H124" s="453"/>
      <c r="I124" s="453"/>
      <c r="J124" s="453"/>
      <c r="K124" s="453"/>
      <c r="L124" s="453"/>
      <c r="M124" s="453"/>
      <c r="N124" s="453"/>
      <c r="O124" s="453"/>
      <c r="P124" s="453"/>
      <c r="Q124" s="453"/>
      <c r="R124" s="453"/>
      <c r="S124" s="453"/>
      <c r="T124" s="453"/>
      <c r="U124" s="453"/>
      <c r="V124" s="453"/>
      <c r="W124" s="453"/>
      <c r="X124" s="453"/>
      <c r="Y124" s="453"/>
      <c r="Z124" s="453"/>
      <c r="AA124" s="453"/>
      <c r="AB124" s="453"/>
      <c r="AC124" s="453"/>
      <c r="AD124" s="453"/>
      <c r="AE124" s="453"/>
      <c r="AF124" s="453"/>
      <c r="AG124" s="453"/>
      <c r="AH124" s="453"/>
      <c r="AI124" s="453"/>
      <c r="AJ124" s="453"/>
      <c r="AK124" s="453"/>
      <c r="AL124" s="453"/>
      <c r="AM124" s="453"/>
      <c r="AN124" s="453"/>
      <c r="AO124" s="453"/>
      <c r="AP124" s="453"/>
      <c r="AQ124" s="453"/>
      <c r="AR124" s="453"/>
      <c r="AS124" s="453"/>
      <c r="AT124" s="453"/>
      <c r="AU124" s="453"/>
      <c r="AV124" s="453"/>
      <c r="AW124" s="453"/>
      <c r="AX124" s="453"/>
      <c r="AY124" s="453"/>
      <c r="AZ124" s="453"/>
      <c r="BA124" s="453"/>
      <c r="BB124" s="453"/>
      <c r="BC124" s="453"/>
      <c r="BD124" s="453"/>
      <c r="BE124" s="453"/>
      <c r="BF124" s="453"/>
      <c r="BG124" s="453"/>
      <c r="BH124" s="453"/>
      <c r="BI124" s="453"/>
      <c r="BJ124" s="453"/>
      <c r="BK124" s="453"/>
      <c r="BL124" s="453"/>
      <c r="BM124" s="453"/>
      <c r="BN124" s="453"/>
      <c r="BO124" s="453"/>
      <c r="BP124" s="453"/>
    </row>
    <row r="125" spans="1:68" s="547" customFormat="1" ht="15.75" customHeight="1" x14ac:dyDescent="0.2">
      <c r="A125" s="466"/>
      <c r="B125" s="467"/>
      <c r="C125" s="485"/>
      <c r="D125" s="468"/>
      <c r="E125" s="468"/>
      <c r="F125" s="478"/>
      <c r="G125" s="548">
        <f>SUM(G126:G130)</f>
        <v>64240.41</v>
      </c>
      <c r="H125" s="453"/>
      <c r="I125" s="453"/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3"/>
      <c r="U125" s="453"/>
      <c r="V125" s="453"/>
      <c r="W125" s="453"/>
      <c r="X125" s="453"/>
      <c r="Y125" s="453"/>
      <c r="Z125" s="453"/>
      <c r="AA125" s="453"/>
      <c r="AB125" s="453"/>
      <c r="AC125" s="453"/>
      <c r="AD125" s="453"/>
      <c r="AE125" s="453"/>
      <c r="AF125" s="453"/>
      <c r="AG125" s="453"/>
      <c r="AH125" s="453"/>
      <c r="AI125" s="453"/>
      <c r="AJ125" s="453"/>
      <c r="AK125" s="453"/>
      <c r="AL125" s="453"/>
      <c r="AM125" s="453"/>
      <c r="AN125" s="453"/>
      <c r="AO125" s="453"/>
      <c r="AP125" s="453"/>
      <c r="AQ125" s="453"/>
      <c r="AR125" s="453"/>
      <c r="AS125" s="453"/>
      <c r="AT125" s="453"/>
      <c r="AU125" s="453"/>
      <c r="AV125" s="453"/>
      <c r="AW125" s="453"/>
      <c r="AX125" s="453"/>
      <c r="AY125" s="453"/>
      <c r="AZ125" s="453"/>
      <c r="BA125" s="453"/>
      <c r="BB125" s="453"/>
      <c r="BC125" s="453"/>
      <c r="BD125" s="453"/>
      <c r="BE125" s="453"/>
      <c r="BF125" s="453"/>
      <c r="BG125" s="453"/>
      <c r="BH125" s="453"/>
      <c r="BI125" s="453"/>
      <c r="BJ125" s="453"/>
      <c r="BK125" s="453"/>
      <c r="BL125" s="453"/>
      <c r="BM125" s="453"/>
      <c r="BN125" s="453"/>
      <c r="BO125" s="453"/>
      <c r="BP125" s="453"/>
    </row>
    <row r="126" spans="1:68" s="547" customFormat="1" ht="15.75" customHeight="1" x14ac:dyDescent="0.2">
      <c r="A126" s="466"/>
      <c r="B126" s="467"/>
      <c r="C126" s="485"/>
      <c r="D126" s="468"/>
      <c r="E126" s="468" t="s">
        <v>124</v>
      </c>
      <c r="F126" s="478" t="s">
        <v>447</v>
      </c>
      <c r="G126" s="479">
        <f>4417.41+137-137+12272</f>
        <v>16689.41</v>
      </c>
      <c r="H126" s="453"/>
      <c r="I126" s="453"/>
      <c r="J126" s="453"/>
      <c r="K126" s="453"/>
      <c r="L126" s="453"/>
      <c r="M126" s="453"/>
      <c r="N126" s="453"/>
      <c r="O126" s="453"/>
      <c r="P126" s="453"/>
      <c r="Q126" s="453"/>
      <c r="R126" s="453"/>
      <c r="S126" s="453"/>
      <c r="T126" s="453"/>
      <c r="U126" s="453"/>
      <c r="V126" s="453"/>
      <c r="W126" s="453"/>
      <c r="X126" s="453"/>
      <c r="Y126" s="453"/>
      <c r="Z126" s="453"/>
      <c r="AA126" s="453"/>
      <c r="AB126" s="453"/>
      <c r="AC126" s="453"/>
      <c r="AD126" s="453"/>
      <c r="AE126" s="453"/>
      <c r="AF126" s="453"/>
      <c r="AG126" s="453"/>
      <c r="AH126" s="453"/>
      <c r="AI126" s="453"/>
      <c r="AJ126" s="453"/>
      <c r="AK126" s="453"/>
      <c r="AL126" s="453"/>
      <c r="AM126" s="453"/>
      <c r="AN126" s="453"/>
      <c r="AO126" s="453"/>
      <c r="AP126" s="453"/>
      <c r="AQ126" s="453"/>
      <c r="AR126" s="453"/>
      <c r="AS126" s="453"/>
      <c r="AT126" s="453"/>
      <c r="AU126" s="453"/>
      <c r="AV126" s="453"/>
      <c r="AW126" s="453"/>
      <c r="AX126" s="453"/>
      <c r="AY126" s="453"/>
      <c r="AZ126" s="453"/>
      <c r="BA126" s="453"/>
      <c r="BB126" s="453"/>
      <c r="BC126" s="453"/>
      <c r="BD126" s="453"/>
      <c r="BE126" s="453"/>
      <c r="BF126" s="453"/>
      <c r="BG126" s="453"/>
      <c r="BH126" s="453"/>
      <c r="BI126" s="453"/>
      <c r="BJ126" s="453"/>
      <c r="BK126" s="453"/>
      <c r="BL126" s="453"/>
      <c r="BM126" s="453"/>
      <c r="BN126" s="453"/>
      <c r="BO126" s="453"/>
      <c r="BP126" s="453"/>
    </row>
    <row r="127" spans="1:68" s="547" customFormat="1" ht="15.75" customHeight="1" x14ac:dyDescent="0.2">
      <c r="A127" s="466"/>
      <c r="B127" s="467"/>
      <c r="C127" s="485"/>
      <c r="D127" s="468"/>
      <c r="E127" s="468" t="s">
        <v>465</v>
      </c>
      <c r="F127" s="478" t="s">
        <v>447</v>
      </c>
      <c r="G127" s="479">
        <f>105+215</f>
        <v>320</v>
      </c>
      <c r="H127" s="453"/>
      <c r="I127" s="453"/>
      <c r="J127" s="453"/>
      <c r="K127" s="453"/>
      <c r="L127" s="453"/>
      <c r="M127" s="453"/>
      <c r="N127" s="453"/>
      <c r="O127" s="453"/>
      <c r="P127" s="453"/>
      <c r="Q127" s="453"/>
      <c r="R127" s="453"/>
      <c r="S127" s="453"/>
      <c r="T127" s="453"/>
      <c r="U127" s="453"/>
      <c r="V127" s="453"/>
      <c r="W127" s="453"/>
      <c r="X127" s="453"/>
      <c r="Y127" s="453"/>
      <c r="Z127" s="453"/>
      <c r="AA127" s="453"/>
      <c r="AB127" s="453"/>
      <c r="AC127" s="453"/>
      <c r="AD127" s="453"/>
      <c r="AE127" s="453"/>
      <c r="AF127" s="453"/>
      <c r="AG127" s="453"/>
      <c r="AH127" s="453"/>
      <c r="AI127" s="453"/>
      <c r="AJ127" s="453"/>
      <c r="AK127" s="453"/>
      <c r="AL127" s="453"/>
      <c r="AM127" s="453"/>
      <c r="AN127" s="453"/>
      <c r="AO127" s="453"/>
      <c r="AP127" s="453"/>
      <c r="AQ127" s="453"/>
      <c r="AR127" s="453"/>
      <c r="AS127" s="453"/>
      <c r="AT127" s="453"/>
      <c r="AU127" s="453"/>
      <c r="AV127" s="453"/>
      <c r="AW127" s="453"/>
      <c r="AX127" s="453"/>
      <c r="AY127" s="453"/>
      <c r="AZ127" s="453"/>
      <c r="BA127" s="453"/>
      <c r="BB127" s="453"/>
      <c r="BC127" s="453"/>
      <c r="BD127" s="453"/>
      <c r="BE127" s="453"/>
      <c r="BF127" s="453"/>
      <c r="BG127" s="453"/>
      <c r="BH127" s="453"/>
      <c r="BI127" s="453"/>
      <c r="BJ127" s="453"/>
      <c r="BK127" s="453"/>
      <c r="BL127" s="453"/>
      <c r="BM127" s="453"/>
      <c r="BN127" s="453"/>
      <c r="BO127" s="453"/>
      <c r="BP127" s="453"/>
    </row>
    <row r="128" spans="1:68" s="547" customFormat="1" ht="15.75" customHeight="1" x14ac:dyDescent="0.2">
      <c r="A128" s="466"/>
      <c r="B128" s="467"/>
      <c r="C128" s="485"/>
      <c r="D128" s="468"/>
      <c r="E128" s="468" t="s">
        <v>480</v>
      </c>
      <c r="F128" s="478" t="s">
        <v>447</v>
      </c>
      <c r="G128" s="479">
        <f>7396+8670+6065+4705+6442</f>
        <v>33278</v>
      </c>
      <c r="H128" s="453"/>
      <c r="I128" s="453"/>
      <c r="J128" s="453"/>
      <c r="K128" s="453"/>
      <c r="L128" s="453"/>
      <c r="M128" s="453"/>
      <c r="N128" s="453"/>
      <c r="O128" s="453"/>
      <c r="P128" s="453"/>
      <c r="Q128" s="453"/>
      <c r="R128" s="453"/>
      <c r="S128" s="453"/>
      <c r="T128" s="453"/>
      <c r="U128" s="453"/>
      <c r="V128" s="453"/>
      <c r="W128" s="453"/>
      <c r="X128" s="453"/>
      <c r="Y128" s="453"/>
      <c r="Z128" s="453"/>
      <c r="AA128" s="453"/>
      <c r="AB128" s="453"/>
      <c r="AC128" s="453"/>
      <c r="AD128" s="453"/>
      <c r="AE128" s="453"/>
      <c r="AF128" s="453"/>
      <c r="AG128" s="453"/>
      <c r="AH128" s="453"/>
      <c r="AI128" s="453"/>
      <c r="AJ128" s="453"/>
      <c r="AK128" s="453"/>
      <c r="AL128" s="453"/>
      <c r="AM128" s="453"/>
      <c r="AN128" s="453"/>
      <c r="AO128" s="453"/>
      <c r="AP128" s="453"/>
      <c r="AQ128" s="453"/>
      <c r="AR128" s="453"/>
      <c r="AS128" s="453"/>
      <c r="AT128" s="453"/>
      <c r="AU128" s="453"/>
      <c r="AV128" s="453"/>
      <c r="AW128" s="453"/>
      <c r="AX128" s="453"/>
      <c r="AY128" s="453"/>
      <c r="AZ128" s="453"/>
      <c r="BA128" s="453"/>
      <c r="BB128" s="453"/>
      <c r="BC128" s="453"/>
      <c r="BD128" s="453"/>
      <c r="BE128" s="453"/>
      <c r="BF128" s="453"/>
      <c r="BG128" s="453"/>
      <c r="BH128" s="453"/>
      <c r="BI128" s="453"/>
      <c r="BJ128" s="453"/>
      <c r="BK128" s="453"/>
      <c r="BL128" s="453"/>
      <c r="BM128" s="453"/>
      <c r="BN128" s="453"/>
      <c r="BO128" s="453"/>
      <c r="BP128" s="453"/>
    </row>
    <row r="129" spans="1:68" s="547" customFormat="1" ht="15.75" customHeight="1" x14ac:dyDescent="0.2">
      <c r="A129" s="480"/>
      <c r="B129" s="481"/>
      <c r="C129" s="482"/>
      <c r="D129" s="469"/>
      <c r="E129" s="469" t="s">
        <v>456</v>
      </c>
      <c r="F129" s="471" t="s">
        <v>447</v>
      </c>
      <c r="G129" s="483">
        <f>1808+2118+1483+650+844</f>
        <v>6903</v>
      </c>
      <c r="H129" s="453"/>
      <c r="I129" s="453"/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3"/>
      <c r="U129" s="453"/>
      <c r="V129" s="453"/>
      <c r="W129" s="453"/>
      <c r="X129" s="453"/>
      <c r="Y129" s="453"/>
      <c r="Z129" s="453"/>
      <c r="AA129" s="453"/>
      <c r="AB129" s="453"/>
      <c r="AC129" s="453"/>
      <c r="AD129" s="453"/>
      <c r="AE129" s="453"/>
      <c r="AF129" s="453"/>
      <c r="AG129" s="453"/>
      <c r="AH129" s="453"/>
      <c r="AI129" s="453"/>
      <c r="AJ129" s="453"/>
      <c r="AK129" s="453"/>
      <c r="AL129" s="453"/>
      <c r="AM129" s="453"/>
      <c r="AN129" s="453"/>
      <c r="AO129" s="453"/>
      <c r="AP129" s="453"/>
      <c r="AQ129" s="453"/>
      <c r="AR129" s="453"/>
      <c r="AS129" s="453"/>
      <c r="AT129" s="453"/>
      <c r="AU129" s="453"/>
      <c r="AV129" s="453"/>
      <c r="AW129" s="453"/>
      <c r="AX129" s="453"/>
      <c r="AY129" s="453"/>
      <c r="AZ129" s="453"/>
      <c r="BA129" s="453"/>
      <c r="BB129" s="453"/>
      <c r="BC129" s="453"/>
      <c r="BD129" s="453"/>
      <c r="BE129" s="453"/>
      <c r="BF129" s="453"/>
      <c r="BG129" s="453"/>
      <c r="BH129" s="453"/>
      <c r="BI129" s="453"/>
      <c r="BJ129" s="453"/>
      <c r="BK129" s="453"/>
      <c r="BL129" s="453"/>
      <c r="BM129" s="453"/>
      <c r="BN129" s="453"/>
      <c r="BO129" s="453"/>
      <c r="BP129" s="453"/>
    </row>
    <row r="130" spans="1:68" s="547" customFormat="1" ht="15.75" customHeight="1" x14ac:dyDescent="0.2">
      <c r="A130" s="466"/>
      <c r="B130" s="467"/>
      <c r="C130" s="485"/>
      <c r="D130" s="468"/>
      <c r="E130" s="468" t="s">
        <v>466</v>
      </c>
      <c r="F130" s="478" t="s">
        <v>447</v>
      </c>
      <c r="G130" s="479">
        <f>6580+470</f>
        <v>7050</v>
      </c>
      <c r="H130" s="453"/>
      <c r="I130" s="453"/>
      <c r="J130" s="453"/>
      <c r="K130" s="453"/>
      <c r="L130" s="453"/>
      <c r="M130" s="453"/>
      <c r="N130" s="453"/>
      <c r="O130" s="453"/>
      <c r="P130" s="453"/>
      <c r="Q130" s="453"/>
      <c r="R130" s="453"/>
      <c r="S130" s="453"/>
      <c r="T130" s="453"/>
      <c r="U130" s="453"/>
      <c r="V130" s="453"/>
      <c r="W130" s="453"/>
      <c r="X130" s="453"/>
      <c r="Y130" s="453"/>
      <c r="Z130" s="453"/>
      <c r="AA130" s="453"/>
      <c r="AB130" s="453"/>
      <c r="AC130" s="453"/>
      <c r="AD130" s="453"/>
      <c r="AE130" s="453"/>
      <c r="AF130" s="453"/>
      <c r="AG130" s="453"/>
      <c r="AH130" s="453"/>
      <c r="AI130" s="453"/>
      <c r="AJ130" s="453"/>
      <c r="AK130" s="453"/>
      <c r="AL130" s="453"/>
      <c r="AM130" s="453"/>
      <c r="AN130" s="453"/>
      <c r="AO130" s="453"/>
      <c r="AP130" s="453"/>
      <c r="AQ130" s="453"/>
      <c r="AR130" s="453"/>
      <c r="AS130" s="453"/>
      <c r="AT130" s="453"/>
      <c r="AU130" s="453"/>
      <c r="AV130" s="453"/>
      <c r="AW130" s="453"/>
      <c r="AX130" s="453"/>
      <c r="AY130" s="453"/>
      <c r="AZ130" s="453"/>
      <c r="BA130" s="453"/>
      <c r="BB130" s="453"/>
      <c r="BC130" s="453"/>
      <c r="BD130" s="453"/>
      <c r="BE130" s="453"/>
      <c r="BF130" s="453"/>
      <c r="BG130" s="453"/>
      <c r="BH130" s="453"/>
      <c r="BI130" s="453"/>
      <c r="BJ130" s="453"/>
      <c r="BK130" s="453"/>
      <c r="BL130" s="453"/>
      <c r="BM130" s="453"/>
      <c r="BN130" s="453"/>
      <c r="BO130" s="453"/>
      <c r="BP130" s="453"/>
    </row>
    <row r="131" spans="1:68" s="547" customFormat="1" ht="6" customHeight="1" x14ac:dyDescent="0.2">
      <c r="A131" s="466"/>
      <c r="B131" s="467"/>
      <c r="C131" s="485"/>
      <c r="D131" s="468"/>
      <c r="E131" s="468"/>
      <c r="F131" s="478"/>
      <c r="G131" s="479"/>
      <c r="H131" s="453"/>
      <c r="I131" s="453"/>
      <c r="J131" s="453"/>
      <c r="K131" s="453"/>
      <c r="L131" s="453"/>
      <c r="M131" s="453"/>
      <c r="N131" s="453"/>
      <c r="O131" s="453"/>
      <c r="P131" s="453"/>
      <c r="Q131" s="453"/>
      <c r="R131" s="453"/>
      <c r="S131" s="453"/>
      <c r="T131" s="453"/>
      <c r="U131" s="453"/>
      <c r="V131" s="453"/>
      <c r="W131" s="453"/>
      <c r="X131" s="453"/>
      <c r="Y131" s="453"/>
      <c r="Z131" s="453"/>
      <c r="AA131" s="453"/>
      <c r="AB131" s="453"/>
      <c r="AC131" s="453"/>
      <c r="AD131" s="453"/>
      <c r="AE131" s="453"/>
      <c r="AF131" s="453"/>
      <c r="AG131" s="453"/>
      <c r="AH131" s="453"/>
      <c r="AI131" s="453"/>
      <c r="AJ131" s="453"/>
      <c r="AK131" s="453"/>
      <c r="AL131" s="453"/>
      <c r="AM131" s="453"/>
      <c r="AN131" s="453"/>
      <c r="AO131" s="453"/>
      <c r="AP131" s="453"/>
      <c r="AQ131" s="453"/>
      <c r="AR131" s="453"/>
      <c r="AS131" s="453"/>
      <c r="AT131" s="453"/>
      <c r="AU131" s="453"/>
      <c r="AV131" s="453"/>
      <c r="AW131" s="453"/>
      <c r="AX131" s="453"/>
      <c r="AY131" s="453"/>
      <c r="AZ131" s="453"/>
      <c r="BA131" s="453"/>
      <c r="BB131" s="453"/>
      <c r="BC131" s="453"/>
      <c r="BD131" s="453"/>
      <c r="BE131" s="453"/>
      <c r="BF131" s="453"/>
      <c r="BG131" s="453"/>
      <c r="BH131" s="453"/>
      <c r="BI131" s="453"/>
      <c r="BJ131" s="453"/>
      <c r="BK131" s="453"/>
      <c r="BL131" s="453"/>
      <c r="BM131" s="453"/>
      <c r="BN131" s="453"/>
      <c r="BO131" s="453"/>
      <c r="BP131" s="453"/>
    </row>
    <row r="132" spans="1:68" s="547" customFormat="1" ht="15.75" customHeight="1" x14ac:dyDescent="0.2">
      <c r="A132" s="466"/>
      <c r="B132" s="549" t="s">
        <v>131</v>
      </c>
      <c r="C132" s="468" t="s">
        <v>478</v>
      </c>
      <c r="D132" s="468" t="s">
        <v>485</v>
      </c>
      <c r="E132" s="474" t="s">
        <v>447</v>
      </c>
      <c r="F132" s="475" t="s">
        <v>447</v>
      </c>
      <c r="G132" s="476">
        <f>SUM(G134)</f>
        <v>15565</v>
      </c>
      <c r="H132" s="453"/>
      <c r="I132" s="453"/>
      <c r="J132" s="453"/>
      <c r="K132" s="453"/>
      <c r="L132" s="453"/>
      <c r="M132" s="453"/>
      <c r="N132" s="453"/>
      <c r="O132" s="453"/>
      <c r="P132" s="453"/>
      <c r="Q132" s="453"/>
      <c r="R132" s="453"/>
      <c r="S132" s="453"/>
      <c r="T132" s="453"/>
      <c r="U132" s="453"/>
      <c r="V132" s="453"/>
      <c r="W132" s="453"/>
      <c r="X132" s="453"/>
      <c r="Y132" s="453"/>
      <c r="Z132" s="453"/>
      <c r="AA132" s="453"/>
      <c r="AB132" s="453"/>
      <c r="AC132" s="453"/>
      <c r="AD132" s="453"/>
      <c r="AE132" s="453"/>
      <c r="AF132" s="453"/>
      <c r="AG132" s="453"/>
      <c r="AH132" s="453"/>
      <c r="AI132" s="453"/>
      <c r="AJ132" s="453"/>
      <c r="AK132" s="453"/>
      <c r="AL132" s="453"/>
      <c r="AM132" s="453"/>
      <c r="AN132" s="453"/>
      <c r="AO132" s="453"/>
      <c r="AP132" s="453"/>
      <c r="AQ132" s="453"/>
      <c r="AR132" s="453"/>
      <c r="AS132" s="453"/>
      <c r="AT132" s="453"/>
      <c r="AU132" s="453"/>
      <c r="AV132" s="453"/>
      <c r="AW132" s="453"/>
      <c r="AX132" s="453"/>
      <c r="AY132" s="453"/>
      <c r="AZ132" s="453"/>
      <c r="BA132" s="453"/>
      <c r="BB132" s="453"/>
      <c r="BC132" s="453"/>
      <c r="BD132" s="453"/>
      <c r="BE132" s="453"/>
      <c r="BF132" s="453"/>
      <c r="BG132" s="453"/>
      <c r="BH132" s="453"/>
      <c r="BI132" s="453"/>
      <c r="BJ132" s="453"/>
      <c r="BK132" s="453"/>
      <c r="BL132" s="453"/>
      <c r="BM132" s="453"/>
      <c r="BN132" s="453"/>
      <c r="BO132" s="453"/>
      <c r="BP132" s="453"/>
    </row>
    <row r="133" spans="1:68" s="547" customFormat="1" ht="6.75" customHeight="1" x14ac:dyDescent="0.2">
      <c r="A133" s="466"/>
      <c r="B133" s="467"/>
      <c r="C133" s="485"/>
      <c r="D133" s="468"/>
      <c r="E133" s="468"/>
      <c r="F133" s="478"/>
      <c r="G133" s="479"/>
      <c r="H133" s="453"/>
      <c r="I133" s="453"/>
      <c r="J133" s="453"/>
      <c r="K133" s="453"/>
      <c r="L133" s="453"/>
      <c r="M133" s="453"/>
      <c r="N133" s="453"/>
      <c r="O133" s="453"/>
      <c r="P133" s="453"/>
      <c r="Q133" s="453"/>
      <c r="R133" s="453"/>
      <c r="S133" s="453"/>
      <c r="T133" s="453"/>
      <c r="U133" s="453"/>
      <c r="V133" s="453"/>
      <c r="W133" s="453"/>
      <c r="X133" s="453"/>
      <c r="Y133" s="453"/>
      <c r="Z133" s="453"/>
      <c r="AA133" s="453"/>
      <c r="AB133" s="453"/>
      <c r="AC133" s="453"/>
      <c r="AD133" s="453"/>
      <c r="AE133" s="453"/>
      <c r="AF133" s="453"/>
      <c r="AG133" s="453"/>
      <c r="AH133" s="453"/>
      <c r="AI133" s="453"/>
      <c r="AJ133" s="453"/>
      <c r="AK133" s="453"/>
      <c r="AL133" s="453"/>
      <c r="AM133" s="453"/>
      <c r="AN133" s="453"/>
      <c r="AO133" s="453"/>
      <c r="AP133" s="453"/>
      <c r="AQ133" s="453"/>
      <c r="AR133" s="453"/>
      <c r="AS133" s="453"/>
      <c r="AT133" s="453"/>
      <c r="AU133" s="453"/>
      <c r="AV133" s="453"/>
      <c r="AW133" s="453"/>
      <c r="AX133" s="453"/>
      <c r="AY133" s="453"/>
      <c r="AZ133" s="453"/>
      <c r="BA133" s="453"/>
      <c r="BB133" s="453"/>
      <c r="BC133" s="453"/>
      <c r="BD133" s="453"/>
      <c r="BE133" s="453"/>
      <c r="BF133" s="453"/>
      <c r="BG133" s="453"/>
      <c r="BH133" s="453"/>
      <c r="BI133" s="453"/>
      <c r="BJ133" s="453"/>
      <c r="BK133" s="453"/>
      <c r="BL133" s="453"/>
      <c r="BM133" s="453"/>
      <c r="BN133" s="453"/>
      <c r="BO133" s="453"/>
      <c r="BP133" s="453"/>
    </row>
    <row r="134" spans="1:68" s="547" customFormat="1" ht="15.75" customHeight="1" x14ac:dyDescent="0.2">
      <c r="A134" s="466"/>
      <c r="B134" s="467"/>
      <c r="C134" s="485"/>
      <c r="D134" s="468"/>
      <c r="E134" s="468"/>
      <c r="F134" s="478"/>
      <c r="G134" s="548">
        <f>SUM(G135:G139)</f>
        <v>15565</v>
      </c>
      <c r="H134" s="453"/>
      <c r="I134" s="453"/>
      <c r="J134" s="453"/>
      <c r="K134" s="453"/>
      <c r="L134" s="453"/>
      <c r="M134" s="453"/>
      <c r="N134" s="453"/>
      <c r="O134" s="453"/>
      <c r="P134" s="453"/>
      <c r="Q134" s="453"/>
      <c r="R134" s="453"/>
      <c r="S134" s="453"/>
      <c r="T134" s="453"/>
      <c r="U134" s="453"/>
      <c r="V134" s="453"/>
      <c r="W134" s="453"/>
      <c r="X134" s="453"/>
      <c r="Y134" s="453"/>
      <c r="Z134" s="453"/>
      <c r="AA134" s="453"/>
      <c r="AB134" s="453"/>
      <c r="AC134" s="453"/>
      <c r="AD134" s="453"/>
      <c r="AE134" s="453"/>
      <c r="AF134" s="453"/>
      <c r="AG134" s="453"/>
      <c r="AH134" s="453"/>
      <c r="AI134" s="453"/>
      <c r="AJ134" s="453"/>
      <c r="AK134" s="453"/>
      <c r="AL134" s="453"/>
      <c r="AM134" s="453"/>
      <c r="AN134" s="453"/>
      <c r="AO134" s="453"/>
      <c r="AP134" s="453"/>
      <c r="AQ134" s="453"/>
      <c r="AR134" s="453"/>
      <c r="AS134" s="453"/>
      <c r="AT134" s="453"/>
      <c r="AU134" s="453"/>
      <c r="AV134" s="453"/>
      <c r="AW134" s="453"/>
      <c r="AX134" s="453"/>
      <c r="AY134" s="453"/>
      <c r="AZ134" s="453"/>
      <c r="BA134" s="453"/>
      <c r="BB134" s="453"/>
      <c r="BC134" s="453"/>
      <c r="BD134" s="453"/>
      <c r="BE134" s="453"/>
      <c r="BF134" s="453"/>
      <c r="BG134" s="453"/>
      <c r="BH134" s="453"/>
      <c r="BI134" s="453"/>
      <c r="BJ134" s="453"/>
      <c r="BK134" s="453"/>
      <c r="BL134" s="453"/>
      <c r="BM134" s="453"/>
      <c r="BN134" s="453"/>
      <c r="BO134" s="453"/>
      <c r="BP134" s="453"/>
    </row>
    <row r="135" spans="1:68" s="547" customFormat="1" ht="15.75" customHeight="1" x14ac:dyDescent="0.2">
      <c r="A135" s="466"/>
      <c r="B135" s="467"/>
      <c r="C135" s="485"/>
      <c r="D135" s="468"/>
      <c r="E135" s="468" t="s">
        <v>124</v>
      </c>
      <c r="F135" s="478" t="s">
        <v>447</v>
      </c>
      <c r="G135" s="479">
        <f>3683</f>
        <v>3683</v>
      </c>
      <c r="H135" s="453"/>
      <c r="I135" s="453"/>
      <c r="J135" s="453"/>
      <c r="K135" s="453"/>
      <c r="L135" s="453"/>
      <c r="M135" s="453"/>
      <c r="N135" s="453"/>
      <c r="O135" s="453"/>
      <c r="P135" s="453"/>
      <c r="Q135" s="453"/>
      <c r="R135" s="453"/>
      <c r="S135" s="453"/>
      <c r="T135" s="453"/>
      <c r="U135" s="453"/>
      <c r="V135" s="453"/>
      <c r="W135" s="453"/>
      <c r="X135" s="453"/>
      <c r="Y135" s="453"/>
      <c r="Z135" s="453"/>
      <c r="AA135" s="453"/>
      <c r="AB135" s="453"/>
      <c r="AC135" s="453"/>
      <c r="AD135" s="453"/>
      <c r="AE135" s="453"/>
      <c r="AF135" s="453"/>
      <c r="AG135" s="453"/>
      <c r="AH135" s="453"/>
      <c r="AI135" s="453"/>
      <c r="AJ135" s="453"/>
      <c r="AK135" s="453"/>
      <c r="AL135" s="453"/>
      <c r="AM135" s="453"/>
      <c r="AN135" s="453"/>
      <c r="AO135" s="453"/>
      <c r="AP135" s="453"/>
      <c r="AQ135" s="453"/>
      <c r="AR135" s="453"/>
      <c r="AS135" s="453"/>
      <c r="AT135" s="453"/>
      <c r="AU135" s="453"/>
      <c r="AV135" s="453"/>
      <c r="AW135" s="453"/>
      <c r="AX135" s="453"/>
      <c r="AY135" s="453"/>
      <c r="AZ135" s="453"/>
      <c r="BA135" s="453"/>
      <c r="BB135" s="453"/>
      <c r="BC135" s="453"/>
      <c r="BD135" s="453"/>
      <c r="BE135" s="453"/>
      <c r="BF135" s="453"/>
      <c r="BG135" s="453"/>
      <c r="BH135" s="453"/>
      <c r="BI135" s="453"/>
      <c r="BJ135" s="453"/>
      <c r="BK135" s="453"/>
      <c r="BL135" s="453"/>
      <c r="BM135" s="453"/>
      <c r="BN135" s="453"/>
      <c r="BO135" s="453"/>
      <c r="BP135" s="453"/>
    </row>
    <row r="136" spans="1:68" s="547" customFormat="1" ht="15.75" customHeight="1" x14ac:dyDescent="0.2">
      <c r="A136" s="466"/>
      <c r="B136" s="467"/>
      <c r="C136" s="485"/>
      <c r="D136" s="468"/>
      <c r="E136" s="468" t="s">
        <v>465</v>
      </c>
      <c r="F136" s="478" t="s">
        <v>447</v>
      </c>
      <c r="G136" s="479">
        <f>200</f>
        <v>200</v>
      </c>
      <c r="H136" s="453"/>
      <c r="I136" s="453"/>
      <c r="J136" s="453"/>
      <c r="K136" s="453"/>
      <c r="L136" s="453"/>
      <c r="M136" s="453"/>
      <c r="N136" s="453"/>
      <c r="O136" s="453"/>
      <c r="P136" s="453"/>
      <c r="Q136" s="453"/>
      <c r="R136" s="453"/>
      <c r="S136" s="453"/>
      <c r="T136" s="453"/>
      <c r="U136" s="453"/>
      <c r="V136" s="453"/>
      <c r="W136" s="453"/>
      <c r="X136" s="453"/>
      <c r="Y136" s="453"/>
      <c r="Z136" s="453"/>
      <c r="AA136" s="453"/>
      <c r="AB136" s="453"/>
      <c r="AC136" s="453"/>
      <c r="AD136" s="453"/>
      <c r="AE136" s="453"/>
      <c r="AF136" s="453"/>
      <c r="AG136" s="453"/>
      <c r="AH136" s="453"/>
      <c r="AI136" s="453"/>
      <c r="AJ136" s="453"/>
      <c r="AK136" s="453"/>
      <c r="AL136" s="453"/>
      <c r="AM136" s="453"/>
      <c r="AN136" s="453"/>
      <c r="AO136" s="453"/>
      <c r="AP136" s="453"/>
      <c r="AQ136" s="453"/>
      <c r="AR136" s="453"/>
      <c r="AS136" s="453"/>
      <c r="AT136" s="453"/>
      <c r="AU136" s="453"/>
      <c r="AV136" s="453"/>
      <c r="AW136" s="453"/>
      <c r="AX136" s="453"/>
      <c r="AY136" s="453"/>
      <c r="AZ136" s="453"/>
      <c r="BA136" s="453"/>
      <c r="BB136" s="453"/>
      <c r="BC136" s="453"/>
      <c r="BD136" s="453"/>
      <c r="BE136" s="453"/>
      <c r="BF136" s="453"/>
      <c r="BG136" s="453"/>
      <c r="BH136" s="453"/>
      <c r="BI136" s="453"/>
      <c r="BJ136" s="453"/>
      <c r="BK136" s="453"/>
      <c r="BL136" s="453"/>
      <c r="BM136" s="453"/>
      <c r="BN136" s="453"/>
      <c r="BO136" s="453"/>
      <c r="BP136" s="453"/>
    </row>
    <row r="137" spans="1:68" s="547" customFormat="1" ht="15.75" customHeight="1" x14ac:dyDescent="0.2">
      <c r="A137" s="466"/>
      <c r="B137" s="467"/>
      <c r="C137" s="485"/>
      <c r="D137" s="468"/>
      <c r="E137" s="468" t="s">
        <v>480</v>
      </c>
      <c r="F137" s="478" t="s">
        <v>447</v>
      </c>
      <c r="G137" s="479">
        <f>2060+2334+4352-3000</f>
        <v>5746</v>
      </c>
      <c r="H137" s="453"/>
      <c r="I137" s="453"/>
      <c r="J137" s="453"/>
      <c r="K137" s="453"/>
      <c r="L137" s="453"/>
      <c r="M137" s="453"/>
      <c r="N137" s="453"/>
      <c r="O137" s="453"/>
      <c r="P137" s="453"/>
      <c r="Q137" s="453"/>
      <c r="R137" s="453"/>
      <c r="S137" s="453"/>
      <c r="T137" s="453"/>
      <c r="U137" s="453"/>
      <c r="V137" s="453"/>
      <c r="W137" s="453"/>
      <c r="X137" s="453"/>
      <c r="Y137" s="453"/>
      <c r="Z137" s="453"/>
      <c r="AA137" s="453"/>
      <c r="AB137" s="453"/>
      <c r="AC137" s="453"/>
      <c r="AD137" s="453"/>
      <c r="AE137" s="453"/>
      <c r="AF137" s="453"/>
      <c r="AG137" s="453"/>
      <c r="AH137" s="453"/>
      <c r="AI137" s="453"/>
      <c r="AJ137" s="453"/>
      <c r="AK137" s="453"/>
      <c r="AL137" s="453"/>
      <c r="AM137" s="453"/>
      <c r="AN137" s="453"/>
      <c r="AO137" s="453"/>
      <c r="AP137" s="453"/>
      <c r="AQ137" s="453"/>
      <c r="AR137" s="453"/>
      <c r="AS137" s="453"/>
      <c r="AT137" s="453"/>
      <c r="AU137" s="453"/>
      <c r="AV137" s="453"/>
      <c r="AW137" s="453"/>
      <c r="AX137" s="453"/>
      <c r="AY137" s="453"/>
      <c r="AZ137" s="453"/>
      <c r="BA137" s="453"/>
      <c r="BB137" s="453"/>
      <c r="BC137" s="453"/>
      <c r="BD137" s="453"/>
      <c r="BE137" s="453"/>
      <c r="BF137" s="453"/>
      <c r="BG137" s="453"/>
      <c r="BH137" s="453"/>
      <c r="BI137" s="453"/>
      <c r="BJ137" s="453"/>
      <c r="BK137" s="453"/>
      <c r="BL137" s="453"/>
      <c r="BM137" s="453"/>
      <c r="BN137" s="453"/>
      <c r="BO137" s="453"/>
      <c r="BP137" s="453"/>
    </row>
    <row r="138" spans="1:68" s="547" customFormat="1" ht="15.75" customHeight="1" x14ac:dyDescent="0.2">
      <c r="A138" s="466"/>
      <c r="B138" s="467"/>
      <c r="C138" s="485"/>
      <c r="D138" s="468"/>
      <c r="E138" s="468" t="s">
        <v>456</v>
      </c>
      <c r="F138" s="478" t="s">
        <v>447</v>
      </c>
      <c r="G138" s="479">
        <f>504+570+1062-1000</f>
        <v>1136</v>
      </c>
      <c r="H138" s="453"/>
      <c r="I138" s="453"/>
      <c r="J138" s="453"/>
      <c r="K138" s="453"/>
      <c r="L138" s="453"/>
      <c r="M138" s="453"/>
      <c r="N138" s="453"/>
      <c r="O138" s="453"/>
      <c r="P138" s="453"/>
      <c r="Q138" s="453"/>
      <c r="R138" s="453"/>
      <c r="S138" s="453"/>
      <c r="T138" s="453"/>
      <c r="U138" s="453"/>
      <c r="V138" s="453"/>
      <c r="W138" s="453"/>
      <c r="X138" s="453"/>
      <c r="Y138" s="453"/>
      <c r="Z138" s="453"/>
      <c r="AA138" s="453"/>
      <c r="AB138" s="453"/>
      <c r="AC138" s="453"/>
      <c r="AD138" s="453"/>
      <c r="AE138" s="453"/>
      <c r="AF138" s="453"/>
      <c r="AG138" s="453"/>
      <c r="AH138" s="453"/>
      <c r="AI138" s="453"/>
      <c r="AJ138" s="453"/>
      <c r="AK138" s="453"/>
      <c r="AL138" s="453"/>
      <c r="AM138" s="453"/>
      <c r="AN138" s="453"/>
      <c r="AO138" s="453"/>
      <c r="AP138" s="453"/>
      <c r="AQ138" s="453"/>
      <c r="AR138" s="453"/>
      <c r="AS138" s="453"/>
      <c r="AT138" s="453"/>
      <c r="AU138" s="453"/>
      <c r="AV138" s="453"/>
      <c r="AW138" s="453"/>
      <c r="AX138" s="453"/>
      <c r="AY138" s="453"/>
      <c r="AZ138" s="453"/>
      <c r="BA138" s="453"/>
      <c r="BB138" s="453"/>
      <c r="BC138" s="453"/>
      <c r="BD138" s="453"/>
      <c r="BE138" s="453"/>
      <c r="BF138" s="453"/>
      <c r="BG138" s="453"/>
      <c r="BH138" s="453"/>
      <c r="BI138" s="453"/>
      <c r="BJ138" s="453"/>
      <c r="BK138" s="453"/>
      <c r="BL138" s="453"/>
      <c r="BM138" s="453"/>
      <c r="BN138" s="453"/>
      <c r="BO138" s="453"/>
      <c r="BP138" s="453"/>
    </row>
    <row r="139" spans="1:68" s="547" customFormat="1" ht="15.75" customHeight="1" x14ac:dyDescent="0.2">
      <c r="A139" s="466"/>
      <c r="B139" s="467"/>
      <c r="C139" s="485"/>
      <c r="D139" s="468"/>
      <c r="E139" s="468" t="s">
        <v>466</v>
      </c>
      <c r="F139" s="478" t="s">
        <v>447</v>
      </c>
      <c r="G139" s="479">
        <f>4800</f>
        <v>4800</v>
      </c>
      <c r="H139" s="453"/>
      <c r="I139" s="453"/>
      <c r="J139" s="453"/>
      <c r="K139" s="453"/>
      <c r="L139" s="453"/>
      <c r="M139" s="453"/>
      <c r="N139" s="453"/>
      <c r="O139" s="453"/>
      <c r="P139" s="453"/>
      <c r="Q139" s="453"/>
      <c r="R139" s="453"/>
      <c r="S139" s="453"/>
      <c r="T139" s="453"/>
      <c r="U139" s="453"/>
      <c r="V139" s="453"/>
      <c r="W139" s="453"/>
      <c r="X139" s="453"/>
      <c r="Y139" s="453"/>
      <c r="Z139" s="453"/>
      <c r="AA139" s="453"/>
      <c r="AB139" s="453"/>
      <c r="AC139" s="453"/>
      <c r="AD139" s="453"/>
      <c r="AE139" s="453"/>
      <c r="AF139" s="453"/>
      <c r="AG139" s="453"/>
      <c r="AH139" s="453"/>
      <c r="AI139" s="453"/>
      <c r="AJ139" s="453"/>
      <c r="AK139" s="453"/>
      <c r="AL139" s="453"/>
      <c r="AM139" s="453"/>
      <c r="AN139" s="453"/>
      <c r="AO139" s="453"/>
      <c r="AP139" s="453"/>
      <c r="AQ139" s="453"/>
      <c r="AR139" s="453"/>
      <c r="AS139" s="453"/>
      <c r="AT139" s="453"/>
      <c r="AU139" s="453"/>
      <c r="AV139" s="453"/>
      <c r="AW139" s="453"/>
      <c r="AX139" s="453"/>
      <c r="AY139" s="453"/>
      <c r="AZ139" s="453"/>
      <c r="BA139" s="453"/>
      <c r="BB139" s="453"/>
      <c r="BC139" s="453"/>
      <c r="BD139" s="453"/>
      <c r="BE139" s="453"/>
      <c r="BF139" s="453"/>
      <c r="BG139" s="453"/>
      <c r="BH139" s="453"/>
      <c r="BI139" s="453"/>
      <c r="BJ139" s="453"/>
      <c r="BK139" s="453"/>
      <c r="BL139" s="453"/>
      <c r="BM139" s="453"/>
      <c r="BN139" s="453"/>
      <c r="BO139" s="453"/>
      <c r="BP139" s="453"/>
    </row>
    <row r="140" spans="1:68" s="547" customFormat="1" ht="7.5" customHeight="1" x14ac:dyDescent="0.2">
      <c r="A140" s="466"/>
      <c r="B140" s="467"/>
      <c r="C140" s="485"/>
      <c r="D140" s="468"/>
      <c r="E140" s="469"/>
      <c r="F140" s="471"/>
      <c r="G140" s="483"/>
      <c r="H140" s="453"/>
      <c r="I140" s="453"/>
      <c r="J140" s="453"/>
      <c r="K140" s="453"/>
      <c r="L140" s="453"/>
      <c r="M140" s="453"/>
      <c r="N140" s="453"/>
      <c r="O140" s="453"/>
      <c r="P140" s="453"/>
      <c r="Q140" s="453"/>
      <c r="R140" s="453"/>
      <c r="S140" s="453"/>
      <c r="T140" s="453"/>
      <c r="U140" s="453"/>
      <c r="V140" s="453"/>
      <c r="W140" s="453"/>
      <c r="X140" s="453"/>
      <c r="Y140" s="453"/>
      <c r="Z140" s="453"/>
      <c r="AA140" s="453"/>
      <c r="AB140" s="453"/>
      <c r="AC140" s="453"/>
      <c r="AD140" s="453"/>
      <c r="AE140" s="453"/>
      <c r="AF140" s="453"/>
      <c r="AG140" s="453"/>
      <c r="AH140" s="453"/>
      <c r="AI140" s="453"/>
      <c r="AJ140" s="453"/>
      <c r="AK140" s="453"/>
      <c r="AL140" s="453"/>
      <c r="AM140" s="453"/>
      <c r="AN140" s="453"/>
      <c r="AO140" s="453"/>
      <c r="AP140" s="453"/>
      <c r="AQ140" s="453"/>
      <c r="AR140" s="453"/>
      <c r="AS140" s="453"/>
      <c r="AT140" s="453"/>
      <c r="AU140" s="453"/>
      <c r="AV140" s="453"/>
      <c r="AW140" s="453"/>
      <c r="AX140" s="453"/>
      <c r="AY140" s="453"/>
      <c r="AZ140" s="453"/>
      <c r="BA140" s="453"/>
      <c r="BB140" s="453"/>
      <c r="BC140" s="453"/>
      <c r="BD140" s="453"/>
      <c r="BE140" s="453"/>
      <c r="BF140" s="453"/>
      <c r="BG140" s="453"/>
      <c r="BH140" s="453"/>
      <c r="BI140" s="453"/>
      <c r="BJ140" s="453"/>
      <c r="BK140" s="453"/>
      <c r="BL140" s="453"/>
      <c r="BM140" s="453"/>
      <c r="BN140" s="453"/>
      <c r="BO140" s="453"/>
      <c r="BP140" s="453"/>
    </row>
    <row r="141" spans="1:68" s="547" customFormat="1" ht="18.75" customHeight="1" x14ac:dyDescent="0.2">
      <c r="A141" s="466"/>
      <c r="B141" s="549" t="s">
        <v>156</v>
      </c>
      <c r="C141" s="468" t="s">
        <v>478</v>
      </c>
      <c r="D141" s="468" t="s">
        <v>485</v>
      </c>
      <c r="E141" s="469" t="s">
        <v>447</v>
      </c>
      <c r="F141" s="471" t="s">
        <v>447</v>
      </c>
      <c r="G141" s="470">
        <f>SUM(G143)</f>
        <v>14355.67</v>
      </c>
      <c r="H141" s="453"/>
      <c r="I141" s="453"/>
      <c r="J141" s="453"/>
      <c r="K141" s="453"/>
      <c r="L141" s="453"/>
      <c r="M141" s="453"/>
      <c r="N141" s="453"/>
      <c r="O141" s="453"/>
      <c r="P141" s="453"/>
      <c r="Q141" s="453"/>
      <c r="R141" s="453"/>
      <c r="S141" s="453"/>
      <c r="T141" s="453"/>
      <c r="U141" s="453"/>
      <c r="V141" s="453"/>
      <c r="W141" s="453"/>
      <c r="X141" s="453"/>
      <c r="Y141" s="453"/>
      <c r="Z141" s="453"/>
      <c r="AA141" s="453"/>
      <c r="AB141" s="453"/>
      <c r="AC141" s="453"/>
      <c r="AD141" s="453"/>
      <c r="AE141" s="453"/>
      <c r="AF141" s="453"/>
      <c r="AG141" s="453"/>
      <c r="AH141" s="453"/>
      <c r="AI141" s="453"/>
      <c r="AJ141" s="453"/>
      <c r="AK141" s="453"/>
      <c r="AL141" s="453"/>
      <c r="AM141" s="453"/>
      <c r="AN141" s="453"/>
      <c r="AO141" s="453"/>
      <c r="AP141" s="453"/>
      <c r="AQ141" s="453"/>
      <c r="AR141" s="453"/>
      <c r="AS141" s="453"/>
      <c r="AT141" s="453"/>
      <c r="AU141" s="453"/>
      <c r="AV141" s="453"/>
      <c r="AW141" s="453"/>
      <c r="AX141" s="453"/>
      <c r="AY141" s="453"/>
      <c r="AZ141" s="453"/>
      <c r="BA141" s="453"/>
      <c r="BB141" s="453"/>
      <c r="BC141" s="453"/>
      <c r="BD141" s="453"/>
      <c r="BE141" s="453"/>
      <c r="BF141" s="453"/>
      <c r="BG141" s="453"/>
      <c r="BH141" s="453"/>
      <c r="BI141" s="453"/>
      <c r="BJ141" s="453"/>
      <c r="BK141" s="453"/>
      <c r="BL141" s="453"/>
      <c r="BM141" s="453"/>
      <c r="BN141" s="453"/>
      <c r="BO141" s="453"/>
      <c r="BP141" s="453"/>
    </row>
    <row r="142" spans="1:68" s="547" customFormat="1" ht="6" customHeight="1" x14ac:dyDescent="0.2">
      <c r="A142" s="466"/>
      <c r="B142" s="467"/>
      <c r="C142" s="485"/>
      <c r="D142" s="468"/>
      <c r="E142" s="468"/>
      <c r="F142" s="478"/>
      <c r="G142" s="479"/>
      <c r="H142" s="453"/>
      <c r="I142" s="453"/>
      <c r="J142" s="453"/>
      <c r="K142" s="453"/>
      <c r="L142" s="453"/>
      <c r="M142" s="453"/>
      <c r="N142" s="453"/>
      <c r="O142" s="453"/>
      <c r="P142" s="453"/>
      <c r="Q142" s="453"/>
      <c r="R142" s="453"/>
      <c r="S142" s="453"/>
      <c r="T142" s="453"/>
      <c r="U142" s="453"/>
      <c r="V142" s="453"/>
      <c r="W142" s="453"/>
      <c r="X142" s="453"/>
      <c r="Y142" s="453"/>
      <c r="Z142" s="453"/>
      <c r="AA142" s="453"/>
      <c r="AB142" s="453"/>
      <c r="AC142" s="453"/>
      <c r="AD142" s="453"/>
      <c r="AE142" s="453"/>
      <c r="AF142" s="453"/>
      <c r="AG142" s="453"/>
      <c r="AH142" s="453"/>
      <c r="AI142" s="453"/>
      <c r="AJ142" s="453"/>
      <c r="AK142" s="453"/>
      <c r="AL142" s="453"/>
      <c r="AM142" s="453"/>
      <c r="AN142" s="453"/>
      <c r="AO142" s="453"/>
      <c r="AP142" s="453"/>
      <c r="AQ142" s="453"/>
      <c r="AR142" s="453"/>
      <c r="AS142" s="453"/>
      <c r="AT142" s="453"/>
      <c r="AU142" s="453"/>
      <c r="AV142" s="453"/>
      <c r="AW142" s="453"/>
      <c r="AX142" s="453"/>
      <c r="AY142" s="453"/>
      <c r="AZ142" s="453"/>
      <c r="BA142" s="453"/>
      <c r="BB142" s="453"/>
      <c r="BC142" s="453"/>
      <c r="BD142" s="453"/>
      <c r="BE142" s="453"/>
      <c r="BF142" s="453"/>
      <c r="BG142" s="453"/>
      <c r="BH142" s="453"/>
      <c r="BI142" s="453"/>
      <c r="BJ142" s="453"/>
      <c r="BK142" s="453"/>
      <c r="BL142" s="453"/>
      <c r="BM142" s="453"/>
      <c r="BN142" s="453"/>
      <c r="BO142" s="453"/>
      <c r="BP142" s="453"/>
    </row>
    <row r="143" spans="1:68" s="547" customFormat="1" ht="15.75" customHeight="1" x14ac:dyDescent="0.2">
      <c r="A143" s="466"/>
      <c r="B143" s="467"/>
      <c r="C143" s="485"/>
      <c r="D143" s="468"/>
      <c r="E143" s="468"/>
      <c r="F143" s="478"/>
      <c r="G143" s="548">
        <f>SUM(G144)</f>
        <v>14355.67</v>
      </c>
      <c r="H143" s="453"/>
      <c r="I143" s="453"/>
      <c r="J143" s="453"/>
      <c r="K143" s="453"/>
      <c r="L143" s="453"/>
      <c r="M143" s="453"/>
      <c r="N143" s="453"/>
      <c r="O143" s="453"/>
      <c r="P143" s="453"/>
      <c r="Q143" s="453"/>
      <c r="R143" s="453"/>
      <c r="S143" s="453"/>
      <c r="T143" s="453"/>
      <c r="U143" s="453"/>
      <c r="V143" s="453"/>
      <c r="W143" s="453"/>
      <c r="X143" s="453"/>
      <c r="Y143" s="453"/>
      <c r="Z143" s="453"/>
      <c r="AA143" s="453"/>
      <c r="AB143" s="453"/>
      <c r="AC143" s="453"/>
      <c r="AD143" s="453"/>
      <c r="AE143" s="453"/>
      <c r="AF143" s="453"/>
      <c r="AG143" s="453"/>
      <c r="AH143" s="453"/>
      <c r="AI143" s="453"/>
      <c r="AJ143" s="453"/>
      <c r="AK143" s="453"/>
      <c r="AL143" s="453"/>
      <c r="AM143" s="453"/>
      <c r="AN143" s="453"/>
      <c r="AO143" s="453"/>
      <c r="AP143" s="453"/>
      <c r="AQ143" s="453"/>
      <c r="AR143" s="453"/>
      <c r="AS143" s="453"/>
      <c r="AT143" s="453"/>
      <c r="AU143" s="453"/>
      <c r="AV143" s="453"/>
      <c r="AW143" s="453"/>
      <c r="AX143" s="453"/>
      <c r="AY143" s="453"/>
      <c r="AZ143" s="453"/>
      <c r="BA143" s="453"/>
      <c r="BB143" s="453"/>
      <c r="BC143" s="453"/>
      <c r="BD143" s="453"/>
      <c r="BE143" s="453"/>
      <c r="BF143" s="453"/>
      <c r="BG143" s="453"/>
      <c r="BH143" s="453"/>
      <c r="BI143" s="453"/>
      <c r="BJ143" s="453"/>
      <c r="BK143" s="453"/>
      <c r="BL143" s="453"/>
      <c r="BM143" s="453"/>
      <c r="BN143" s="453"/>
      <c r="BO143" s="453"/>
      <c r="BP143" s="453"/>
    </row>
    <row r="144" spans="1:68" s="547" customFormat="1" ht="15.75" customHeight="1" x14ac:dyDescent="0.2">
      <c r="A144" s="466"/>
      <c r="B144" s="467"/>
      <c r="C144" s="485"/>
      <c r="D144" s="468"/>
      <c r="E144" s="468" t="s">
        <v>140</v>
      </c>
      <c r="F144" s="478" t="s">
        <v>447</v>
      </c>
      <c r="G144" s="479">
        <f>741.67+861+776+10353+828+796</f>
        <v>14355.67</v>
      </c>
      <c r="H144" s="453"/>
      <c r="I144" s="453"/>
      <c r="J144" s="453"/>
      <c r="K144" s="453"/>
      <c r="L144" s="453"/>
      <c r="M144" s="453"/>
      <c r="N144" s="453"/>
      <c r="O144" s="453"/>
      <c r="P144" s="453"/>
      <c r="Q144" s="453"/>
      <c r="R144" s="453"/>
      <c r="S144" s="453"/>
      <c r="T144" s="453"/>
      <c r="U144" s="453"/>
      <c r="V144" s="453"/>
      <c r="W144" s="453"/>
      <c r="X144" s="453"/>
      <c r="Y144" s="453"/>
      <c r="Z144" s="453"/>
      <c r="AA144" s="453"/>
      <c r="AB144" s="453"/>
      <c r="AC144" s="453"/>
      <c r="AD144" s="453"/>
      <c r="AE144" s="453"/>
      <c r="AF144" s="453"/>
      <c r="AG144" s="453"/>
      <c r="AH144" s="453"/>
      <c r="AI144" s="453"/>
      <c r="AJ144" s="453"/>
      <c r="AK144" s="453"/>
      <c r="AL144" s="453"/>
      <c r="AM144" s="453"/>
      <c r="AN144" s="453"/>
      <c r="AO144" s="453"/>
      <c r="AP144" s="453"/>
      <c r="AQ144" s="453"/>
      <c r="AR144" s="453"/>
      <c r="AS144" s="453"/>
      <c r="AT144" s="453"/>
      <c r="AU144" s="453"/>
      <c r="AV144" s="453"/>
      <c r="AW144" s="453"/>
      <c r="AX144" s="453"/>
      <c r="AY144" s="453"/>
      <c r="AZ144" s="453"/>
      <c r="BA144" s="453"/>
      <c r="BB144" s="453"/>
      <c r="BC144" s="453"/>
      <c r="BD144" s="453"/>
      <c r="BE144" s="453"/>
      <c r="BF144" s="453"/>
      <c r="BG144" s="453"/>
      <c r="BH144" s="453"/>
      <c r="BI144" s="453"/>
      <c r="BJ144" s="453"/>
      <c r="BK144" s="453"/>
      <c r="BL144" s="453"/>
      <c r="BM144" s="453"/>
      <c r="BN144" s="453"/>
      <c r="BO144" s="453"/>
      <c r="BP144" s="453"/>
    </row>
    <row r="145" spans="1:68" s="547" customFormat="1" ht="6" customHeight="1" x14ac:dyDescent="0.2">
      <c r="A145" s="466"/>
      <c r="B145" s="467"/>
      <c r="C145" s="485"/>
      <c r="D145" s="468"/>
      <c r="E145" s="469"/>
      <c r="F145" s="471"/>
      <c r="G145" s="483"/>
      <c r="H145" s="453"/>
      <c r="I145" s="453"/>
      <c r="J145" s="453"/>
      <c r="K145" s="453"/>
      <c r="L145" s="453"/>
      <c r="M145" s="453"/>
      <c r="N145" s="453"/>
      <c r="O145" s="453"/>
      <c r="P145" s="453"/>
      <c r="Q145" s="453"/>
      <c r="R145" s="453"/>
      <c r="S145" s="453"/>
      <c r="T145" s="453"/>
      <c r="U145" s="453"/>
      <c r="V145" s="453"/>
      <c r="W145" s="453"/>
      <c r="X145" s="453"/>
      <c r="Y145" s="453"/>
      <c r="Z145" s="453"/>
      <c r="AA145" s="453"/>
      <c r="AB145" s="453"/>
      <c r="AC145" s="453"/>
      <c r="AD145" s="453"/>
      <c r="AE145" s="453"/>
      <c r="AF145" s="453"/>
      <c r="AG145" s="453"/>
      <c r="AH145" s="453"/>
      <c r="AI145" s="453"/>
      <c r="AJ145" s="453"/>
      <c r="AK145" s="453"/>
      <c r="AL145" s="453"/>
      <c r="AM145" s="453"/>
      <c r="AN145" s="453"/>
      <c r="AO145" s="453"/>
      <c r="AP145" s="453"/>
      <c r="AQ145" s="453"/>
      <c r="AR145" s="453"/>
      <c r="AS145" s="453"/>
      <c r="AT145" s="453"/>
      <c r="AU145" s="453"/>
      <c r="AV145" s="453"/>
      <c r="AW145" s="453"/>
      <c r="AX145" s="453"/>
      <c r="AY145" s="453"/>
      <c r="AZ145" s="453"/>
      <c r="BA145" s="453"/>
      <c r="BB145" s="453"/>
      <c r="BC145" s="453"/>
      <c r="BD145" s="453"/>
      <c r="BE145" s="453"/>
      <c r="BF145" s="453"/>
      <c r="BG145" s="453"/>
      <c r="BH145" s="453"/>
      <c r="BI145" s="453"/>
      <c r="BJ145" s="453"/>
      <c r="BK145" s="453"/>
      <c r="BL145" s="453"/>
      <c r="BM145" s="453"/>
      <c r="BN145" s="453"/>
      <c r="BO145" s="453"/>
      <c r="BP145" s="453"/>
    </row>
    <row r="146" spans="1:68" s="547" customFormat="1" ht="18.75" customHeight="1" x14ac:dyDescent="0.2">
      <c r="A146" s="466"/>
      <c r="B146" s="549" t="s">
        <v>131</v>
      </c>
      <c r="C146" s="468" t="s">
        <v>478</v>
      </c>
      <c r="D146" s="468" t="s">
        <v>486</v>
      </c>
      <c r="E146" s="469" t="s">
        <v>447</v>
      </c>
      <c r="F146" s="471" t="s">
        <v>447</v>
      </c>
      <c r="G146" s="470">
        <f>SUM(G148)</f>
        <v>108121.75</v>
      </c>
      <c r="H146" s="453"/>
      <c r="I146" s="453"/>
      <c r="J146" s="453"/>
      <c r="K146" s="453"/>
      <c r="L146" s="453"/>
      <c r="M146" s="453"/>
      <c r="N146" s="453"/>
      <c r="O146" s="453"/>
      <c r="P146" s="453"/>
      <c r="Q146" s="453"/>
      <c r="R146" s="453"/>
      <c r="S146" s="453"/>
      <c r="T146" s="453"/>
      <c r="U146" s="453"/>
      <c r="V146" s="453"/>
      <c r="W146" s="453"/>
      <c r="X146" s="453"/>
      <c r="Y146" s="453"/>
      <c r="Z146" s="453"/>
      <c r="AA146" s="453"/>
      <c r="AB146" s="453"/>
      <c r="AC146" s="453"/>
      <c r="AD146" s="453"/>
      <c r="AE146" s="453"/>
      <c r="AF146" s="453"/>
      <c r="AG146" s="453"/>
      <c r="AH146" s="453"/>
      <c r="AI146" s="453"/>
      <c r="AJ146" s="453"/>
      <c r="AK146" s="453"/>
      <c r="AL146" s="453"/>
      <c r="AM146" s="453"/>
      <c r="AN146" s="453"/>
      <c r="AO146" s="453"/>
      <c r="AP146" s="453"/>
      <c r="AQ146" s="453"/>
      <c r="AR146" s="453"/>
      <c r="AS146" s="453"/>
      <c r="AT146" s="453"/>
      <c r="AU146" s="453"/>
      <c r="AV146" s="453"/>
      <c r="AW146" s="453"/>
      <c r="AX146" s="453"/>
      <c r="AY146" s="453"/>
      <c r="AZ146" s="453"/>
      <c r="BA146" s="453"/>
      <c r="BB146" s="453"/>
      <c r="BC146" s="453"/>
      <c r="BD146" s="453"/>
      <c r="BE146" s="453"/>
      <c r="BF146" s="453"/>
      <c r="BG146" s="453"/>
      <c r="BH146" s="453"/>
      <c r="BI146" s="453"/>
      <c r="BJ146" s="453"/>
      <c r="BK146" s="453"/>
      <c r="BL146" s="453"/>
      <c r="BM146" s="453"/>
      <c r="BN146" s="453"/>
      <c r="BO146" s="453"/>
      <c r="BP146" s="453"/>
    </row>
    <row r="147" spans="1:68" s="547" customFormat="1" ht="6" customHeight="1" x14ac:dyDescent="0.2">
      <c r="A147" s="466"/>
      <c r="B147" s="467"/>
      <c r="C147" s="485"/>
      <c r="D147" s="468"/>
      <c r="E147" s="468"/>
      <c r="F147" s="478"/>
      <c r="G147" s="479"/>
      <c r="H147" s="453"/>
      <c r="I147" s="453"/>
      <c r="J147" s="453"/>
      <c r="K147" s="453"/>
      <c r="L147" s="453"/>
      <c r="M147" s="453"/>
      <c r="N147" s="453"/>
      <c r="O147" s="453"/>
      <c r="P147" s="453"/>
      <c r="Q147" s="453"/>
      <c r="R147" s="453"/>
      <c r="S147" s="453"/>
      <c r="T147" s="453"/>
      <c r="U147" s="453"/>
      <c r="V147" s="453"/>
      <c r="W147" s="453"/>
      <c r="X147" s="453"/>
      <c r="Y147" s="453"/>
      <c r="Z147" s="453"/>
      <c r="AA147" s="453"/>
      <c r="AB147" s="453"/>
      <c r="AC147" s="453"/>
      <c r="AD147" s="453"/>
      <c r="AE147" s="453"/>
      <c r="AF147" s="453"/>
      <c r="AG147" s="453"/>
      <c r="AH147" s="453"/>
      <c r="AI147" s="453"/>
      <c r="AJ147" s="453"/>
      <c r="AK147" s="453"/>
      <c r="AL147" s="453"/>
      <c r="AM147" s="453"/>
      <c r="AN147" s="453"/>
      <c r="AO147" s="453"/>
      <c r="AP147" s="453"/>
      <c r="AQ147" s="453"/>
      <c r="AR147" s="453"/>
      <c r="AS147" s="453"/>
      <c r="AT147" s="453"/>
      <c r="AU147" s="453"/>
      <c r="AV147" s="453"/>
      <c r="AW147" s="453"/>
      <c r="AX147" s="453"/>
      <c r="AY147" s="453"/>
      <c r="AZ147" s="453"/>
      <c r="BA147" s="453"/>
      <c r="BB147" s="453"/>
      <c r="BC147" s="453"/>
      <c r="BD147" s="453"/>
      <c r="BE147" s="453"/>
      <c r="BF147" s="453"/>
      <c r="BG147" s="453"/>
      <c r="BH147" s="453"/>
      <c r="BI147" s="453"/>
      <c r="BJ147" s="453"/>
      <c r="BK147" s="453"/>
      <c r="BL147" s="453"/>
      <c r="BM147" s="453"/>
      <c r="BN147" s="453"/>
      <c r="BO147" s="453"/>
      <c r="BP147" s="453"/>
    </row>
    <row r="148" spans="1:68" s="547" customFormat="1" ht="15.75" customHeight="1" x14ac:dyDescent="0.2">
      <c r="A148" s="466"/>
      <c r="B148" s="467"/>
      <c r="C148" s="485"/>
      <c r="D148" s="468"/>
      <c r="E148" s="468"/>
      <c r="F148" s="478"/>
      <c r="G148" s="548">
        <f>SUM(G149:G153)</f>
        <v>108121.75</v>
      </c>
      <c r="H148" s="453"/>
      <c r="I148" s="453"/>
      <c r="J148" s="453"/>
      <c r="K148" s="453"/>
      <c r="L148" s="453"/>
      <c r="M148" s="453"/>
      <c r="N148" s="453"/>
      <c r="O148" s="453"/>
      <c r="P148" s="453"/>
      <c r="Q148" s="453"/>
      <c r="R148" s="453"/>
      <c r="S148" s="453"/>
      <c r="T148" s="453"/>
      <c r="U148" s="453"/>
      <c r="V148" s="453"/>
      <c r="W148" s="453"/>
      <c r="X148" s="453"/>
      <c r="Y148" s="453"/>
      <c r="Z148" s="453"/>
      <c r="AA148" s="453"/>
      <c r="AB148" s="453"/>
      <c r="AC148" s="453"/>
      <c r="AD148" s="453"/>
      <c r="AE148" s="453"/>
      <c r="AF148" s="453"/>
      <c r="AG148" s="453"/>
      <c r="AH148" s="453"/>
      <c r="AI148" s="453"/>
      <c r="AJ148" s="453"/>
      <c r="AK148" s="453"/>
      <c r="AL148" s="453"/>
      <c r="AM148" s="453"/>
      <c r="AN148" s="453"/>
      <c r="AO148" s="453"/>
      <c r="AP148" s="453"/>
      <c r="AQ148" s="453"/>
      <c r="AR148" s="453"/>
      <c r="AS148" s="453"/>
      <c r="AT148" s="453"/>
      <c r="AU148" s="453"/>
      <c r="AV148" s="453"/>
      <c r="AW148" s="453"/>
      <c r="AX148" s="453"/>
      <c r="AY148" s="453"/>
      <c r="AZ148" s="453"/>
      <c r="BA148" s="453"/>
      <c r="BB148" s="453"/>
      <c r="BC148" s="453"/>
      <c r="BD148" s="453"/>
      <c r="BE148" s="453"/>
      <c r="BF148" s="453"/>
      <c r="BG148" s="453"/>
      <c r="BH148" s="453"/>
      <c r="BI148" s="453"/>
      <c r="BJ148" s="453"/>
      <c r="BK148" s="453"/>
      <c r="BL148" s="453"/>
      <c r="BM148" s="453"/>
      <c r="BN148" s="453"/>
      <c r="BO148" s="453"/>
      <c r="BP148" s="453"/>
    </row>
    <row r="149" spans="1:68" s="547" customFormat="1" ht="15.75" customHeight="1" x14ac:dyDescent="0.2">
      <c r="A149" s="466"/>
      <c r="B149" s="467"/>
      <c r="C149" s="485"/>
      <c r="D149" s="468"/>
      <c r="E149" s="468" t="s">
        <v>124</v>
      </c>
      <c r="F149" s="478" t="s">
        <v>447</v>
      </c>
      <c r="G149" s="479">
        <f>14616.75+1000+7819</f>
        <v>23435.75</v>
      </c>
      <c r="H149" s="453"/>
      <c r="I149" s="453"/>
      <c r="J149" s="453"/>
      <c r="K149" s="453"/>
      <c r="L149" s="453"/>
      <c r="M149" s="453"/>
      <c r="N149" s="453"/>
      <c r="O149" s="453"/>
      <c r="P149" s="453"/>
      <c r="Q149" s="453"/>
      <c r="R149" s="453"/>
      <c r="S149" s="453"/>
      <c r="T149" s="453"/>
      <c r="U149" s="453"/>
      <c r="V149" s="453"/>
      <c r="W149" s="453"/>
      <c r="X149" s="453"/>
      <c r="Y149" s="453"/>
      <c r="Z149" s="453"/>
      <c r="AA149" s="453"/>
      <c r="AB149" s="453"/>
      <c r="AC149" s="453"/>
      <c r="AD149" s="453"/>
      <c r="AE149" s="453"/>
      <c r="AF149" s="453"/>
      <c r="AG149" s="453"/>
      <c r="AH149" s="453"/>
      <c r="AI149" s="453"/>
      <c r="AJ149" s="453"/>
      <c r="AK149" s="453"/>
      <c r="AL149" s="453"/>
      <c r="AM149" s="453"/>
      <c r="AN149" s="453"/>
      <c r="AO149" s="453"/>
      <c r="AP149" s="453"/>
      <c r="AQ149" s="453"/>
      <c r="AR149" s="453"/>
      <c r="AS149" s="453"/>
      <c r="AT149" s="453"/>
      <c r="AU149" s="453"/>
      <c r="AV149" s="453"/>
      <c r="AW149" s="453"/>
      <c r="AX149" s="453"/>
      <c r="AY149" s="453"/>
      <c r="AZ149" s="453"/>
      <c r="BA149" s="453"/>
      <c r="BB149" s="453"/>
      <c r="BC149" s="453"/>
      <c r="BD149" s="453"/>
      <c r="BE149" s="453"/>
      <c r="BF149" s="453"/>
      <c r="BG149" s="453"/>
      <c r="BH149" s="453"/>
      <c r="BI149" s="453"/>
      <c r="BJ149" s="453"/>
      <c r="BK149" s="453"/>
      <c r="BL149" s="453"/>
      <c r="BM149" s="453"/>
      <c r="BN149" s="453"/>
      <c r="BO149" s="453"/>
      <c r="BP149" s="453"/>
    </row>
    <row r="150" spans="1:68" s="547" customFormat="1" ht="15.75" customHeight="1" x14ac:dyDescent="0.2">
      <c r="A150" s="466"/>
      <c r="B150" s="467"/>
      <c r="C150" s="485"/>
      <c r="D150" s="468"/>
      <c r="E150" s="468" t="s">
        <v>465</v>
      </c>
      <c r="F150" s="478" t="s">
        <v>447</v>
      </c>
      <c r="G150" s="479">
        <f>530+150</f>
        <v>680</v>
      </c>
      <c r="H150" s="453"/>
      <c r="I150" s="453"/>
      <c r="J150" s="453"/>
      <c r="K150" s="453"/>
      <c r="L150" s="453"/>
      <c r="M150" s="453"/>
      <c r="N150" s="453"/>
      <c r="O150" s="453"/>
      <c r="P150" s="453"/>
      <c r="Q150" s="453"/>
      <c r="R150" s="453"/>
      <c r="S150" s="453"/>
      <c r="T150" s="453"/>
      <c r="U150" s="453"/>
      <c r="V150" s="453"/>
      <c r="W150" s="453"/>
      <c r="X150" s="453"/>
      <c r="Y150" s="453"/>
      <c r="Z150" s="453"/>
      <c r="AA150" s="453"/>
      <c r="AB150" s="453"/>
      <c r="AC150" s="453"/>
      <c r="AD150" s="453"/>
      <c r="AE150" s="453"/>
      <c r="AF150" s="453"/>
      <c r="AG150" s="453"/>
      <c r="AH150" s="453"/>
      <c r="AI150" s="453"/>
      <c r="AJ150" s="453"/>
      <c r="AK150" s="453"/>
      <c r="AL150" s="453"/>
      <c r="AM150" s="453"/>
      <c r="AN150" s="453"/>
      <c r="AO150" s="453"/>
      <c r="AP150" s="453"/>
      <c r="AQ150" s="453"/>
      <c r="AR150" s="453"/>
      <c r="AS150" s="453"/>
      <c r="AT150" s="453"/>
      <c r="AU150" s="453"/>
      <c r="AV150" s="453"/>
      <c r="AW150" s="453"/>
      <c r="AX150" s="453"/>
      <c r="AY150" s="453"/>
      <c r="AZ150" s="453"/>
      <c r="BA150" s="453"/>
      <c r="BB150" s="453"/>
      <c r="BC150" s="453"/>
      <c r="BD150" s="453"/>
      <c r="BE150" s="453"/>
      <c r="BF150" s="453"/>
      <c r="BG150" s="453"/>
      <c r="BH150" s="453"/>
      <c r="BI150" s="453"/>
      <c r="BJ150" s="453"/>
      <c r="BK150" s="453"/>
      <c r="BL150" s="453"/>
      <c r="BM150" s="453"/>
      <c r="BN150" s="453"/>
      <c r="BO150" s="453"/>
      <c r="BP150" s="453"/>
    </row>
    <row r="151" spans="1:68" s="547" customFormat="1" ht="15.75" customHeight="1" x14ac:dyDescent="0.2">
      <c r="A151" s="466"/>
      <c r="B151" s="467"/>
      <c r="C151" s="485"/>
      <c r="D151" s="468"/>
      <c r="E151" s="468" t="s">
        <v>480</v>
      </c>
      <c r="F151" s="478" t="s">
        <v>447</v>
      </c>
      <c r="G151" s="479">
        <f>8879+10058+9065+2972+14457+8521</f>
        <v>53952</v>
      </c>
      <c r="H151" s="453"/>
      <c r="I151" s="453"/>
      <c r="J151" s="453"/>
      <c r="K151" s="453"/>
      <c r="L151" s="453"/>
      <c r="M151" s="453"/>
      <c r="N151" s="453"/>
      <c r="O151" s="453"/>
      <c r="P151" s="453"/>
      <c r="Q151" s="453"/>
      <c r="R151" s="453"/>
      <c r="S151" s="453"/>
      <c r="T151" s="453"/>
      <c r="U151" s="453"/>
      <c r="V151" s="453"/>
      <c r="W151" s="453"/>
      <c r="X151" s="453"/>
      <c r="Y151" s="453"/>
      <c r="Z151" s="453"/>
      <c r="AA151" s="453"/>
      <c r="AB151" s="453"/>
      <c r="AC151" s="453"/>
      <c r="AD151" s="453"/>
      <c r="AE151" s="453"/>
      <c r="AF151" s="453"/>
      <c r="AG151" s="453"/>
      <c r="AH151" s="453"/>
      <c r="AI151" s="453"/>
      <c r="AJ151" s="453"/>
      <c r="AK151" s="453"/>
      <c r="AL151" s="453"/>
      <c r="AM151" s="453"/>
      <c r="AN151" s="453"/>
      <c r="AO151" s="453"/>
      <c r="AP151" s="453"/>
      <c r="AQ151" s="453"/>
      <c r="AR151" s="453"/>
      <c r="AS151" s="453"/>
      <c r="AT151" s="453"/>
      <c r="AU151" s="453"/>
      <c r="AV151" s="453"/>
      <c r="AW151" s="453"/>
      <c r="AX151" s="453"/>
      <c r="AY151" s="453"/>
      <c r="AZ151" s="453"/>
      <c r="BA151" s="453"/>
      <c r="BB151" s="453"/>
      <c r="BC151" s="453"/>
      <c r="BD151" s="453"/>
      <c r="BE151" s="453"/>
      <c r="BF151" s="453"/>
      <c r="BG151" s="453"/>
      <c r="BH151" s="453"/>
      <c r="BI151" s="453"/>
      <c r="BJ151" s="453"/>
      <c r="BK151" s="453"/>
      <c r="BL151" s="453"/>
      <c r="BM151" s="453"/>
      <c r="BN151" s="453"/>
      <c r="BO151" s="453"/>
      <c r="BP151" s="453"/>
    </row>
    <row r="152" spans="1:68" s="547" customFormat="1" ht="15.75" customHeight="1" x14ac:dyDescent="0.2">
      <c r="A152" s="466"/>
      <c r="B152" s="467"/>
      <c r="C152" s="485"/>
      <c r="D152" s="468"/>
      <c r="E152" s="468" t="s">
        <v>456</v>
      </c>
      <c r="F152" s="478" t="s">
        <v>447</v>
      </c>
      <c r="G152" s="479">
        <f>2170+2458+2216+1210+3500</f>
        <v>11554</v>
      </c>
      <c r="H152" s="453"/>
      <c r="I152" s="453"/>
      <c r="J152" s="453"/>
      <c r="K152" s="453"/>
      <c r="L152" s="453"/>
      <c r="M152" s="453"/>
      <c r="N152" s="453"/>
      <c r="O152" s="453"/>
      <c r="P152" s="453"/>
      <c r="Q152" s="453"/>
      <c r="R152" s="453"/>
      <c r="S152" s="453"/>
      <c r="T152" s="453"/>
      <c r="U152" s="453"/>
      <c r="V152" s="453"/>
      <c r="W152" s="453"/>
      <c r="X152" s="453"/>
      <c r="Y152" s="453"/>
      <c r="Z152" s="453"/>
      <c r="AA152" s="453"/>
      <c r="AB152" s="453"/>
      <c r="AC152" s="453"/>
      <c r="AD152" s="453"/>
      <c r="AE152" s="453"/>
      <c r="AF152" s="453"/>
      <c r="AG152" s="453"/>
      <c r="AH152" s="453"/>
      <c r="AI152" s="453"/>
      <c r="AJ152" s="453"/>
      <c r="AK152" s="453"/>
      <c r="AL152" s="453"/>
      <c r="AM152" s="453"/>
      <c r="AN152" s="453"/>
      <c r="AO152" s="453"/>
      <c r="AP152" s="453"/>
      <c r="AQ152" s="453"/>
      <c r="AR152" s="453"/>
      <c r="AS152" s="453"/>
      <c r="AT152" s="453"/>
      <c r="AU152" s="453"/>
      <c r="AV152" s="453"/>
      <c r="AW152" s="453"/>
      <c r="AX152" s="453"/>
      <c r="AY152" s="453"/>
      <c r="AZ152" s="453"/>
      <c r="BA152" s="453"/>
      <c r="BB152" s="453"/>
      <c r="BC152" s="453"/>
      <c r="BD152" s="453"/>
      <c r="BE152" s="453"/>
      <c r="BF152" s="453"/>
      <c r="BG152" s="453"/>
      <c r="BH152" s="453"/>
      <c r="BI152" s="453"/>
      <c r="BJ152" s="453"/>
      <c r="BK152" s="453"/>
      <c r="BL152" s="453"/>
      <c r="BM152" s="453"/>
      <c r="BN152" s="453"/>
      <c r="BO152" s="453"/>
      <c r="BP152" s="453"/>
    </row>
    <row r="153" spans="1:68" s="547" customFormat="1" ht="15.75" customHeight="1" x14ac:dyDescent="0.2">
      <c r="A153" s="466"/>
      <c r="B153" s="467"/>
      <c r="C153" s="485"/>
      <c r="D153" s="468"/>
      <c r="E153" s="468" t="s">
        <v>466</v>
      </c>
      <c r="F153" s="478" t="s">
        <v>447</v>
      </c>
      <c r="G153" s="479">
        <f>8946+9554</f>
        <v>18500</v>
      </c>
      <c r="H153" s="453"/>
      <c r="I153" s="453"/>
      <c r="J153" s="453"/>
      <c r="K153" s="453"/>
      <c r="L153" s="453"/>
      <c r="M153" s="453"/>
      <c r="N153" s="453"/>
      <c r="O153" s="453"/>
      <c r="P153" s="453"/>
      <c r="Q153" s="453"/>
      <c r="R153" s="453"/>
      <c r="S153" s="453"/>
      <c r="T153" s="453"/>
      <c r="U153" s="453"/>
      <c r="V153" s="453"/>
      <c r="W153" s="453"/>
      <c r="X153" s="453"/>
      <c r="Y153" s="453"/>
      <c r="Z153" s="453"/>
      <c r="AA153" s="453"/>
      <c r="AB153" s="453"/>
      <c r="AC153" s="453"/>
      <c r="AD153" s="453"/>
      <c r="AE153" s="453"/>
      <c r="AF153" s="453"/>
      <c r="AG153" s="453"/>
      <c r="AH153" s="453"/>
      <c r="AI153" s="453"/>
      <c r="AJ153" s="453"/>
      <c r="AK153" s="453"/>
      <c r="AL153" s="453"/>
      <c r="AM153" s="453"/>
      <c r="AN153" s="453"/>
      <c r="AO153" s="453"/>
      <c r="AP153" s="453"/>
      <c r="AQ153" s="453"/>
      <c r="AR153" s="453"/>
      <c r="AS153" s="453"/>
      <c r="AT153" s="453"/>
      <c r="AU153" s="453"/>
      <c r="AV153" s="453"/>
      <c r="AW153" s="453"/>
      <c r="AX153" s="453"/>
      <c r="AY153" s="453"/>
      <c r="AZ153" s="453"/>
      <c r="BA153" s="453"/>
      <c r="BB153" s="453"/>
      <c r="BC153" s="453"/>
      <c r="BD153" s="453"/>
      <c r="BE153" s="453"/>
      <c r="BF153" s="453"/>
      <c r="BG153" s="453"/>
      <c r="BH153" s="453"/>
      <c r="BI153" s="453"/>
      <c r="BJ153" s="453"/>
      <c r="BK153" s="453"/>
      <c r="BL153" s="453"/>
      <c r="BM153" s="453"/>
      <c r="BN153" s="453"/>
      <c r="BO153" s="453"/>
      <c r="BP153" s="453"/>
    </row>
    <row r="154" spans="1:68" s="547" customFormat="1" ht="6" customHeight="1" x14ac:dyDescent="0.2">
      <c r="A154" s="466"/>
      <c r="B154" s="467"/>
      <c r="C154" s="485"/>
      <c r="D154" s="468"/>
      <c r="E154" s="468"/>
      <c r="F154" s="478"/>
      <c r="G154" s="479"/>
      <c r="H154" s="453"/>
      <c r="I154" s="453"/>
      <c r="J154" s="453"/>
      <c r="K154" s="453"/>
      <c r="L154" s="453"/>
      <c r="M154" s="453"/>
      <c r="N154" s="453"/>
      <c r="O154" s="453"/>
      <c r="P154" s="453"/>
      <c r="Q154" s="453"/>
      <c r="R154" s="453"/>
      <c r="S154" s="453"/>
      <c r="T154" s="453"/>
      <c r="U154" s="453"/>
      <c r="V154" s="453"/>
      <c r="W154" s="453"/>
      <c r="X154" s="453"/>
      <c r="Y154" s="453"/>
      <c r="Z154" s="453"/>
      <c r="AA154" s="453"/>
      <c r="AB154" s="453"/>
      <c r="AC154" s="453"/>
      <c r="AD154" s="453"/>
      <c r="AE154" s="453"/>
      <c r="AF154" s="453"/>
      <c r="AG154" s="453"/>
      <c r="AH154" s="453"/>
      <c r="AI154" s="453"/>
      <c r="AJ154" s="453"/>
      <c r="AK154" s="453"/>
      <c r="AL154" s="453"/>
      <c r="AM154" s="453"/>
      <c r="AN154" s="453"/>
      <c r="AO154" s="453"/>
      <c r="AP154" s="453"/>
      <c r="AQ154" s="453"/>
      <c r="AR154" s="453"/>
      <c r="AS154" s="453"/>
      <c r="AT154" s="453"/>
      <c r="AU154" s="453"/>
      <c r="AV154" s="453"/>
      <c r="AW154" s="453"/>
      <c r="AX154" s="453"/>
      <c r="AY154" s="453"/>
      <c r="AZ154" s="453"/>
      <c r="BA154" s="453"/>
      <c r="BB154" s="453"/>
      <c r="BC154" s="453"/>
      <c r="BD154" s="453"/>
      <c r="BE154" s="453"/>
      <c r="BF154" s="453"/>
      <c r="BG154" s="453"/>
      <c r="BH154" s="453"/>
      <c r="BI154" s="453"/>
      <c r="BJ154" s="453"/>
      <c r="BK154" s="453"/>
      <c r="BL154" s="453"/>
      <c r="BM154" s="453"/>
      <c r="BN154" s="453"/>
      <c r="BO154" s="453"/>
      <c r="BP154" s="453"/>
    </row>
    <row r="155" spans="1:68" s="547" customFormat="1" ht="15.75" customHeight="1" x14ac:dyDescent="0.2">
      <c r="A155" s="466"/>
      <c r="B155" s="549" t="s">
        <v>156</v>
      </c>
      <c r="C155" s="468" t="s">
        <v>478</v>
      </c>
      <c r="D155" s="468" t="s">
        <v>486</v>
      </c>
      <c r="E155" s="474" t="s">
        <v>447</v>
      </c>
      <c r="F155" s="475" t="s">
        <v>447</v>
      </c>
      <c r="G155" s="476">
        <f>SUM(G157)</f>
        <v>48769.4</v>
      </c>
      <c r="H155" s="453"/>
      <c r="I155" s="453"/>
      <c r="J155" s="453"/>
      <c r="K155" s="453"/>
      <c r="L155" s="453"/>
      <c r="M155" s="453"/>
      <c r="N155" s="453"/>
      <c r="O155" s="453"/>
      <c r="P155" s="453"/>
      <c r="Q155" s="453"/>
      <c r="R155" s="453"/>
      <c r="S155" s="453"/>
      <c r="T155" s="453"/>
      <c r="U155" s="453"/>
      <c r="V155" s="453"/>
      <c r="W155" s="453"/>
      <c r="X155" s="453"/>
      <c r="Y155" s="453"/>
      <c r="Z155" s="453"/>
      <c r="AA155" s="453"/>
      <c r="AB155" s="453"/>
      <c r="AC155" s="453"/>
      <c r="AD155" s="453"/>
      <c r="AE155" s="453"/>
      <c r="AF155" s="453"/>
      <c r="AG155" s="453"/>
      <c r="AH155" s="453"/>
      <c r="AI155" s="453"/>
      <c r="AJ155" s="453"/>
      <c r="AK155" s="453"/>
      <c r="AL155" s="453"/>
      <c r="AM155" s="453"/>
      <c r="AN155" s="453"/>
      <c r="AO155" s="453"/>
      <c r="AP155" s="453"/>
      <c r="AQ155" s="453"/>
      <c r="AR155" s="453"/>
      <c r="AS155" s="453"/>
      <c r="AT155" s="453"/>
      <c r="AU155" s="453"/>
      <c r="AV155" s="453"/>
      <c r="AW155" s="453"/>
      <c r="AX155" s="453"/>
      <c r="AY155" s="453"/>
      <c r="AZ155" s="453"/>
      <c r="BA155" s="453"/>
      <c r="BB155" s="453"/>
      <c r="BC155" s="453"/>
      <c r="BD155" s="453"/>
      <c r="BE155" s="453"/>
      <c r="BF155" s="453"/>
      <c r="BG155" s="453"/>
      <c r="BH155" s="453"/>
      <c r="BI155" s="453"/>
      <c r="BJ155" s="453"/>
      <c r="BK155" s="453"/>
      <c r="BL155" s="453"/>
      <c r="BM155" s="453"/>
      <c r="BN155" s="453"/>
      <c r="BO155" s="453"/>
      <c r="BP155" s="453"/>
    </row>
    <row r="156" spans="1:68" s="547" customFormat="1" ht="6" customHeight="1" x14ac:dyDescent="0.2">
      <c r="A156" s="466"/>
      <c r="B156" s="467"/>
      <c r="C156" s="485"/>
      <c r="D156" s="468"/>
      <c r="E156" s="468"/>
      <c r="F156" s="478"/>
      <c r="G156" s="479"/>
      <c r="H156" s="453"/>
      <c r="I156" s="453"/>
      <c r="J156" s="453"/>
      <c r="K156" s="453"/>
      <c r="L156" s="453"/>
      <c r="M156" s="453"/>
      <c r="N156" s="453"/>
      <c r="O156" s="453"/>
      <c r="P156" s="453"/>
      <c r="Q156" s="453"/>
      <c r="R156" s="453"/>
      <c r="S156" s="453"/>
      <c r="T156" s="453"/>
      <c r="U156" s="453"/>
      <c r="V156" s="453"/>
      <c r="W156" s="453"/>
      <c r="X156" s="453"/>
      <c r="Y156" s="453"/>
      <c r="Z156" s="453"/>
      <c r="AA156" s="453"/>
      <c r="AB156" s="453"/>
      <c r="AC156" s="453"/>
      <c r="AD156" s="453"/>
      <c r="AE156" s="453"/>
      <c r="AF156" s="453"/>
      <c r="AG156" s="453"/>
      <c r="AH156" s="453"/>
      <c r="AI156" s="453"/>
      <c r="AJ156" s="453"/>
      <c r="AK156" s="453"/>
      <c r="AL156" s="453"/>
      <c r="AM156" s="453"/>
      <c r="AN156" s="453"/>
      <c r="AO156" s="453"/>
      <c r="AP156" s="453"/>
      <c r="AQ156" s="453"/>
      <c r="AR156" s="453"/>
      <c r="AS156" s="453"/>
      <c r="AT156" s="453"/>
      <c r="AU156" s="453"/>
      <c r="AV156" s="453"/>
      <c r="AW156" s="453"/>
      <c r="AX156" s="453"/>
      <c r="AY156" s="453"/>
      <c r="AZ156" s="453"/>
      <c r="BA156" s="453"/>
      <c r="BB156" s="453"/>
      <c r="BC156" s="453"/>
      <c r="BD156" s="453"/>
      <c r="BE156" s="453"/>
      <c r="BF156" s="453"/>
      <c r="BG156" s="453"/>
      <c r="BH156" s="453"/>
      <c r="BI156" s="453"/>
      <c r="BJ156" s="453"/>
      <c r="BK156" s="453"/>
      <c r="BL156" s="453"/>
      <c r="BM156" s="453"/>
      <c r="BN156" s="453"/>
      <c r="BO156" s="453"/>
      <c r="BP156" s="453"/>
    </row>
    <row r="157" spans="1:68" s="547" customFormat="1" ht="15.75" customHeight="1" x14ac:dyDescent="0.2">
      <c r="A157" s="466"/>
      <c r="B157" s="467"/>
      <c r="C157" s="485"/>
      <c r="D157" s="468"/>
      <c r="E157" s="468"/>
      <c r="F157" s="478"/>
      <c r="G157" s="548">
        <f>SUM(G158)</f>
        <v>48769.4</v>
      </c>
      <c r="H157" s="453"/>
      <c r="I157" s="453"/>
      <c r="J157" s="453"/>
      <c r="K157" s="453"/>
      <c r="L157" s="453"/>
      <c r="M157" s="453"/>
      <c r="N157" s="453"/>
      <c r="O157" s="453"/>
      <c r="P157" s="453"/>
      <c r="Q157" s="453"/>
      <c r="R157" s="453"/>
      <c r="S157" s="453"/>
      <c r="T157" s="453"/>
      <c r="U157" s="453"/>
      <c r="V157" s="453"/>
      <c r="W157" s="453"/>
      <c r="X157" s="453"/>
      <c r="Y157" s="453"/>
      <c r="Z157" s="453"/>
      <c r="AA157" s="453"/>
      <c r="AB157" s="453"/>
      <c r="AC157" s="453"/>
      <c r="AD157" s="453"/>
      <c r="AE157" s="453"/>
      <c r="AF157" s="453"/>
      <c r="AG157" s="453"/>
      <c r="AH157" s="453"/>
      <c r="AI157" s="453"/>
      <c r="AJ157" s="453"/>
      <c r="AK157" s="453"/>
      <c r="AL157" s="453"/>
      <c r="AM157" s="453"/>
      <c r="AN157" s="453"/>
      <c r="AO157" s="453"/>
      <c r="AP157" s="453"/>
      <c r="AQ157" s="453"/>
      <c r="AR157" s="453"/>
      <c r="AS157" s="453"/>
      <c r="AT157" s="453"/>
      <c r="AU157" s="453"/>
      <c r="AV157" s="453"/>
      <c r="AW157" s="453"/>
      <c r="AX157" s="453"/>
      <c r="AY157" s="453"/>
      <c r="AZ157" s="453"/>
      <c r="BA157" s="453"/>
      <c r="BB157" s="453"/>
      <c r="BC157" s="453"/>
      <c r="BD157" s="453"/>
      <c r="BE157" s="453"/>
      <c r="BF157" s="453"/>
      <c r="BG157" s="453"/>
      <c r="BH157" s="453"/>
      <c r="BI157" s="453"/>
      <c r="BJ157" s="453"/>
      <c r="BK157" s="453"/>
      <c r="BL157" s="453"/>
      <c r="BM157" s="453"/>
      <c r="BN157" s="453"/>
      <c r="BO157" s="453"/>
      <c r="BP157" s="453"/>
    </row>
    <row r="158" spans="1:68" s="547" customFormat="1" ht="15.75" customHeight="1" x14ac:dyDescent="0.2">
      <c r="A158" s="466"/>
      <c r="B158" s="467"/>
      <c r="C158" s="485"/>
      <c r="D158" s="468"/>
      <c r="E158" s="468" t="s">
        <v>140</v>
      </c>
      <c r="F158" s="478" t="s">
        <v>447</v>
      </c>
      <c r="G158" s="479">
        <f>8442.4+10140+9354+859+9992+9982</f>
        <v>48769.4</v>
      </c>
      <c r="H158" s="453"/>
      <c r="I158" s="453"/>
      <c r="J158" s="453"/>
      <c r="K158" s="453"/>
      <c r="L158" s="453"/>
      <c r="M158" s="453"/>
      <c r="N158" s="453"/>
      <c r="O158" s="453"/>
      <c r="P158" s="453"/>
      <c r="Q158" s="453"/>
      <c r="R158" s="453"/>
      <c r="S158" s="453"/>
      <c r="T158" s="453"/>
      <c r="U158" s="453"/>
      <c r="V158" s="453"/>
      <c r="W158" s="453"/>
      <c r="X158" s="453"/>
      <c r="Y158" s="453"/>
      <c r="Z158" s="453"/>
      <c r="AA158" s="453"/>
      <c r="AB158" s="453"/>
      <c r="AC158" s="453"/>
      <c r="AD158" s="453"/>
      <c r="AE158" s="453"/>
      <c r="AF158" s="453"/>
      <c r="AG158" s="453"/>
      <c r="AH158" s="453"/>
      <c r="AI158" s="453"/>
      <c r="AJ158" s="453"/>
      <c r="AK158" s="453"/>
      <c r="AL158" s="453"/>
      <c r="AM158" s="453"/>
      <c r="AN158" s="453"/>
      <c r="AO158" s="453"/>
      <c r="AP158" s="453"/>
      <c r="AQ158" s="453"/>
      <c r="AR158" s="453"/>
      <c r="AS158" s="453"/>
      <c r="AT158" s="453"/>
      <c r="AU158" s="453"/>
      <c r="AV158" s="453"/>
      <c r="AW158" s="453"/>
      <c r="AX158" s="453"/>
      <c r="AY158" s="453"/>
      <c r="AZ158" s="453"/>
      <c r="BA158" s="453"/>
      <c r="BB158" s="453"/>
      <c r="BC158" s="453"/>
      <c r="BD158" s="453"/>
      <c r="BE158" s="453"/>
      <c r="BF158" s="453"/>
      <c r="BG158" s="453"/>
      <c r="BH158" s="453"/>
      <c r="BI158" s="453"/>
      <c r="BJ158" s="453"/>
      <c r="BK158" s="453"/>
      <c r="BL158" s="453"/>
      <c r="BM158" s="453"/>
      <c r="BN158" s="453"/>
      <c r="BO158" s="453"/>
      <c r="BP158" s="453"/>
    </row>
    <row r="159" spans="1:68" s="547" customFormat="1" ht="11.25" customHeight="1" x14ac:dyDescent="0.2">
      <c r="A159" s="466"/>
      <c r="B159" s="467"/>
      <c r="C159" s="485"/>
      <c r="D159" s="468"/>
      <c r="E159" s="468"/>
      <c r="F159" s="478"/>
      <c r="G159" s="479"/>
      <c r="H159" s="453"/>
      <c r="I159" s="453"/>
      <c r="J159" s="453"/>
      <c r="K159" s="453"/>
      <c r="L159" s="453"/>
      <c r="M159" s="453"/>
      <c r="N159" s="453"/>
      <c r="O159" s="453"/>
      <c r="P159" s="453"/>
      <c r="Q159" s="453"/>
      <c r="R159" s="453"/>
      <c r="S159" s="453"/>
      <c r="T159" s="453"/>
      <c r="U159" s="453"/>
      <c r="V159" s="453"/>
      <c r="W159" s="453"/>
      <c r="X159" s="453"/>
      <c r="Y159" s="453"/>
      <c r="Z159" s="453"/>
      <c r="AA159" s="453"/>
      <c r="AB159" s="453"/>
      <c r="AC159" s="453"/>
      <c r="AD159" s="453"/>
      <c r="AE159" s="453"/>
      <c r="AF159" s="453"/>
      <c r="AG159" s="453"/>
      <c r="AH159" s="453"/>
      <c r="AI159" s="453"/>
      <c r="AJ159" s="453"/>
      <c r="AK159" s="453"/>
      <c r="AL159" s="453"/>
      <c r="AM159" s="453"/>
      <c r="AN159" s="453"/>
      <c r="AO159" s="453"/>
      <c r="AP159" s="453"/>
      <c r="AQ159" s="453"/>
      <c r="AR159" s="453"/>
      <c r="AS159" s="453"/>
      <c r="AT159" s="453"/>
      <c r="AU159" s="453"/>
      <c r="AV159" s="453"/>
      <c r="AW159" s="453"/>
      <c r="AX159" s="453"/>
      <c r="AY159" s="453"/>
      <c r="AZ159" s="453"/>
      <c r="BA159" s="453"/>
      <c r="BB159" s="453"/>
      <c r="BC159" s="453"/>
      <c r="BD159" s="453"/>
      <c r="BE159" s="453"/>
      <c r="BF159" s="453"/>
      <c r="BG159" s="453"/>
      <c r="BH159" s="453"/>
      <c r="BI159" s="453"/>
      <c r="BJ159" s="453"/>
      <c r="BK159" s="453"/>
      <c r="BL159" s="453"/>
      <c r="BM159" s="453"/>
      <c r="BN159" s="453"/>
      <c r="BO159" s="453"/>
      <c r="BP159" s="453"/>
    </row>
    <row r="160" spans="1:68" s="547" customFormat="1" ht="15.75" customHeight="1" x14ac:dyDescent="0.2">
      <c r="A160" s="466"/>
      <c r="B160" s="549" t="s">
        <v>131</v>
      </c>
      <c r="C160" s="468" t="s">
        <v>478</v>
      </c>
      <c r="D160" s="468" t="s">
        <v>487</v>
      </c>
      <c r="E160" s="474" t="s">
        <v>447</v>
      </c>
      <c r="F160" s="475" t="s">
        <v>447</v>
      </c>
      <c r="G160" s="476">
        <f>SUM(G162)</f>
        <v>34657.78</v>
      </c>
      <c r="H160" s="453"/>
      <c r="I160" s="453"/>
      <c r="J160" s="453"/>
      <c r="K160" s="453"/>
      <c r="L160" s="453"/>
      <c r="M160" s="453"/>
      <c r="N160" s="453"/>
      <c r="O160" s="453"/>
      <c r="P160" s="453"/>
      <c r="Q160" s="453"/>
      <c r="R160" s="453"/>
      <c r="S160" s="453"/>
      <c r="T160" s="453"/>
      <c r="U160" s="453"/>
      <c r="V160" s="453"/>
      <c r="W160" s="453"/>
      <c r="X160" s="453"/>
      <c r="Y160" s="453"/>
      <c r="Z160" s="453"/>
      <c r="AA160" s="453"/>
      <c r="AB160" s="453"/>
      <c r="AC160" s="453"/>
      <c r="AD160" s="453"/>
      <c r="AE160" s="453"/>
      <c r="AF160" s="453"/>
      <c r="AG160" s="453"/>
      <c r="AH160" s="453"/>
      <c r="AI160" s="453"/>
      <c r="AJ160" s="453"/>
      <c r="AK160" s="453"/>
      <c r="AL160" s="453"/>
      <c r="AM160" s="453"/>
      <c r="AN160" s="453"/>
      <c r="AO160" s="453"/>
      <c r="AP160" s="453"/>
      <c r="AQ160" s="453"/>
      <c r="AR160" s="453"/>
      <c r="AS160" s="453"/>
      <c r="AT160" s="453"/>
      <c r="AU160" s="453"/>
      <c r="AV160" s="453"/>
      <c r="AW160" s="453"/>
      <c r="AX160" s="453"/>
      <c r="AY160" s="453"/>
      <c r="AZ160" s="453"/>
      <c r="BA160" s="453"/>
      <c r="BB160" s="453"/>
      <c r="BC160" s="453"/>
      <c r="BD160" s="453"/>
      <c r="BE160" s="453"/>
      <c r="BF160" s="453"/>
      <c r="BG160" s="453"/>
      <c r="BH160" s="453"/>
      <c r="BI160" s="453"/>
      <c r="BJ160" s="453"/>
      <c r="BK160" s="453"/>
      <c r="BL160" s="453"/>
      <c r="BM160" s="453"/>
      <c r="BN160" s="453"/>
      <c r="BO160" s="453"/>
      <c r="BP160" s="453"/>
    </row>
    <row r="161" spans="1:68" s="547" customFormat="1" ht="9" customHeight="1" x14ac:dyDescent="0.2">
      <c r="A161" s="466"/>
      <c r="B161" s="467"/>
      <c r="C161" s="485"/>
      <c r="D161" s="468"/>
      <c r="E161" s="468"/>
      <c r="F161" s="478"/>
      <c r="G161" s="479"/>
      <c r="H161" s="453"/>
      <c r="I161" s="453"/>
      <c r="J161" s="453"/>
      <c r="K161" s="453"/>
      <c r="L161" s="453"/>
      <c r="M161" s="453"/>
      <c r="N161" s="453"/>
      <c r="O161" s="453"/>
      <c r="P161" s="453"/>
      <c r="Q161" s="453"/>
      <c r="R161" s="453"/>
      <c r="S161" s="453"/>
      <c r="T161" s="453"/>
      <c r="U161" s="453"/>
      <c r="V161" s="453"/>
      <c r="W161" s="453"/>
      <c r="X161" s="453"/>
      <c r="Y161" s="453"/>
      <c r="Z161" s="453"/>
      <c r="AA161" s="453"/>
      <c r="AB161" s="453"/>
      <c r="AC161" s="453"/>
      <c r="AD161" s="453"/>
      <c r="AE161" s="453"/>
      <c r="AF161" s="453"/>
      <c r="AG161" s="453"/>
      <c r="AH161" s="453"/>
      <c r="AI161" s="453"/>
      <c r="AJ161" s="453"/>
      <c r="AK161" s="453"/>
      <c r="AL161" s="453"/>
      <c r="AM161" s="453"/>
      <c r="AN161" s="453"/>
      <c r="AO161" s="453"/>
      <c r="AP161" s="453"/>
      <c r="AQ161" s="453"/>
      <c r="AR161" s="453"/>
      <c r="AS161" s="453"/>
      <c r="AT161" s="453"/>
      <c r="AU161" s="453"/>
      <c r="AV161" s="453"/>
      <c r="AW161" s="453"/>
      <c r="AX161" s="453"/>
      <c r="AY161" s="453"/>
      <c r="AZ161" s="453"/>
      <c r="BA161" s="453"/>
      <c r="BB161" s="453"/>
      <c r="BC161" s="453"/>
      <c r="BD161" s="453"/>
      <c r="BE161" s="453"/>
      <c r="BF161" s="453"/>
      <c r="BG161" s="453"/>
      <c r="BH161" s="453"/>
      <c r="BI161" s="453"/>
      <c r="BJ161" s="453"/>
      <c r="BK161" s="453"/>
      <c r="BL161" s="453"/>
      <c r="BM161" s="453"/>
      <c r="BN161" s="453"/>
      <c r="BO161" s="453"/>
      <c r="BP161" s="453"/>
    </row>
    <row r="162" spans="1:68" s="547" customFormat="1" ht="15.75" customHeight="1" x14ac:dyDescent="0.2">
      <c r="A162" s="466"/>
      <c r="B162" s="467"/>
      <c r="C162" s="485"/>
      <c r="D162" s="468"/>
      <c r="E162" s="468"/>
      <c r="F162" s="478"/>
      <c r="G162" s="548">
        <f>SUM(G163:G167)</f>
        <v>34657.78</v>
      </c>
      <c r="H162" s="453"/>
      <c r="I162" s="453"/>
      <c r="J162" s="453"/>
      <c r="K162" s="453"/>
      <c r="L162" s="453"/>
      <c r="M162" s="453"/>
      <c r="N162" s="453"/>
      <c r="O162" s="453"/>
      <c r="P162" s="453"/>
      <c r="Q162" s="453"/>
      <c r="R162" s="453"/>
      <c r="S162" s="453"/>
      <c r="T162" s="453"/>
      <c r="U162" s="453"/>
      <c r="V162" s="453"/>
      <c r="W162" s="453"/>
      <c r="X162" s="453"/>
      <c r="Y162" s="453"/>
      <c r="Z162" s="453"/>
      <c r="AA162" s="453"/>
      <c r="AB162" s="453"/>
      <c r="AC162" s="453"/>
      <c r="AD162" s="453"/>
      <c r="AE162" s="453"/>
      <c r="AF162" s="453"/>
      <c r="AG162" s="453"/>
      <c r="AH162" s="453"/>
      <c r="AI162" s="453"/>
      <c r="AJ162" s="453"/>
      <c r="AK162" s="453"/>
      <c r="AL162" s="453"/>
      <c r="AM162" s="453"/>
      <c r="AN162" s="453"/>
      <c r="AO162" s="453"/>
      <c r="AP162" s="453"/>
      <c r="AQ162" s="453"/>
      <c r="AR162" s="453"/>
      <c r="AS162" s="453"/>
      <c r="AT162" s="453"/>
      <c r="AU162" s="453"/>
      <c r="AV162" s="453"/>
      <c r="AW162" s="453"/>
      <c r="AX162" s="453"/>
      <c r="AY162" s="453"/>
      <c r="AZ162" s="453"/>
      <c r="BA162" s="453"/>
      <c r="BB162" s="453"/>
      <c r="BC162" s="453"/>
      <c r="BD162" s="453"/>
      <c r="BE162" s="453"/>
      <c r="BF162" s="453"/>
      <c r="BG162" s="453"/>
      <c r="BH162" s="453"/>
      <c r="BI162" s="453"/>
      <c r="BJ162" s="453"/>
      <c r="BK162" s="453"/>
      <c r="BL162" s="453"/>
      <c r="BM162" s="453"/>
      <c r="BN162" s="453"/>
      <c r="BO162" s="453"/>
      <c r="BP162" s="453"/>
    </row>
    <row r="163" spans="1:68" s="547" customFormat="1" ht="15.75" customHeight="1" x14ac:dyDescent="0.2">
      <c r="A163" s="466"/>
      <c r="B163" s="467"/>
      <c r="C163" s="485"/>
      <c r="D163" s="468"/>
      <c r="E163" s="468" t="s">
        <v>124</v>
      </c>
      <c r="F163" s="478" t="s">
        <v>447</v>
      </c>
      <c r="G163" s="479">
        <f>461.78+1000+3872</f>
        <v>5333.78</v>
      </c>
      <c r="H163" s="453"/>
      <c r="I163" s="453"/>
      <c r="J163" s="453"/>
      <c r="K163" s="453"/>
      <c r="L163" s="453"/>
      <c r="M163" s="453"/>
      <c r="N163" s="453"/>
      <c r="O163" s="453"/>
      <c r="P163" s="453"/>
      <c r="Q163" s="453"/>
      <c r="R163" s="453"/>
      <c r="S163" s="453"/>
      <c r="T163" s="453"/>
      <c r="U163" s="453"/>
      <c r="V163" s="453"/>
      <c r="W163" s="453"/>
      <c r="X163" s="453"/>
      <c r="Y163" s="453"/>
      <c r="Z163" s="453"/>
      <c r="AA163" s="453"/>
      <c r="AB163" s="453"/>
      <c r="AC163" s="453"/>
      <c r="AD163" s="453"/>
      <c r="AE163" s="453"/>
      <c r="AF163" s="453"/>
      <c r="AG163" s="453"/>
      <c r="AH163" s="453"/>
      <c r="AI163" s="453"/>
      <c r="AJ163" s="453"/>
      <c r="AK163" s="453"/>
      <c r="AL163" s="453"/>
      <c r="AM163" s="453"/>
      <c r="AN163" s="453"/>
      <c r="AO163" s="453"/>
      <c r="AP163" s="453"/>
      <c r="AQ163" s="453"/>
      <c r="AR163" s="453"/>
      <c r="AS163" s="453"/>
      <c r="AT163" s="453"/>
      <c r="AU163" s="453"/>
      <c r="AV163" s="453"/>
      <c r="AW163" s="453"/>
      <c r="AX163" s="453"/>
      <c r="AY163" s="453"/>
      <c r="AZ163" s="453"/>
      <c r="BA163" s="453"/>
      <c r="BB163" s="453"/>
      <c r="BC163" s="453"/>
      <c r="BD163" s="453"/>
      <c r="BE163" s="453"/>
      <c r="BF163" s="453"/>
      <c r="BG163" s="453"/>
      <c r="BH163" s="453"/>
      <c r="BI163" s="453"/>
      <c r="BJ163" s="453"/>
      <c r="BK163" s="453"/>
      <c r="BL163" s="453"/>
      <c r="BM163" s="453"/>
      <c r="BN163" s="453"/>
      <c r="BO163" s="453"/>
      <c r="BP163" s="453"/>
    </row>
    <row r="164" spans="1:68" s="547" customFormat="1" ht="15.75" customHeight="1" x14ac:dyDescent="0.2">
      <c r="A164" s="466"/>
      <c r="B164" s="467"/>
      <c r="C164" s="485"/>
      <c r="D164" s="468"/>
      <c r="E164" s="468" t="s">
        <v>465</v>
      </c>
      <c r="F164" s="478" t="s">
        <v>447</v>
      </c>
      <c r="G164" s="479">
        <f>100</f>
        <v>100</v>
      </c>
      <c r="H164" s="453"/>
      <c r="I164" s="453"/>
      <c r="J164" s="453"/>
      <c r="K164" s="453"/>
      <c r="L164" s="453"/>
      <c r="M164" s="453"/>
      <c r="N164" s="453"/>
      <c r="O164" s="453"/>
      <c r="P164" s="453"/>
      <c r="Q164" s="453"/>
      <c r="R164" s="453"/>
      <c r="S164" s="453"/>
      <c r="T164" s="453"/>
      <c r="U164" s="453"/>
      <c r="V164" s="453"/>
      <c r="W164" s="453"/>
      <c r="X164" s="453"/>
      <c r="Y164" s="453"/>
      <c r="Z164" s="453"/>
      <c r="AA164" s="453"/>
      <c r="AB164" s="453"/>
      <c r="AC164" s="453"/>
      <c r="AD164" s="453"/>
      <c r="AE164" s="453"/>
      <c r="AF164" s="453"/>
      <c r="AG164" s="453"/>
      <c r="AH164" s="453"/>
      <c r="AI164" s="453"/>
      <c r="AJ164" s="453"/>
      <c r="AK164" s="453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3"/>
      <c r="AX164" s="453"/>
      <c r="AY164" s="453"/>
      <c r="AZ164" s="453"/>
      <c r="BA164" s="453"/>
      <c r="BB164" s="453"/>
      <c r="BC164" s="453"/>
      <c r="BD164" s="453"/>
      <c r="BE164" s="453"/>
      <c r="BF164" s="453"/>
      <c r="BG164" s="453"/>
      <c r="BH164" s="453"/>
      <c r="BI164" s="453"/>
      <c r="BJ164" s="453"/>
      <c r="BK164" s="453"/>
      <c r="BL164" s="453"/>
      <c r="BM164" s="453"/>
      <c r="BN164" s="453"/>
      <c r="BO164" s="453"/>
      <c r="BP164" s="453"/>
    </row>
    <row r="165" spans="1:68" s="547" customFormat="1" ht="15.75" customHeight="1" x14ac:dyDescent="0.2">
      <c r="A165" s="466"/>
      <c r="B165" s="467"/>
      <c r="C165" s="485"/>
      <c r="D165" s="468"/>
      <c r="E165" s="468" t="s">
        <v>480</v>
      </c>
      <c r="F165" s="478" t="s">
        <v>447</v>
      </c>
      <c r="G165" s="479">
        <f>4126+4769+4304+1329+4432+2239</f>
        <v>21199</v>
      </c>
      <c r="H165" s="453"/>
      <c r="I165" s="453"/>
      <c r="J165" s="453"/>
      <c r="K165" s="453"/>
      <c r="L165" s="453"/>
      <c r="M165" s="453"/>
      <c r="N165" s="453"/>
      <c r="O165" s="453"/>
      <c r="P165" s="453"/>
      <c r="Q165" s="453"/>
      <c r="R165" s="453"/>
      <c r="S165" s="453"/>
      <c r="T165" s="453"/>
      <c r="U165" s="453"/>
      <c r="V165" s="453"/>
      <c r="W165" s="453"/>
      <c r="X165" s="453"/>
      <c r="Y165" s="453"/>
      <c r="Z165" s="453"/>
      <c r="AA165" s="453"/>
      <c r="AB165" s="453"/>
      <c r="AC165" s="453"/>
      <c r="AD165" s="453"/>
      <c r="AE165" s="453"/>
      <c r="AF165" s="453"/>
      <c r="AG165" s="453"/>
      <c r="AH165" s="453"/>
      <c r="AI165" s="453"/>
      <c r="AJ165" s="453"/>
      <c r="AK165" s="453"/>
      <c r="AL165" s="453"/>
      <c r="AM165" s="453"/>
      <c r="AN165" s="453"/>
      <c r="AO165" s="453"/>
      <c r="AP165" s="453"/>
      <c r="AQ165" s="453"/>
      <c r="AR165" s="453"/>
      <c r="AS165" s="453"/>
      <c r="AT165" s="453"/>
      <c r="AU165" s="453"/>
      <c r="AV165" s="453"/>
      <c r="AW165" s="453"/>
      <c r="AX165" s="453"/>
      <c r="AY165" s="453"/>
      <c r="AZ165" s="453"/>
      <c r="BA165" s="453"/>
      <c r="BB165" s="453"/>
      <c r="BC165" s="453"/>
      <c r="BD165" s="453"/>
      <c r="BE165" s="453"/>
      <c r="BF165" s="453"/>
      <c r="BG165" s="453"/>
      <c r="BH165" s="453"/>
      <c r="BI165" s="453"/>
      <c r="BJ165" s="453"/>
      <c r="BK165" s="453"/>
      <c r="BL165" s="453"/>
      <c r="BM165" s="453"/>
      <c r="BN165" s="453"/>
      <c r="BO165" s="453"/>
      <c r="BP165" s="453"/>
    </row>
    <row r="166" spans="1:68" s="547" customFormat="1" ht="15.75" customHeight="1" x14ac:dyDescent="0.2">
      <c r="A166" s="466"/>
      <c r="B166" s="467"/>
      <c r="C166" s="485"/>
      <c r="D166" s="468"/>
      <c r="E166" s="468" t="s">
        <v>456</v>
      </c>
      <c r="F166" s="478" t="s">
        <v>447</v>
      </c>
      <c r="G166" s="479">
        <f>1008+1165+1052+1300</f>
        <v>4525</v>
      </c>
      <c r="H166" s="453"/>
      <c r="I166" s="453"/>
      <c r="J166" s="453"/>
      <c r="K166" s="453"/>
      <c r="L166" s="453"/>
      <c r="M166" s="453"/>
      <c r="N166" s="453"/>
      <c r="O166" s="453"/>
      <c r="P166" s="453"/>
      <c r="Q166" s="453"/>
      <c r="R166" s="453"/>
      <c r="S166" s="453"/>
      <c r="T166" s="453"/>
      <c r="U166" s="453"/>
      <c r="V166" s="453"/>
      <c r="W166" s="453"/>
      <c r="X166" s="453"/>
      <c r="Y166" s="453"/>
      <c r="Z166" s="453"/>
      <c r="AA166" s="453"/>
      <c r="AB166" s="453"/>
      <c r="AC166" s="453"/>
      <c r="AD166" s="453"/>
      <c r="AE166" s="453"/>
      <c r="AF166" s="453"/>
      <c r="AG166" s="453"/>
      <c r="AH166" s="453"/>
      <c r="AI166" s="453"/>
      <c r="AJ166" s="453"/>
      <c r="AK166" s="453"/>
      <c r="AL166" s="453"/>
      <c r="AM166" s="453"/>
      <c r="AN166" s="453"/>
      <c r="AO166" s="453"/>
      <c r="AP166" s="453"/>
      <c r="AQ166" s="453"/>
      <c r="AR166" s="453"/>
      <c r="AS166" s="453"/>
      <c r="AT166" s="453"/>
      <c r="AU166" s="453"/>
      <c r="AV166" s="453"/>
      <c r="AW166" s="453"/>
      <c r="AX166" s="453"/>
      <c r="AY166" s="453"/>
      <c r="AZ166" s="453"/>
      <c r="BA166" s="453"/>
      <c r="BB166" s="453"/>
      <c r="BC166" s="453"/>
      <c r="BD166" s="453"/>
      <c r="BE166" s="453"/>
      <c r="BF166" s="453"/>
      <c r="BG166" s="453"/>
      <c r="BH166" s="453"/>
      <c r="BI166" s="453"/>
      <c r="BJ166" s="453"/>
      <c r="BK166" s="453"/>
      <c r="BL166" s="453"/>
      <c r="BM166" s="453"/>
      <c r="BN166" s="453"/>
      <c r="BO166" s="453"/>
      <c r="BP166" s="453"/>
    </row>
    <row r="167" spans="1:68" s="547" customFormat="1" ht="15.75" customHeight="1" x14ac:dyDescent="0.2">
      <c r="A167" s="466"/>
      <c r="B167" s="467"/>
      <c r="C167" s="485"/>
      <c r="D167" s="468"/>
      <c r="E167" s="468" t="s">
        <v>466</v>
      </c>
      <c r="F167" s="478" t="s">
        <v>447</v>
      </c>
      <c r="G167" s="479">
        <f>3500</f>
        <v>3500</v>
      </c>
      <c r="H167" s="453"/>
      <c r="I167" s="453"/>
      <c r="J167" s="453"/>
      <c r="K167" s="453"/>
      <c r="L167" s="453"/>
      <c r="M167" s="453"/>
      <c r="N167" s="453"/>
      <c r="O167" s="453"/>
      <c r="P167" s="453"/>
      <c r="Q167" s="453"/>
      <c r="R167" s="453"/>
      <c r="S167" s="453"/>
      <c r="T167" s="453"/>
      <c r="U167" s="453"/>
      <c r="V167" s="453"/>
      <c r="W167" s="453"/>
      <c r="X167" s="453"/>
      <c r="Y167" s="453"/>
      <c r="Z167" s="453"/>
      <c r="AA167" s="453"/>
      <c r="AB167" s="453"/>
      <c r="AC167" s="453"/>
      <c r="AD167" s="453"/>
      <c r="AE167" s="453"/>
      <c r="AF167" s="453"/>
      <c r="AG167" s="453"/>
      <c r="AH167" s="453"/>
      <c r="AI167" s="453"/>
      <c r="AJ167" s="453"/>
      <c r="AK167" s="453"/>
      <c r="AL167" s="453"/>
      <c r="AM167" s="453"/>
      <c r="AN167" s="453"/>
      <c r="AO167" s="453"/>
      <c r="AP167" s="453"/>
      <c r="AQ167" s="453"/>
      <c r="AR167" s="453"/>
      <c r="AS167" s="453"/>
      <c r="AT167" s="453"/>
      <c r="AU167" s="453"/>
      <c r="AV167" s="453"/>
      <c r="AW167" s="453"/>
      <c r="AX167" s="453"/>
      <c r="AY167" s="453"/>
      <c r="AZ167" s="453"/>
      <c r="BA167" s="453"/>
      <c r="BB167" s="453"/>
      <c r="BC167" s="453"/>
      <c r="BD167" s="453"/>
      <c r="BE167" s="453"/>
      <c r="BF167" s="453"/>
      <c r="BG167" s="453"/>
      <c r="BH167" s="453"/>
      <c r="BI167" s="453"/>
      <c r="BJ167" s="453"/>
      <c r="BK167" s="453"/>
      <c r="BL167" s="453"/>
      <c r="BM167" s="453"/>
      <c r="BN167" s="453"/>
      <c r="BO167" s="453"/>
      <c r="BP167" s="453"/>
    </row>
    <row r="168" spans="1:68" s="547" customFormat="1" ht="9.75" customHeight="1" x14ac:dyDescent="0.2">
      <c r="A168" s="466"/>
      <c r="B168" s="467"/>
      <c r="C168" s="485"/>
      <c r="D168" s="468"/>
      <c r="E168" s="468"/>
      <c r="F168" s="478"/>
      <c r="G168" s="479"/>
      <c r="H168" s="453"/>
      <c r="I168" s="453"/>
      <c r="J168" s="453"/>
      <c r="K168" s="453"/>
      <c r="L168" s="453"/>
      <c r="M168" s="453"/>
      <c r="N168" s="453"/>
      <c r="O168" s="453"/>
      <c r="P168" s="453"/>
      <c r="Q168" s="453"/>
      <c r="R168" s="453"/>
      <c r="S168" s="453"/>
      <c r="T168" s="453"/>
      <c r="U168" s="453"/>
      <c r="V168" s="453"/>
      <c r="W168" s="453"/>
      <c r="X168" s="453"/>
      <c r="Y168" s="453"/>
      <c r="Z168" s="453"/>
      <c r="AA168" s="453"/>
      <c r="AB168" s="453"/>
      <c r="AC168" s="453"/>
      <c r="AD168" s="453"/>
      <c r="AE168" s="453"/>
      <c r="AF168" s="453"/>
      <c r="AG168" s="453"/>
      <c r="AH168" s="453"/>
      <c r="AI168" s="453"/>
      <c r="AJ168" s="453"/>
      <c r="AK168" s="453"/>
      <c r="AL168" s="453"/>
      <c r="AM168" s="453"/>
      <c r="AN168" s="453"/>
      <c r="AO168" s="453"/>
      <c r="AP168" s="453"/>
      <c r="AQ168" s="453"/>
      <c r="AR168" s="453"/>
      <c r="AS168" s="453"/>
      <c r="AT168" s="453"/>
      <c r="AU168" s="453"/>
      <c r="AV168" s="453"/>
      <c r="AW168" s="453"/>
      <c r="AX168" s="453"/>
      <c r="AY168" s="453"/>
      <c r="AZ168" s="453"/>
      <c r="BA168" s="453"/>
      <c r="BB168" s="453"/>
      <c r="BC168" s="453"/>
      <c r="BD168" s="453"/>
      <c r="BE168" s="453"/>
      <c r="BF168" s="453"/>
      <c r="BG168" s="453"/>
      <c r="BH168" s="453"/>
      <c r="BI168" s="453"/>
      <c r="BJ168" s="453"/>
      <c r="BK168" s="453"/>
      <c r="BL168" s="453"/>
      <c r="BM168" s="453"/>
      <c r="BN168" s="453"/>
      <c r="BO168" s="453"/>
      <c r="BP168" s="453"/>
    </row>
    <row r="169" spans="1:68" s="547" customFormat="1" ht="15.75" customHeight="1" x14ac:dyDescent="0.2">
      <c r="A169" s="466"/>
      <c r="B169" s="549" t="s">
        <v>131</v>
      </c>
      <c r="C169" s="468" t="s">
        <v>478</v>
      </c>
      <c r="D169" s="468" t="s">
        <v>488</v>
      </c>
      <c r="E169" s="474" t="s">
        <v>447</v>
      </c>
      <c r="F169" s="475" t="s">
        <v>447</v>
      </c>
      <c r="G169" s="476">
        <f>SUM(G171)</f>
        <v>12500</v>
      </c>
      <c r="H169" s="453"/>
      <c r="I169" s="453"/>
      <c r="J169" s="453"/>
      <c r="K169" s="453"/>
      <c r="L169" s="453"/>
      <c r="M169" s="453"/>
      <c r="N169" s="453"/>
      <c r="O169" s="453"/>
      <c r="P169" s="453"/>
      <c r="Q169" s="453"/>
      <c r="R169" s="453"/>
      <c r="S169" s="453"/>
      <c r="T169" s="453"/>
      <c r="U169" s="453"/>
      <c r="V169" s="453"/>
      <c r="W169" s="453"/>
      <c r="X169" s="453"/>
      <c r="Y169" s="453"/>
      <c r="Z169" s="453"/>
      <c r="AA169" s="453"/>
      <c r="AB169" s="453"/>
      <c r="AC169" s="453"/>
      <c r="AD169" s="453"/>
      <c r="AE169" s="453"/>
      <c r="AF169" s="453"/>
      <c r="AG169" s="453"/>
      <c r="AH169" s="453"/>
      <c r="AI169" s="453"/>
      <c r="AJ169" s="453"/>
      <c r="AK169" s="453"/>
      <c r="AL169" s="453"/>
      <c r="AM169" s="453"/>
      <c r="AN169" s="453"/>
      <c r="AO169" s="453"/>
      <c r="AP169" s="453"/>
      <c r="AQ169" s="453"/>
      <c r="AR169" s="453"/>
      <c r="AS169" s="453"/>
      <c r="AT169" s="453"/>
      <c r="AU169" s="453"/>
      <c r="AV169" s="453"/>
      <c r="AW169" s="453"/>
      <c r="AX169" s="453"/>
      <c r="AY169" s="453"/>
      <c r="AZ169" s="453"/>
      <c r="BA169" s="453"/>
      <c r="BB169" s="453"/>
      <c r="BC169" s="453"/>
      <c r="BD169" s="453"/>
      <c r="BE169" s="453"/>
      <c r="BF169" s="453"/>
      <c r="BG169" s="453"/>
      <c r="BH169" s="453"/>
      <c r="BI169" s="453"/>
      <c r="BJ169" s="453"/>
      <c r="BK169" s="453"/>
      <c r="BL169" s="453"/>
      <c r="BM169" s="453"/>
      <c r="BN169" s="453"/>
      <c r="BO169" s="453"/>
      <c r="BP169" s="453"/>
    </row>
    <row r="170" spans="1:68" s="547" customFormat="1" ht="9" customHeight="1" x14ac:dyDescent="0.2">
      <c r="A170" s="466"/>
      <c r="B170" s="467"/>
      <c r="C170" s="485"/>
      <c r="D170" s="468"/>
      <c r="E170" s="468"/>
      <c r="F170" s="478"/>
      <c r="G170" s="479"/>
      <c r="H170" s="453"/>
      <c r="I170" s="453"/>
      <c r="J170" s="453"/>
      <c r="K170" s="453"/>
      <c r="L170" s="453"/>
      <c r="M170" s="453"/>
      <c r="N170" s="453"/>
      <c r="O170" s="453"/>
      <c r="P170" s="453"/>
      <c r="Q170" s="453"/>
      <c r="R170" s="453"/>
      <c r="S170" s="453"/>
      <c r="T170" s="453"/>
      <c r="U170" s="453"/>
      <c r="V170" s="453"/>
      <c r="W170" s="453"/>
      <c r="X170" s="453"/>
      <c r="Y170" s="453"/>
      <c r="Z170" s="453"/>
      <c r="AA170" s="453"/>
      <c r="AB170" s="453"/>
      <c r="AC170" s="453"/>
      <c r="AD170" s="453"/>
      <c r="AE170" s="453"/>
      <c r="AF170" s="453"/>
      <c r="AG170" s="453"/>
      <c r="AH170" s="453"/>
      <c r="AI170" s="453"/>
      <c r="AJ170" s="453"/>
      <c r="AK170" s="453"/>
      <c r="AL170" s="453"/>
      <c r="AM170" s="453"/>
      <c r="AN170" s="453"/>
      <c r="AO170" s="453"/>
      <c r="AP170" s="453"/>
      <c r="AQ170" s="453"/>
      <c r="AR170" s="453"/>
      <c r="AS170" s="453"/>
      <c r="AT170" s="453"/>
      <c r="AU170" s="453"/>
      <c r="AV170" s="453"/>
      <c r="AW170" s="453"/>
      <c r="AX170" s="453"/>
      <c r="AY170" s="453"/>
      <c r="AZ170" s="453"/>
      <c r="BA170" s="453"/>
      <c r="BB170" s="453"/>
      <c r="BC170" s="453"/>
      <c r="BD170" s="453"/>
      <c r="BE170" s="453"/>
      <c r="BF170" s="453"/>
      <c r="BG170" s="453"/>
      <c r="BH170" s="453"/>
      <c r="BI170" s="453"/>
      <c r="BJ170" s="453"/>
      <c r="BK170" s="453"/>
      <c r="BL170" s="453"/>
      <c r="BM170" s="453"/>
      <c r="BN170" s="453"/>
      <c r="BO170" s="453"/>
      <c r="BP170" s="453"/>
    </row>
    <row r="171" spans="1:68" s="547" customFormat="1" ht="15.75" customHeight="1" x14ac:dyDescent="0.2">
      <c r="A171" s="466"/>
      <c r="B171" s="467"/>
      <c r="C171" s="485"/>
      <c r="D171" s="468"/>
      <c r="E171" s="468"/>
      <c r="F171" s="478"/>
      <c r="G171" s="548">
        <f>SUM(G172:G172)</f>
        <v>12500</v>
      </c>
      <c r="H171" s="453"/>
      <c r="I171" s="453"/>
      <c r="J171" s="453"/>
      <c r="K171" s="453"/>
      <c r="L171" s="453"/>
      <c r="M171" s="453"/>
      <c r="N171" s="453"/>
      <c r="O171" s="453"/>
      <c r="P171" s="453"/>
      <c r="Q171" s="453"/>
      <c r="R171" s="453"/>
      <c r="S171" s="453"/>
      <c r="T171" s="453"/>
      <c r="U171" s="453"/>
      <c r="V171" s="453"/>
      <c r="W171" s="453"/>
      <c r="X171" s="453"/>
      <c r="Y171" s="453"/>
      <c r="Z171" s="453"/>
      <c r="AA171" s="453"/>
      <c r="AB171" s="453"/>
      <c r="AC171" s="453"/>
      <c r="AD171" s="453"/>
      <c r="AE171" s="453"/>
      <c r="AF171" s="453"/>
      <c r="AG171" s="453"/>
      <c r="AH171" s="453"/>
      <c r="AI171" s="453"/>
      <c r="AJ171" s="453"/>
      <c r="AK171" s="453"/>
      <c r="AL171" s="453"/>
      <c r="AM171" s="453"/>
      <c r="AN171" s="453"/>
      <c r="AO171" s="453"/>
      <c r="AP171" s="453"/>
      <c r="AQ171" s="453"/>
      <c r="AR171" s="453"/>
      <c r="AS171" s="453"/>
      <c r="AT171" s="453"/>
      <c r="AU171" s="453"/>
      <c r="AV171" s="453"/>
      <c r="AW171" s="453"/>
      <c r="AX171" s="453"/>
      <c r="AY171" s="453"/>
      <c r="AZ171" s="453"/>
      <c r="BA171" s="453"/>
      <c r="BB171" s="453"/>
      <c r="BC171" s="453"/>
      <c r="BD171" s="453"/>
      <c r="BE171" s="453"/>
      <c r="BF171" s="453"/>
      <c r="BG171" s="453"/>
      <c r="BH171" s="453"/>
      <c r="BI171" s="453"/>
      <c r="BJ171" s="453"/>
      <c r="BK171" s="453"/>
      <c r="BL171" s="453"/>
      <c r="BM171" s="453"/>
      <c r="BN171" s="453"/>
      <c r="BO171" s="453"/>
      <c r="BP171" s="453"/>
    </row>
    <row r="172" spans="1:68" s="547" customFormat="1" ht="15.75" customHeight="1" x14ac:dyDescent="0.2">
      <c r="A172" s="466"/>
      <c r="B172" s="467"/>
      <c r="C172" s="485"/>
      <c r="D172" s="468"/>
      <c r="E172" s="468" t="s">
        <v>124</v>
      </c>
      <c r="F172" s="478" t="s">
        <v>447</v>
      </c>
      <c r="G172" s="479">
        <f>12500</f>
        <v>12500</v>
      </c>
      <c r="H172" s="453"/>
      <c r="I172" s="453"/>
      <c r="J172" s="453"/>
      <c r="K172" s="453"/>
      <c r="L172" s="453"/>
      <c r="M172" s="453"/>
      <c r="N172" s="453"/>
      <c r="O172" s="453"/>
      <c r="P172" s="453"/>
      <c r="Q172" s="453"/>
      <c r="R172" s="453"/>
      <c r="S172" s="453"/>
      <c r="T172" s="453"/>
      <c r="U172" s="453"/>
      <c r="V172" s="453"/>
      <c r="W172" s="453"/>
      <c r="X172" s="453"/>
      <c r="Y172" s="453"/>
      <c r="Z172" s="453"/>
      <c r="AA172" s="453"/>
      <c r="AB172" s="453"/>
      <c r="AC172" s="453"/>
      <c r="AD172" s="453"/>
      <c r="AE172" s="453"/>
      <c r="AF172" s="453"/>
      <c r="AG172" s="453"/>
      <c r="AH172" s="453"/>
      <c r="AI172" s="453"/>
      <c r="AJ172" s="453"/>
      <c r="AK172" s="453"/>
      <c r="AL172" s="453"/>
      <c r="AM172" s="453"/>
      <c r="AN172" s="453"/>
      <c r="AO172" s="453"/>
      <c r="AP172" s="453"/>
      <c r="AQ172" s="453"/>
      <c r="AR172" s="453"/>
      <c r="AS172" s="453"/>
      <c r="AT172" s="453"/>
      <c r="AU172" s="453"/>
      <c r="AV172" s="453"/>
      <c r="AW172" s="453"/>
      <c r="AX172" s="453"/>
      <c r="AY172" s="453"/>
      <c r="AZ172" s="453"/>
      <c r="BA172" s="453"/>
      <c r="BB172" s="453"/>
      <c r="BC172" s="453"/>
      <c r="BD172" s="453"/>
      <c r="BE172" s="453"/>
      <c r="BF172" s="453"/>
      <c r="BG172" s="453"/>
      <c r="BH172" s="453"/>
      <c r="BI172" s="453"/>
      <c r="BJ172" s="453"/>
      <c r="BK172" s="453"/>
      <c r="BL172" s="453"/>
      <c r="BM172" s="453"/>
      <c r="BN172" s="453"/>
      <c r="BO172" s="453"/>
      <c r="BP172" s="453"/>
    </row>
    <row r="173" spans="1:68" s="547" customFormat="1" ht="9" customHeight="1" x14ac:dyDescent="0.2">
      <c r="A173" s="466"/>
      <c r="B173" s="467"/>
      <c r="C173" s="485"/>
      <c r="D173" s="468"/>
      <c r="E173" s="468"/>
      <c r="F173" s="478"/>
      <c r="G173" s="479"/>
      <c r="H173" s="453"/>
      <c r="I173" s="453"/>
      <c r="J173" s="453"/>
      <c r="K173" s="453"/>
      <c r="L173" s="453"/>
      <c r="M173" s="453"/>
      <c r="N173" s="453"/>
      <c r="O173" s="453"/>
      <c r="P173" s="453"/>
      <c r="Q173" s="453"/>
      <c r="R173" s="453"/>
      <c r="S173" s="453"/>
      <c r="T173" s="453"/>
      <c r="U173" s="453"/>
      <c r="V173" s="453"/>
      <c r="W173" s="453"/>
      <c r="X173" s="453"/>
      <c r="Y173" s="453"/>
      <c r="Z173" s="453"/>
      <c r="AA173" s="453"/>
      <c r="AB173" s="453"/>
      <c r="AC173" s="453"/>
      <c r="AD173" s="453"/>
      <c r="AE173" s="453"/>
      <c r="AF173" s="453"/>
      <c r="AG173" s="453"/>
      <c r="AH173" s="453"/>
      <c r="AI173" s="453"/>
      <c r="AJ173" s="453"/>
      <c r="AK173" s="453"/>
      <c r="AL173" s="453"/>
      <c r="AM173" s="453"/>
      <c r="AN173" s="453"/>
      <c r="AO173" s="453"/>
      <c r="AP173" s="453"/>
      <c r="AQ173" s="453"/>
      <c r="AR173" s="453"/>
      <c r="AS173" s="453"/>
      <c r="AT173" s="453"/>
      <c r="AU173" s="453"/>
      <c r="AV173" s="453"/>
      <c r="AW173" s="453"/>
      <c r="AX173" s="453"/>
      <c r="AY173" s="453"/>
      <c r="AZ173" s="453"/>
      <c r="BA173" s="453"/>
      <c r="BB173" s="453"/>
      <c r="BC173" s="453"/>
      <c r="BD173" s="453"/>
      <c r="BE173" s="453"/>
      <c r="BF173" s="453"/>
      <c r="BG173" s="453"/>
      <c r="BH173" s="453"/>
      <c r="BI173" s="453"/>
      <c r="BJ173" s="453"/>
      <c r="BK173" s="453"/>
      <c r="BL173" s="453"/>
      <c r="BM173" s="453"/>
      <c r="BN173" s="453"/>
      <c r="BO173" s="453"/>
      <c r="BP173" s="453"/>
    </row>
    <row r="174" spans="1:68" s="547" customFormat="1" ht="15.75" customHeight="1" x14ac:dyDescent="0.2">
      <c r="A174" s="466"/>
      <c r="B174" s="549" t="s">
        <v>131</v>
      </c>
      <c r="C174" s="468" t="s">
        <v>489</v>
      </c>
      <c r="D174" s="468" t="s">
        <v>490</v>
      </c>
      <c r="E174" s="474" t="s">
        <v>447</v>
      </c>
      <c r="F174" s="475" t="s">
        <v>447</v>
      </c>
      <c r="G174" s="476">
        <f>SUM(G176)</f>
        <v>33944.43</v>
      </c>
      <c r="H174" s="453"/>
      <c r="I174" s="453"/>
      <c r="J174" s="453"/>
      <c r="K174" s="453"/>
      <c r="L174" s="453"/>
      <c r="M174" s="453"/>
      <c r="N174" s="453"/>
      <c r="O174" s="453"/>
      <c r="P174" s="453"/>
      <c r="Q174" s="453"/>
      <c r="R174" s="453"/>
      <c r="S174" s="453"/>
      <c r="T174" s="453"/>
      <c r="U174" s="453"/>
      <c r="V174" s="453"/>
      <c r="W174" s="453"/>
      <c r="X174" s="453"/>
      <c r="Y174" s="453"/>
      <c r="Z174" s="453"/>
      <c r="AA174" s="453"/>
      <c r="AB174" s="453"/>
      <c r="AC174" s="453"/>
      <c r="AD174" s="453"/>
      <c r="AE174" s="453"/>
      <c r="AF174" s="453"/>
      <c r="AG174" s="453"/>
      <c r="AH174" s="453"/>
      <c r="AI174" s="453"/>
      <c r="AJ174" s="453"/>
      <c r="AK174" s="453"/>
      <c r="AL174" s="453"/>
      <c r="AM174" s="453"/>
      <c r="AN174" s="453"/>
      <c r="AO174" s="453"/>
      <c r="AP174" s="453"/>
      <c r="AQ174" s="453"/>
      <c r="AR174" s="453"/>
      <c r="AS174" s="453"/>
      <c r="AT174" s="453"/>
      <c r="AU174" s="453"/>
      <c r="AV174" s="453"/>
      <c r="AW174" s="453"/>
      <c r="AX174" s="453"/>
      <c r="AY174" s="453"/>
      <c r="AZ174" s="453"/>
      <c r="BA174" s="453"/>
      <c r="BB174" s="453"/>
      <c r="BC174" s="453"/>
      <c r="BD174" s="453"/>
      <c r="BE174" s="453"/>
      <c r="BF174" s="453"/>
      <c r="BG174" s="453"/>
      <c r="BH174" s="453"/>
      <c r="BI174" s="453"/>
      <c r="BJ174" s="453"/>
      <c r="BK174" s="453"/>
      <c r="BL174" s="453"/>
      <c r="BM174" s="453"/>
      <c r="BN174" s="453"/>
      <c r="BO174" s="453"/>
      <c r="BP174" s="453"/>
    </row>
    <row r="175" spans="1:68" s="547" customFormat="1" ht="4.5" customHeight="1" x14ac:dyDescent="0.2">
      <c r="A175" s="466"/>
      <c r="B175" s="467"/>
      <c r="C175" s="485"/>
      <c r="D175" s="468"/>
      <c r="E175" s="468"/>
      <c r="F175" s="478"/>
      <c r="G175" s="479"/>
      <c r="H175" s="453"/>
      <c r="I175" s="453"/>
      <c r="J175" s="453"/>
      <c r="K175" s="453"/>
      <c r="L175" s="453"/>
      <c r="M175" s="453"/>
      <c r="N175" s="453"/>
      <c r="O175" s="453"/>
      <c r="P175" s="453"/>
      <c r="Q175" s="453"/>
      <c r="R175" s="453"/>
      <c r="S175" s="453"/>
      <c r="T175" s="453"/>
      <c r="U175" s="453"/>
      <c r="V175" s="453"/>
      <c r="W175" s="453"/>
      <c r="X175" s="453"/>
      <c r="Y175" s="453"/>
      <c r="Z175" s="453"/>
      <c r="AA175" s="453"/>
      <c r="AB175" s="453"/>
      <c r="AC175" s="453"/>
      <c r="AD175" s="453"/>
      <c r="AE175" s="453"/>
      <c r="AF175" s="453"/>
      <c r="AG175" s="453"/>
      <c r="AH175" s="453"/>
      <c r="AI175" s="453"/>
      <c r="AJ175" s="453"/>
      <c r="AK175" s="453"/>
      <c r="AL175" s="453"/>
      <c r="AM175" s="453"/>
      <c r="AN175" s="453"/>
      <c r="AO175" s="453"/>
      <c r="AP175" s="453"/>
      <c r="AQ175" s="453"/>
      <c r="AR175" s="453"/>
      <c r="AS175" s="453"/>
      <c r="AT175" s="453"/>
      <c r="AU175" s="453"/>
      <c r="AV175" s="453"/>
      <c r="AW175" s="453"/>
      <c r="AX175" s="453"/>
      <c r="AY175" s="453"/>
      <c r="AZ175" s="453"/>
      <c r="BA175" s="453"/>
      <c r="BB175" s="453"/>
      <c r="BC175" s="453"/>
      <c r="BD175" s="453"/>
      <c r="BE175" s="453"/>
      <c r="BF175" s="453"/>
      <c r="BG175" s="453"/>
      <c r="BH175" s="453"/>
      <c r="BI175" s="453"/>
      <c r="BJ175" s="453"/>
      <c r="BK175" s="453"/>
      <c r="BL175" s="453"/>
      <c r="BM175" s="453"/>
      <c r="BN175" s="453"/>
      <c r="BO175" s="453"/>
      <c r="BP175" s="453"/>
    </row>
    <row r="176" spans="1:68" s="547" customFormat="1" ht="15.75" customHeight="1" x14ac:dyDescent="0.2">
      <c r="A176" s="466"/>
      <c r="B176" s="467"/>
      <c r="C176" s="485"/>
      <c r="D176" s="468"/>
      <c r="E176" s="468"/>
      <c r="F176" s="478"/>
      <c r="G176" s="548">
        <f>SUM(G177:G179)</f>
        <v>33944.43</v>
      </c>
      <c r="H176" s="453"/>
      <c r="I176" s="453"/>
      <c r="J176" s="453"/>
      <c r="K176" s="453"/>
      <c r="L176" s="453"/>
      <c r="M176" s="453"/>
      <c r="N176" s="453"/>
      <c r="O176" s="453"/>
      <c r="P176" s="453"/>
      <c r="Q176" s="453"/>
      <c r="R176" s="453"/>
      <c r="S176" s="453"/>
      <c r="T176" s="453"/>
      <c r="U176" s="453"/>
      <c r="V176" s="453"/>
      <c r="W176" s="453"/>
      <c r="X176" s="453"/>
      <c r="Y176" s="453"/>
      <c r="Z176" s="453"/>
      <c r="AA176" s="453"/>
      <c r="AB176" s="453"/>
      <c r="AC176" s="453"/>
      <c r="AD176" s="453"/>
      <c r="AE176" s="453"/>
      <c r="AF176" s="453"/>
      <c r="AG176" s="453"/>
      <c r="AH176" s="453"/>
      <c r="AI176" s="453"/>
      <c r="AJ176" s="453"/>
      <c r="AK176" s="453"/>
      <c r="AL176" s="453"/>
      <c r="AM176" s="453"/>
      <c r="AN176" s="453"/>
      <c r="AO176" s="453"/>
      <c r="AP176" s="453"/>
      <c r="AQ176" s="453"/>
      <c r="AR176" s="453"/>
      <c r="AS176" s="453"/>
      <c r="AT176" s="453"/>
      <c r="AU176" s="453"/>
      <c r="AV176" s="453"/>
      <c r="AW176" s="453"/>
      <c r="AX176" s="453"/>
      <c r="AY176" s="453"/>
      <c r="AZ176" s="453"/>
      <c r="BA176" s="453"/>
      <c r="BB176" s="453"/>
      <c r="BC176" s="453"/>
      <c r="BD176" s="453"/>
      <c r="BE176" s="453"/>
      <c r="BF176" s="453"/>
      <c r="BG176" s="453"/>
      <c r="BH176" s="453"/>
      <c r="BI176" s="453"/>
      <c r="BJ176" s="453"/>
      <c r="BK176" s="453"/>
      <c r="BL176" s="453"/>
      <c r="BM176" s="453"/>
      <c r="BN176" s="453"/>
      <c r="BO176" s="453"/>
      <c r="BP176" s="453"/>
    </row>
    <row r="177" spans="1:16131" s="547" customFormat="1" ht="15.75" customHeight="1" x14ac:dyDescent="0.2">
      <c r="A177" s="466"/>
      <c r="B177" s="467"/>
      <c r="C177" s="485"/>
      <c r="D177" s="468"/>
      <c r="E177" s="468" t="s">
        <v>124</v>
      </c>
      <c r="F177" s="478" t="s">
        <v>447</v>
      </c>
      <c r="G177" s="479">
        <f>4842+5477+3551.43+4947+750+5127</f>
        <v>24694.43</v>
      </c>
      <c r="H177" s="453"/>
      <c r="I177" s="453"/>
      <c r="J177" s="453"/>
      <c r="K177" s="453"/>
      <c r="L177" s="453"/>
      <c r="M177" s="453"/>
      <c r="N177" s="453"/>
      <c r="O177" s="453"/>
      <c r="P177" s="453"/>
      <c r="Q177" s="453"/>
      <c r="R177" s="453"/>
      <c r="S177" s="453"/>
      <c r="T177" s="453"/>
      <c r="U177" s="453"/>
      <c r="V177" s="453"/>
      <c r="W177" s="453"/>
      <c r="X177" s="453"/>
      <c r="Y177" s="453"/>
      <c r="Z177" s="453"/>
      <c r="AA177" s="453"/>
      <c r="AB177" s="453"/>
      <c r="AC177" s="453"/>
      <c r="AD177" s="453"/>
      <c r="AE177" s="453"/>
      <c r="AF177" s="453"/>
      <c r="AG177" s="453"/>
      <c r="AH177" s="453"/>
      <c r="AI177" s="453"/>
      <c r="AJ177" s="453"/>
      <c r="AK177" s="453"/>
      <c r="AL177" s="453"/>
      <c r="AM177" s="453"/>
      <c r="AN177" s="453"/>
      <c r="AO177" s="453"/>
      <c r="AP177" s="453"/>
      <c r="AQ177" s="453"/>
      <c r="AR177" s="453"/>
      <c r="AS177" s="453"/>
      <c r="AT177" s="453"/>
      <c r="AU177" s="453"/>
      <c r="AV177" s="453"/>
      <c r="AW177" s="453"/>
      <c r="AX177" s="453"/>
      <c r="AY177" s="453"/>
      <c r="AZ177" s="453"/>
      <c r="BA177" s="453"/>
      <c r="BB177" s="453"/>
      <c r="BC177" s="453"/>
      <c r="BD177" s="453"/>
      <c r="BE177" s="453"/>
      <c r="BF177" s="453"/>
      <c r="BG177" s="453"/>
      <c r="BH177" s="453"/>
      <c r="BI177" s="453"/>
      <c r="BJ177" s="453"/>
      <c r="BK177" s="453"/>
      <c r="BL177" s="453"/>
      <c r="BM177" s="453"/>
      <c r="BN177" s="453"/>
      <c r="BO177" s="453"/>
      <c r="BP177" s="453"/>
    </row>
    <row r="178" spans="1:16131" s="547" customFormat="1" ht="15.75" customHeight="1" x14ac:dyDescent="0.2">
      <c r="A178" s="466"/>
      <c r="B178" s="467"/>
      <c r="C178" s="485"/>
      <c r="D178" s="468"/>
      <c r="E178" s="468" t="s">
        <v>465</v>
      </c>
      <c r="F178" s="478" t="s">
        <v>447</v>
      </c>
      <c r="G178" s="479">
        <v>750</v>
      </c>
      <c r="H178" s="453"/>
      <c r="I178" s="453"/>
      <c r="J178" s="453"/>
      <c r="K178" s="453"/>
      <c r="L178" s="453"/>
      <c r="M178" s="453"/>
      <c r="N178" s="453"/>
      <c r="O178" s="453"/>
      <c r="P178" s="453"/>
      <c r="Q178" s="453"/>
      <c r="R178" s="453"/>
      <c r="S178" s="453"/>
      <c r="T178" s="453"/>
      <c r="U178" s="453"/>
      <c r="V178" s="453"/>
      <c r="W178" s="453"/>
      <c r="X178" s="453"/>
      <c r="Y178" s="453"/>
      <c r="Z178" s="453"/>
      <c r="AA178" s="453"/>
      <c r="AB178" s="453"/>
      <c r="AC178" s="453"/>
      <c r="AD178" s="453"/>
      <c r="AE178" s="453"/>
      <c r="AF178" s="453"/>
      <c r="AG178" s="453"/>
      <c r="AH178" s="453"/>
      <c r="AI178" s="453"/>
      <c r="AJ178" s="453"/>
      <c r="AK178" s="453"/>
      <c r="AL178" s="453"/>
      <c r="AM178" s="453"/>
      <c r="AN178" s="453"/>
      <c r="AO178" s="453"/>
      <c r="AP178" s="453"/>
      <c r="AQ178" s="453"/>
      <c r="AR178" s="453"/>
      <c r="AS178" s="453"/>
      <c r="AT178" s="453"/>
      <c r="AU178" s="453"/>
      <c r="AV178" s="453"/>
      <c r="AW178" s="453"/>
      <c r="AX178" s="453"/>
      <c r="AY178" s="453"/>
      <c r="AZ178" s="453"/>
      <c r="BA178" s="453"/>
      <c r="BB178" s="453"/>
      <c r="BC178" s="453"/>
      <c r="BD178" s="453"/>
      <c r="BE178" s="453"/>
      <c r="BF178" s="453"/>
      <c r="BG178" s="453"/>
      <c r="BH178" s="453"/>
      <c r="BI178" s="453"/>
      <c r="BJ178" s="453"/>
      <c r="BK178" s="453"/>
      <c r="BL178" s="453"/>
      <c r="BM178" s="453"/>
      <c r="BN178" s="453"/>
      <c r="BO178" s="453"/>
      <c r="BP178" s="453"/>
    </row>
    <row r="179" spans="1:16131" s="547" customFormat="1" ht="15.75" customHeight="1" x14ac:dyDescent="0.2">
      <c r="A179" s="466"/>
      <c r="B179" s="467"/>
      <c r="C179" s="485"/>
      <c r="D179" s="468"/>
      <c r="E179" s="468" t="s">
        <v>466</v>
      </c>
      <c r="F179" s="478" t="s">
        <v>447</v>
      </c>
      <c r="G179" s="479">
        <f>5586+2914</f>
        <v>8500</v>
      </c>
      <c r="H179" s="453"/>
      <c r="I179" s="453"/>
      <c r="J179" s="453"/>
      <c r="K179" s="453"/>
      <c r="L179" s="453"/>
      <c r="M179" s="453"/>
      <c r="N179" s="453"/>
      <c r="O179" s="453"/>
      <c r="P179" s="453"/>
      <c r="Q179" s="453"/>
      <c r="R179" s="453"/>
      <c r="S179" s="453"/>
      <c r="T179" s="453"/>
      <c r="U179" s="453"/>
      <c r="V179" s="453"/>
      <c r="W179" s="453"/>
      <c r="X179" s="453"/>
      <c r="Y179" s="453"/>
      <c r="Z179" s="453"/>
      <c r="AA179" s="453"/>
      <c r="AB179" s="453"/>
      <c r="AC179" s="453"/>
      <c r="AD179" s="453"/>
      <c r="AE179" s="453"/>
      <c r="AF179" s="453"/>
      <c r="AG179" s="453"/>
      <c r="AH179" s="453"/>
      <c r="AI179" s="453"/>
      <c r="AJ179" s="453"/>
      <c r="AK179" s="453"/>
      <c r="AL179" s="453"/>
      <c r="AM179" s="453"/>
      <c r="AN179" s="453"/>
      <c r="AO179" s="453"/>
      <c r="AP179" s="453"/>
      <c r="AQ179" s="453"/>
      <c r="AR179" s="453"/>
      <c r="AS179" s="453"/>
      <c r="AT179" s="453"/>
      <c r="AU179" s="453"/>
      <c r="AV179" s="453"/>
      <c r="AW179" s="453"/>
      <c r="AX179" s="453"/>
      <c r="AY179" s="453"/>
      <c r="AZ179" s="453"/>
      <c r="BA179" s="453"/>
      <c r="BB179" s="453"/>
      <c r="BC179" s="453"/>
      <c r="BD179" s="453"/>
      <c r="BE179" s="453"/>
      <c r="BF179" s="453"/>
      <c r="BG179" s="453"/>
      <c r="BH179" s="453"/>
      <c r="BI179" s="453"/>
      <c r="BJ179" s="453"/>
      <c r="BK179" s="453"/>
      <c r="BL179" s="453"/>
      <c r="BM179" s="453"/>
      <c r="BN179" s="453"/>
      <c r="BO179" s="453"/>
      <c r="BP179" s="453"/>
    </row>
    <row r="180" spans="1:16131" s="547" customFormat="1" ht="6" customHeight="1" x14ac:dyDescent="0.2">
      <c r="A180" s="480"/>
      <c r="B180" s="481"/>
      <c r="C180" s="482"/>
      <c r="D180" s="469"/>
      <c r="E180" s="469"/>
      <c r="F180" s="471"/>
      <c r="G180" s="483"/>
      <c r="H180" s="453"/>
      <c r="I180" s="453"/>
      <c r="J180" s="453"/>
      <c r="K180" s="453"/>
      <c r="L180" s="453"/>
      <c r="M180" s="453"/>
      <c r="N180" s="453"/>
      <c r="O180" s="453"/>
      <c r="P180" s="453"/>
      <c r="Q180" s="453"/>
      <c r="R180" s="453"/>
      <c r="S180" s="453"/>
      <c r="T180" s="453"/>
      <c r="U180" s="453"/>
      <c r="V180" s="453"/>
      <c r="W180" s="453"/>
      <c r="X180" s="453"/>
      <c r="Y180" s="453"/>
      <c r="Z180" s="453"/>
      <c r="AA180" s="453"/>
      <c r="AB180" s="453"/>
      <c r="AC180" s="453"/>
      <c r="AD180" s="453"/>
      <c r="AE180" s="453"/>
      <c r="AF180" s="453"/>
      <c r="AG180" s="453"/>
      <c r="AH180" s="453"/>
      <c r="AI180" s="453"/>
      <c r="AJ180" s="453"/>
      <c r="AK180" s="453"/>
      <c r="AL180" s="453"/>
      <c r="AM180" s="453"/>
      <c r="AN180" s="453"/>
      <c r="AO180" s="453"/>
      <c r="AP180" s="453"/>
      <c r="AQ180" s="453"/>
      <c r="AR180" s="453"/>
      <c r="AS180" s="453"/>
      <c r="AT180" s="453"/>
      <c r="AU180" s="453"/>
      <c r="AV180" s="453"/>
      <c r="AW180" s="453"/>
      <c r="AX180" s="453"/>
      <c r="AY180" s="453"/>
      <c r="AZ180" s="453"/>
      <c r="BA180" s="453"/>
      <c r="BB180" s="453"/>
      <c r="BC180" s="453"/>
      <c r="BD180" s="453"/>
      <c r="BE180" s="453"/>
      <c r="BF180" s="453"/>
      <c r="BG180" s="453"/>
      <c r="BH180" s="453"/>
      <c r="BI180" s="453"/>
      <c r="BJ180" s="453"/>
      <c r="BK180" s="453"/>
      <c r="BL180" s="453"/>
      <c r="BM180" s="453"/>
      <c r="BN180" s="453"/>
      <c r="BO180" s="453"/>
      <c r="BP180" s="453"/>
    </row>
    <row r="181" spans="1:16131" s="462" customFormat="1" ht="27" customHeight="1" x14ac:dyDescent="0.2">
      <c r="A181" s="553"/>
      <c r="B181" s="554" t="s">
        <v>274</v>
      </c>
      <c r="C181" s="555"/>
      <c r="D181" s="556"/>
      <c r="E181" s="557"/>
      <c r="F181" s="557">
        <f>SUM(F12,F18,F26,F34,F42,F52,F60,F66,F73)</f>
        <v>3363820.5700000003</v>
      </c>
      <c r="G181" s="557">
        <f>SUM(G13,G19,G27,G35,G43,G53,G61,G67,G74)</f>
        <v>3517148.38</v>
      </c>
      <c r="H181" s="461"/>
      <c r="I181" s="461"/>
      <c r="J181" s="461"/>
      <c r="K181" s="461"/>
      <c r="L181" s="461"/>
      <c r="M181" s="461"/>
      <c r="N181" s="461"/>
      <c r="O181" s="461"/>
      <c r="P181" s="461"/>
      <c r="Q181" s="461"/>
      <c r="R181" s="461"/>
      <c r="S181" s="461"/>
      <c r="T181" s="461"/>
      <c r="U181" s="461"/>
      <c r="V181" s="461"/>
      <c r="W181" s="461"/>
      <c r="X181" s="461"/>
      <c r="Y181" s="461"/>
      <c r="Z181" s="461"/>
      <c r="AA181" s="461"/>
      <c r="AB181" s="461"/>
      <c r="AC181" s="461"/>
      <c r="AD181" s="461"/>
      <c r="AE181" s="461"/>
      <c r="AF181" s="461"/>
      <c r="AG181" s="461"/>
      <c r="AH181" s="461"/>
      <c r="AI181" s="461"/>
      <c r="AJ181" s="461"/>
      <c r="AK181" s="461"/>
      <c r="AL181" s="461"/>
      <c r="AM181" s="461"/>
      <c r="AN181" s="461"/>
      <c r="AO181" s="461"/>
      <c r="AP181" s="461"/>
      <c r="AQ181" s="461"/>
      <c r="AR181" s="461"/>
      <c r="AS181" s="461"/>
      <c r="AT181" s="461"/>
      <c r="AU181" s="461"/>
      <c r="AV181" s="461"/>
      <c r="AW181" s="461"/>
      <c r="AX181" s="461"/>
      <c r="AY181" s="461"/>
      <c r="AZ181" s="461"/>
      <c r="BA181" s="461"/>
      <c r="BB181" s="461"/>
      <c r="BC181" s="461"/>
      <c r="BD181" s="461"/>
      <c r="BE181" s="461"/>
      <c r="BF181" s="461"/>
      <c r="BG181" s="461"/>
      <c r="BH181" s="461"/>
      <c r="BI181" s="461"/>
      <c r="BJ181" s="461"/>
      <c r="BK181" s="461"/>
      <c r="BL181" s="461"/>
      <c r="BM181" s="461"/>
      <c r="BN181" s="461"/>
      <c r="BO181" s="461"/>
      <c r="BP181" s="461"/>
    </row>
    <row r="183" spans="1:16131" customFormat="1" x14ac:dyDescent="0.25">
      <c r="A183" s="558"/>
      <c r="B183" s="541"/>
      <c r="C183" s="541"/>
      <c r="D183" s="541"/>
      <c r="E183" s="541"/>
      <c r="BU183" s="541"/>
      <c r="BV183" s="541"/>
      <c r="BW183" s="541"/>
      <c r="BX183" s="541"/>
      <c r="BY183" s="541"/>
      <c r="BZ183" s="541"/>
      <c r="CA183" s="541"/>
      <c r="CB183" s="541"/>
      <c r="CC183" s="541"/>
      <c r="CD183" s="541"/>
      <c r="CE183" s="541"/>
      <c r="CF183" s="541"/>
      <c r="CG183" s="541"/>
      <c r="CH183" s="541"/>
      <c r="CI183" s="541"/>
      <c r="CJ183" s="541"/>
      <c r="CK183" s="541"/>
      <c r="CL183" s="541"/>
      <c r="CM183" s="541"/>
      <c r="CN183" s="541"/>
      <c r="CO183" s="541"/>
      <c r="CP183" s="541"/>
      <c r="CQ183" s="541"/>
      <c r="CR183" s="541"/>
      <c r="CS183" s="541"/>
      <c r="CT183" s="541"/>
      <c r="CU183" s="541"/>
      <c r="CV183" s="541"/>
      <c r="CW183" s="541"/>
      <c r="CX183" s="541"/>
      <c r="CY183" s="541"/>
      <c r="CZ183" s="541"/>
      <c r="DA183" s="541"/>
      <c r="DB183" s="541"/>
      <c r="DC183" s="541"/>
      <c r="DD183" s="541"/>
      <c r="DE183" s="541"/>
      <c r="DF183" s="541"/>
      <c r="DG183" s="541"/>
      <c r="DH183" s="541"/>
      <c r="DI183" s="541"/>
      <c r="DJ183" s="541"/>
      <c r="DK183" s="541"/>
      <c r="DL183" s="541"/>
      <c r="DM183" s="541"/>
      <c r="DN183" s="541"/>
      <c r="DO183" s="541"/>
      <c r="DP183" s="541"/>
      <c r="DQ183" s="541"/>
      <c r="DR183" s="541"/>
      <c r="DS183" s="541"/>
      <c r="DT183" s="541"/>
      <c r="DU183" s="541"/>
      <c r="DV183" s="541"/>
      <c r="DW183" s="541"/>
      <c r="DX183" s="541"/>
      <c r="DY183" s="541"/>
      <c r="DZ183" s="541"/>
      <c r="EA183" s="541"/>
      <c r="EB183" s="541"/>
      <c r="EC183" s="541"/>
      <c r="ED183" s="541"/>
      <c r="EE183" s="541"/>
      <c r="EF183" s="541"/>
      <c r="EG183" s="541"/>
      <c r="EH183" s="541"/>
      <c r="EI183" s="541"/>
      <c r="EJ183" s="541"/>
      <c r="EK183" s="541"/>
      <c r="EL183" s="541"/>
      <c r="EM183" s="541"/>
      <c r="EN183" s="541"/>
      <c r="EO183" s="541"/>
      <c r="EP183" s="541"/>
      <c r="EQ183" s="541"/>
      <c r="ER183" s="541"/>
      <c r="ES183" s="541"/>
      <c r="ET183" s="541"/>
      <c r="EU183" s="541"/>
      <c r="EV183" s="541"/>
      <c r="EW183" s="541"/>
      <c r="EX183" s="541"/>
      <c r="EY183" s="541"/>
      <c r="EZ183" s="541"/>
      <c r="FA183" s="541"/>
      <c r="FB183" s="541"/>
      <c r="FC183" s="541"/>
      <c r="FD183" s="541"/>
      <c r="FE183" s="541"/>
      <c r="FF183" s="541"/>
      <c r="FG183" s="541"/>
      <c r="FH183" s="541"/>
      <c r="FI183" s="541"/>
      <c r="FJ183" s="541"/>
      <c r="FK183" s="541"/>
      <c r="FL183" s="541"/>
      <c r="FM183" s="541"/>
      <c r="FN183" s="541"/>
      <c r="FO183" s="541"/>
      <c r="FP183" s="541"/>
      <c r="FQ183" s="541"/>
      <c r="FR183" s="541"/>
      <c r="FS183" s="541"/>
      <c r="FT183" s="541"/>
      <c r="FU183" s="541"/>
      <c r="FV183" s="541"/>
      <c r="FW183" s="541"/>
      <c r="FX183" s="541"/>
      <c r="FY183" s="541"/>
      <c r="FZ183" s="541"/>
      <c r="GA183" s="541"/>
      <c r="GB183" s="541"/>
      <c r="GC183" s="541"/>
      <c r="GD183" s="541"/>
      <c r="GE183" s="541"/>
      <c r="GF183" s="541"/>
      <c r="GG183" s="541"/>
      <c r="GH183" s="541"/>
      <c r="GI183" s="541"/>
      <c r="GJ183" s="541"/>
      <c r="GK183" s="541"/>
      <c r="GL183" s="541"/>
      <c r="GM183" s="541"/>
      <c r="GN183" s="541"/>
      <c r="GO183" s="541"/>
      <c r="GP183" s="541"/>
      <c r="GQ183" s="541"/>
      <c r="GR183" s="541"/>
      <c r="GS183" s="541"/>
      <c r="GT183" s="541"/>
      <c r="GU183" s="541"/>
      <c r="GV183" s="541"/>
      <c r="GW183" s="541"/>
      <c r="GX183" s="541"/>
      <c r="GY183" s="541"/>
      <c r="GZ183" s="541"/>
      <c r="HA183" s="541"/>
      <c r="HB183" s="541"/>
      <c r="HC183" s="541"/>
      <c r="HD183" s="541"/>
      <c r="HE183" s="541"/>
      <c r="HF183" s="541"/>
      <c r="HG183" s="541"/>
      <c r="HH183" s="541"/>
      <c r="HI183" s="541"/>
      <c r="HJ183" s="541"/>
      <c r="HK183" s="541"/>
      <c r="HL183" s="541"/>
      <c r="HM183" s="541"/>
      <c r="HN183" s="541"/>
      <c r="HO183" s="541"/>
      <c r="HP183" s="541"/>
      <c r="HQ183" s="541"/>
      <c r="HR183" s="541"/>
      <c r="HS183" s="541"/>
      <c r="HT183" s="541"/>
      <c r="HU183" s="541"/>
      <c r="HV183" s="541"/>
      <c r="HW183" s="541"/>
      <c r="HX183" s="541"/>
      <c r="HY183" s="541"/>
      <c r="HZ183" s="541"/>
      <c r="IA183" s="541"/>
      <c r="IB183" s="541"/>
      <c r="IC183" s="541"/>
      <c r="ID183" s="541"/>
      <c r="IE183" s="541"/>
      <c r="IF183" s="541"/>
      <c r="IG183" s="541"/>
      <c r="IH183" s="541"/>
      <c r="II183" s="541"/>
      <c r="IJ183" s="541"/>
      <c r="IK183" s="541"/>
      <c r="IL183" s="541"/>
      <c r="IM183" s="541"/>
      <c r="IN183" s="541"/>
      <c r="IO183" s="541"/>
      <c r="IP183" s="541"/>
      <c r="IQ183" s="541"/>
      <c r="IR183" s="541"/>
      <c r="IS183" s="541"/>
      <c r="IT183" s="541"/>
      <c r="IU183" s="541"/>
      <c r="IV183" s="541"/>
      <c r="IW183" s="541"/>
      <c r="IX183" s="541"/>
      <c r="IY183" s="541"/>
      <c r="IZ183" s="541"/>
      <c r="JA183" s="541"/>
      <c r="JB183" s="541"/>
      <c r="JC183" s="541"/>
      <c r="JD183" s="541"/>
      <c r="JE183" s="541"/>
      <c r="JF183" s="541"/>
      <c r="JG183" s="541"/>
      <c r="JH183" s="541"/>
      <c r="JI183" s="541"/>
      <c r="JJ183" s="541"/>
      <c r="JK183" s="541"/>
      <c r="JL183" s="541"/>
      <c r="JM183" s="541"/>
      <c r="JN183" s="541"/>
      <c r="JO183" s="541"/>
      <c r="JP183" s="541"/>
      <c r="JQ183" s="541"/>
      <c r="JR183" s="541"/>
      <c r="JS183" s="541"/>
      <c r="JT183" s="541"/>
      <c r="JU183" s="541"/>
      <c r="JV183" s="541"/>
      <c r="JW183" s="541"/>
      <c r="JX183" s="541"/>
      <c r="JY183" s="541"/>
      <c r="JZ183" s="541"/>
      <c r="KA183" s="541"/>
      <c r="KB183" s="541"/>
      <c r="KC183" s="541"/>
      <c r="KD183" s="541"/>
      <c r="KE183" s="541"/>
      <c r="KF183" s="541"/>
      <c r="KG183" s="541"/>
      <c r="KH183" s="541"/>
      <c r="KI183" s="541"/>
      <c r="KJ183" s="541"/>
      <c r="KK183" s="541"/>
      <c r="KL183" s="541"/>
      <c r="KM183" s="541"/>
      <c r="KN183" s="541"/>
      <c r="KO183" s="541"/>
      <c r="KP183" s="541"/>
      <c r="KQ183" s="541"/>
      <c r="KR183" s="541"/>
      <c r="KS183" s="541"/>
      <c r="KT183" s="541"/>
      <c r="KU183" s="541"/>
      <c r="KV183" s="541"/>
      <c r="KW183" s="541"/>
      <c r="KX183" s="541"/>
      <c r="KY183" s="541"/>
      <c r="KZ183" s="541"/>
      <c r="LA183" s="541"/>
      <c r="LB183" s="541"/>
      <c r="LC183" s="541"/>
      <c r="LD183" s="541"/>
      <c r="LE183" s="541"/>
      <c r="LF183" s="541"/>
      <c r="LG183" s="541"/>
      <c r="LH183" s="541"/>
      <c r="LI183" s="541"/>
      <c r="LJ183" s="541"/>
      <c r="LK183" s="541"/>
      <c r="LL183" s="541"/>
      <c r="LM183" s="541"/>
      <c r="LN183" s="541"/>
      <c r="LO183" s="541"/>
      <c r="LP183" s="541"/>
      <c r="LQ183" s="541"/>
      <c r="LR183" s="541"/>
      <c r="LS183" s="541"/>
      <c r="LT183" s="541"/>
      <c r="LU183" s="541"/>
      <c r="LV183" s="541"/>
      <c r="LW183" s="541"/>
      <c r="LX183" s="541"/>
      <c r="LY183" s="541"/>
      <c r="LZ183" s="541"/>
      <c r="MA183" s="541"/>
      <c r="MB183" s="541"/>
      <c r="MC183" s="541"/>
      <c r="MD183" s="541"/>
      <c r="ME183" s="541"/>
      <c r="MF183" s="541"/>
      <c r="MG183" s="541"/>
      <c r="MH183" s="541"/>
      <c r="MI183" s="541"/>
      <c r="MJ183" s="541"/>
      <c r="MK183" s="541"/>
      <c r="ML183" s="541"/>
      <c r="MM183" s="541"/>
      <c r="MN183" s="541"/>
      <c r="MO183" s="541"/>
      <c r="MP183" s="541"/>
      <c r="MQ183" s="541"/>
      <c r="MR183" s="541"/>
      <c r="MS183" s="541"/>
      <c r="MT183" s="541"/>
      <c r="MU183" s="541"/>
      <c r="MV183" s="541"/>
      <c r="MW183" s="541"/>
      <c r="MX183" s="541"/>
      <c r="MY183" s="541"/>
      <c r="MZ183" s="541"/>
      <c r="NA183" s="541"/>
      <c r="NB183" s="541"/>
      <c r="NC183" s="541"/>
      <c r="ND183" s="541"/>
      <c r="NE183" s="541"/>
      <c r="NF183" s="541"/>
      <c r="NG183" s="541"/>
      <c r="NH183" s="541"/>
      <c r="NI183" s="541"/>
      <c r="NJ183" s="541"/>
      <c r="NK183" s="541"/>
      <c r="NL183" s="541"/>
      <c r="NM183" s="541"/>
      <c r="NN183" s="541"/>
      <c r="NO183" s="541"/>
      <c r="NP183" s="541"/>
      <c r="NQ183" s="541"/>
      <c r="NR183" s="541"/>
      <c r="NS183" s="541"/>
      <c r="NT183" s="541"/>
      <c r="NU183" s="541"/>
      <c r="NV183" s="541"/>
      <c r="NW183" s="541"/>
      <c r="NX183" s="541"/>
      <c r="NY183" s="541"/>
      <c r="NZ183" s="541"/>
      <c r="OA183" s="541"/>
      <c r="OB183" s="541"/>
      <c r="OC183" s="541"/>
      <c r="OD183" s="541"/>
      <c r="OE183" s="541"/>
      <c r="OF183" s="541"/>
      <c r="OG183" s="541"/>
      <c r="OH183" s="541"/>
      <c r="OI183" s="541"/>
      <c r="OJ183" s="541"/>
      <c r="OK183" s="541"/>
      <c r="OL183" s="541"/>
      <c r="OM183" s="541"/>
      <c r="ON183" s="541"/>
      <c r="OO183" s="541"/>
      <c r="OP183" s="541"/>
      <c r="OQ183" s="541"/>
      <c r="OR183" s="541"/>
      <c r="OS183" s="541"/>
      <c r="OT183" s="541"/>
      <c r="OU183" s="541"/>
      <c r="OV183" s="541"/>
      <c r="OW183" s="541"/>
      <c r="OX183" s="541"/>
      <c r="OY183" s="541"/>
      <c r="OZ183" s="541"/>
      <c r="PA183" s="541"/>
      <c r="PB183" s="541"/>
      <c r="PC183" s="541"/>
      <c r="PD183" s="541"/>
      <c r="PE183" s="541"/>
      <c r="PF183" s="541"/>
      <c r="PG183" s="541"/>
      <c r="PH183" s="541"/>
      <c r="PI183" s="541"/>
      <c r="PJ183" s="541"/>
      <c r="PK183" s="541"/>
      <c r="PL183" s="541"/>
      <c r="PM183" s="541"/>
      <c r="PN183" s="541"/>
      <c r="PO183" s="541"/>
      <c r="PP183" s="541"/>
      <c r="PQ183" s="541"/>
      <c r="PR183" s="541"/>
      <c r="PS183" s="541"/>
      <c r="PT183" s="541"/>
      <c r="PU183" s="541"/>
      <c r="PV183" s="541"/>
      <c r="PW183" s="541"/>
      <c r="PX183" s="541"/>
      <c r="PY183" s="541"/>
      <c r="PZ183" s="541"/>
      <c r="QA183" s="541"/>
      <c r="QB183" s="541"/>
      <c r="QC183" s="541"/>
      <c r="QD183" s="541"/>
      <c r="QE183" s="541"/>
      <c r="QF183" s="541"/>
      <c r="QG183" s="541"/>
      <c r="QH183" s="541"/>
      <c r="QI183" s="541"/>
      <c r="QJ183" s="541"/>
      <c r="QK183" s="541"/>
      <c r="QL183" s="541"/>
      <c r="QM183" s="541"/>
      <c r="QN183" s="541"/>
      <c r="QO183" s="541"/>
      <c r="QP183" s="541"/>
      <c r="QQ183" s="541"/>
      <c r="QR183" s="541"/>
      <c r="QS183" s="541"/>
      <c r="QT183" s="541"/>
      <c r="QU183" s="541"/>
      <c r="QV183" s="541"/>
      <c r="QW183" s="541"/>
      <c r="QX183" s="541"/>
      <c r="QY183" s="541"/>
      <c r="QZ183" s="541"/>
      <c r="RA183" s="541"/>
      <c r="RB183" s="541"/>
      <c r="RC183" s="541"/>
      <c r="RD183" s="541"/>
      <c r="RE183" s="541"/>
      <c r="RF183" s="541"/>
      <c r="RG183" s="541"/>
      <c r="RH183" s="541"/>
      <c r="RI183" s="541"/>
      <c r="RJ183" s="541"/>
      <c r="RK183" s="541"/>
      <c r="RL183" s="541"/>
      <c r="RM183" s="541"/>
      <c r="RN183" s="541"/>
      <c r="RO183" s="541"/>
      <c r="RP183" s="541"/>
      <c r="RQ183" s="541"/>
      <c r="RR183" s="541"/>
      <c r="RS183" s="541"/>
      <c r="RT183" s="541"/>
      <c r="RU183" s="541"/>
      <c r="RV183" s="541"/>
      <c r="RW183" s="541"/>
      <c r="RX183" s="541"/>
      <c r="RY183" s="541"/>
      <c r="RZ183" s="541"/>
      <c r="SA183" s="541"/>
      <c r="SB183" s="541"/>
      <c r="SC183" s="541"/>
      <c r="SD183" s="541"/>
      <c r="SE183" s="541"/>
      <c r="SF183" s="541"/>
      <c r="SG183" s="541"/>
      <c r="SH183" s="541"/>
      <c r="SI183" s="541"/>
      <c r="SJ183" s="541"/>
      <c r="SK183" s="541"/>
      <c r="SL183" s="541"/>
      <c r="SM183" s="541"/>
      <c r="SN183" s="541"/>
      <c r="SO183" s="541"/>
      <c r="SP183" s="541"/>
      <c r="SQ183" s="541"/>
      <c r="SR183" s="541"/>
      <c r="SS183" s="541"/>
      <c r="ST183" s="541"/>
      <c r="SU183" s="541"/>
      <c r="SV183" s="541"/>
      <c r="SW183" s="541"/>
      <c r="SX183" s="541"/>
      <c r="SY183" s="541"/>
      <c r="SZ183" s="541"/>
      <c r="TA183" s="541"/>
      <c r="TB183" s="541"/>
      <c r="TC183" s="541"/>
      <c r="TD183" s="541"/>
      <c r="TE183" s="541"/>
      <c r="TF183" s="541"/>
      <c r="TG183" s="541"/>
      <c r="TH183" s="541"/>
      <c r="TI183" s="541"/>
      <c r="TJ183" s="541"/>
      <c r="TK183" s="541"/>
      <c r="TL183" s="541"/>
      <c r="TM183" s="541"/>
      <c r="TN183" s="541"/>
      <c r="TO183" s="541"/>
      <c r="TP183" s="541"/>
      <c r="TQ183" s="541"/>
      <c r="TR183" s="541"/>
      <c r="TS183" s="541"/>
      <c r="TT183" s="541"/>
      <c r="TU183" s="541"/>
      <c r="TV183" s="541"/>
      <c r="TW183" s="541"/>
      <c r="TX183" s="541"/>
      <c r="TY183" s="541"/>
      <c r="TZ183" s="541"/>
      <c r="UA183" s="541"/>
      <c r="UB183" s="541"/>
      <c r="UC183" s="541"/>
      <c r="UD183" s="541"/>
      <c r="UE183" s="541"/>
      <c r="UF183" s="541"/>
      <c r="UG183" s="541"/>
      <c r="UH183" s="541"/>
      <c r="UI183" s="541"/>
      <c r="UJ183" s="541"/>
      <c r="UK183" s="541"/>
      <c r="UL183" s="541"/>
      <c r="UM183" s="541"/>
      <c r="UN183" s="541"/>
      <c r="UO183" s="541"/>
      <c r="UP183" s="541"/>
      <c r="UQ183" s="541"/>
      <c r="UR183" s="541"/>
      <c r="US183" s="541"/>
      <c r="UT183" s="541"/>
      <c r="UU183" s="541"/>
      <c r="UV183" s="541"/>
      <c r="UW183" s="541"/>
      <c r="UX183" s="541"/>
      <c r="UY183" s="541"/>
      <c r="UZ183" s="541"/>
      <c r="VA183" s="541"/>
      <c r="VB183" s="541"/>
      <c r="VC183" s="541"/>
      <c r="VD183" s="541"/>
      <c r="VE183" s="541"/>
      <c r="VF183" s="541"/>
      <c r="VG183" s="541"/>
      <c r="VH183" s="541"/>
      <c r="VI183" s="541"/>
      <c r="VJ183" s="541"/>
      <c r="VK183" s="541"/>
      <c r="VL183" s="541"/>
      <c r="VM183" s="541"/>
      <c r="VN183" s="541"/>
      <c r="VO183" s="541"/>
      <c r="VP183" s="541"/>
      <c r="VQ183" s="541"/>
      <c r="VR183" s="541"/>
      <c r="VS183" s="541"/>
      <c r="VT183" s="541"/>
      <c r="VU183" s="541"/>
      <c r="VV183" s="541"/>
      <c r="VW183" s="541"/>
      <c r="VX183" s="541"/>
      <c r="VY183" s="541"/>
      <c r="VZ183" s="541"/>
      <c r="WA183" s="541"/>
      <c r="WB183" s="541"/>
      <c r="WC183" s="541"/>
      <c r="WD183" s="541"/>
      <c r="WE183" s="541"/>
      <c r="WF183" s="541"/>
      <c r="WG183" s="541"/>
      <c r="WH183" s="541"/>
      <c r="WI183" s="541"/>
      <c r="WJ183" s="541"/>
      <c r="WK183" s="541"/>
      <c r="WL183" s="541"/>
      <c r="WM183" s="541"/>
      <c r="WN183" s="541"/>
      <c r="WO183" s="541"/>
      <c r="WP183" s="541"/>
      <c r="WQ183" s="541"/>
      <c r="WR183" s="541"/>
      <c r="WS183" s="541"/>
      <c r="WT183" s="541"/>
      <c r="WU183" s="541"/>
      <c r="WV183" s="541"/>
      <c r="WW183" s="541"/>
      <c r="WX183" s="541"/>
      <c r="WY183" s="541"/>
      <c r="WZ183" s="541"/>
      <c r="XA183" s="541"/>
      <c r="XB183" s="541"/>
      <c r="XC183" s="541"/>
      <c r="XD183" s="541"/>
      <c r="XE183" s="541"/>
      <c r="XF183" s="541"/>
      <c r="XG183" s="541"/>
      <c r="XH183" s="541"/>
      <c r="XI183" s="541"/>
      <c r="XJ183" s="541"/>
      <c r="XK183" s="541"/>
      <c r="XL183" s="541"/>
      <c r="XM183" s="541"/>
      <c r="XN183" s="541"/>
      <c r="XO183" s="541"/>
      <c r="XP183" s="541"/>
      <c r="XQ183" s="541"/>
      <c r="XR183" s="541"/>
      <c r="XS183" s="541"/>
      <c r="XT183" s="541"/>
      <c r="XU183" s="541"/>
      <c r="XV183" s="541"/>
      <c r="XW183" s="541"/>
      <c r="XX183" s="541"/>
      <c r="XY183" s="541"/>
      <c r="XZ183" s="541"/>
      <c r="YA183" s="541"/>
      <c r="YB183" s="541"/>
      <c r="YC183" s="541"/>
      <c r="YD183" s="541"/>
      <c r="YE183" s="541"/>
      <c r="YF183" s="541"/>
      <c r="YG183" s="541"/>
      <c r="YH183" s="541"/>
      <c r="YI183" s="541"/>
      <c r="YJ183" s="541"/>
      <c r="YK183" s="541"/>
      <c r="YL183" s="541"/>
      <c r="YM183" s="541"/>
      <c r="YN183" s="541"/>
      <c r="YO183" s="541"/>
      <c r="YP183" s="541"/>
      <c r="YQ183" s="541"/>
      <c r="YR183" s="541"/>
      <c r="YS183" s="541"/>
      <c r="YT183" s="541"/>
      <c r="YU183" s="541"/>
      <c r="YV183" s="541"/>
      <c r="YW183" s="541"/>
      <c r="YX183" s="541"/>
      <c r="YY183" s="541"/>
      <c r="YZ183" s="541"/>
      <c r="ZA183" s="541"/>
      <c r="ZB183" s="541"/>
      <c r="ZC183" s="541"/>
      <c r="ZD183" s="541"/>
      <c r="ZE183" s="541"/>
      <c r="ZF183" s="541"/>
      <c r="ZG183" s="541"/>
      <c r="ZH183" s="541"/>
      <c r="ZI183" s="541"/>
      <c r="ZJ183" s="541"/>
      <c r="ZK183" s="541"/>
      <c r="ZL183" s="541"/>
      <c r="ZM183" s="541"/>
      <c r="ZN183" s="541"/>
      <c r="ZO183" s="541"/>
      <c r="ZP183" s="541"/>
      <c r="ZQ183" s="541"/>
      <c r="ZR183" s="541"/>
      <c r="ZS183" s="541"/>
      <c r="ZT183" s="541"/>
      <c r="ZU183" s="541"/>
      <c r="ZV183" s="541"/>
      <c r="ZW183" s="541"/>
      <c r="ZX183" s="541"/>
      <c r="ZY183" s="541"/>
      <c r="ZZ183" s="541"/>
      <c r="AAA183" s="541"/>
      <c r="AAB183" s="541"/>
      <c r="AAC183" s="541"/>
      <c r="AAD183" s="541"/>
      <c r="AAE183" s="541"/>
      <c r="AAF183" s="541"/>
      <c r="AAG183" s="541"/>
      <c r="AAH183" s="541"/>
      <c r="AAI183" s="541"/>
      <c r="AAJ183" s="541"/>
      <c r="AAK183" s="541"/>
      <c r="AAL183" s="541"/>
      <c r="AAM183" s="541"/>
      <c r="AAN183" s="541"/>
      <c r="AAO183" s="541"/>
      <c r="AAP183" s="541"/>
      <c r="AAQ183" s="541"/>
      <c r="AAR183" s="541"/>
      <c r="AAS183" s="541"/>
      <c r="AAT183" s="541"/>
      <c r="AAU183" s="541"/>
      <c r="AAV183" s="541"/>
      <c r="AAW183" s="541"/>
      <c r="AAX183" s="541"/>
      <c r="AAY183" s="541"/>
      <c r="AAZ183" s="541"/>
      <c r="ABA183" s="541"/>
      <c r="ABB183" s="541"/>
      <c r="ABC183" s="541"/>
      <c r="ABD183" s="541"/>
      <c r="ABE183" s="541"/>
      <c r="ABF183" s="541"/>
      <c r="ABG183" s="541"/>
      <c r="ABH183" s="541"/>
      <c r="ABI183" s="541"/>
      <c r="ABJ183" s="541"/>
      <c r="ABK183" s="541"/>
      <c r="ABL183" s="541"/>
      <c r="ABM183" s="541"/>
      <c r="ABN183" s="541"/>
      <c r="ABO183" s="541"/>
      <c r="ABP183" s="541"/>
      <c r="ABQ183" s="541"/>
      <c r="ABR183" s="541"/>
      <c r="ABS183" s="541"/>
      <c r="ABT183" s="541"/>
      <c r="ABU183" s="541"/>
      <c r="ABV183" s="541"/>
      <c r="ABW183" s="541"/>
      <c r="ABX183" s="541"/>
      <c r="ABY183" s="541"/>
      <c r="ABZ183" s="541"/>
      <c r="ACA183" s="541"/>
      <c r="ACB183" s="541"/>
      <c r="ACC183" s="541"/>
      <c r="ACD183" s="541"/>
      <c r="ACE183" s="541"/>
      <c r="ACF183" s="541"/>
      <c r="ACG183" s="541"/>
      <c r="ACH183" s="541"/>
      <c r="ACI183" s="541"/>
      <c r="ACJ183" s="541"/>
      <c r="ACK183" s="541"/>
      <c r="ACL183" s="541"/>
      <c r="ACM183" s="541"/>
      <c r="ACN183" s="541"/>
      <c r="ACO183" s="541"/>
      <c r="ACP183" s="541"/>
      <c r="ACQ183" s="541"/>
      <c r="ACR183" s="541"/>
      <c r="ACS183" s="541"/>
      <c r="ACT183" s="541"/>
      <c r="ACU183" s="541"/>
      <c r="ACV183" s="541"/>
      <c r="ACW183" s="541"/>
      <c r="ACX183" s="541"/>
      <c r="ACY183" s="541"/>
      <c r="ACZ183" s="541"/>
      <c r="ADA183" s="541"/>
      <c r="ADB183" s="541"/>
      <c r="ADC183" s="541"/>
      <c r="ADD183" s="541"/>
      <c r="ADE183" s="541"/>
      <c r="ADF183" s="541"/>
      <c r="ADG183" s="541"/>
      <c r="ADH183" s="541"/>
      <c r="ADI183" s="541"/>
      <c r="ADJ183" s="541"/>
      <c r="ADK183" s="541"/>
      <c r="ADL183" s="541"/>
      <c r="ADM183" s="541"/>
      <c r="ADN183" s="541"/>
      <c r="ADO183" s="541"/>
      <c r="ADP183" s="541"/>
      <c r="ADQ183" s="541"/>
      <c r="ADR183" s="541"/>
      <c r="ADS183" s="541"/>
      <c r="ADT183" s="541"/>
      <c r="ADU183" s="541"/>
      <c r="ADV183" s="541"/>
      <c r="ADW183" s="541"/>
      <c r="ADX183" s="541"/>
      <c r="ADY183" s="541"/>
      <c r="ADZ183" s="541"/>
      <c r="AEA183" s="541"/>
      <c r="AEB183" s="541"/>
      <c r="AEC183" s="541"/>
      <c r="AED183" s="541"/>
      <c r="AEE183" s="541"/>
      <c r="AEF183" s="541"/>
      <c r="AEG183" s="541"/>
      <c r="AEH183" s="541"/>
      <c r="AEI183" s="541"/>
      <c r="AEJ183" s="541"/>
      <c r="AEK183" s="541"/>
      <c r="AEL183" s="541"/>
      <c r="AEM183" s="541"/>
      <c r="AEN183" s="541"/>
      <c r="AEO183" s="541"/>
      <c r="AEP183" s="541"/>
      <c r="AEQ183" s="541"/>
      <c r="AER183" s="541"/>
      <c r="AES183" s="541"/>
      <c r="AET183" s="541"/>
      <c r="AEU183" s="541"/>
      <c r="AEV183" s="541"/>
      <c r="AEW183" s="541"/>
      <c r="AEX183" s="541"/>
      <c r="AEY183" s="541"/>
      <c r="AEZ183" s="541"/>
      <c r="AFA183" s="541"/>
      <c r="AFB183" s="541"/>
      <c r="AFC183" s="541"/>
      <c r="AFD183" s="541"/>
      <c r="AFE183" s="541"/>
      <c r="AFF183" s="541"/>
      <c r="AFG183" s="541"/>
      <c r="AFH183" s="541"/>
      <c r="AFI183" s="541"/>
      <c r="AFJ183" s="541"/>
      <c r="AFK183" s="541"/>
      <c r="AFL183" s="541"/>
      <c r="AFM183" s="541"/>
      <c r="AFN183" s="541"/>
      <c r="AFO183" s="541"/>
      <c r="AFP183" s="541"/>
      <c r="AFQ183" s="541"/>
      <c r="AFR183" s="541"/>
      <c r="AFS183" s="541"/>
      <c r="AFT183" s="541"/>
      <c r="AFU183" s="541"/>
      <c r="AFV183" s="541"/>
      <c r="AFW183" s="541"/>
      <c r="AFX183" s="541"/>
      <c r="AFY183" s="541"/>
      <c r="AFZ183" s="541"/>
      <c r="AGA183" s="541"/>
      <c r="AGB183" s="541"/>
      <c r="AGC183" s="541"/>
      <c r="AGD183" s="541"/>
      <c r="AGE183" s="541"/>
      <c r="AGF183" s="541"/>
      <c r="AGG183" s="541"/>
      <c r="AGH183" s="541"/>
      <c r="AGI183" s="541"/>
      <c r="AGJ183" s="541"/>
      <c r="AGK183" s="541"/>
      <c r="AGL183" s="541"/>
      <c r="AGM183" s="541"/>
      <c r="AGN183" s="541"/>
      <c r="AGO183" s="541"/>
      <c r="AGP183" s="541"/>
      <c r="AGQ183" s="541"/>
      <c r="AGR183" s="541"/>
      <c r="AGS183" s="541"/>
      <c r="AGT183" s="541"/>
      <c r="AGU183" s="541"/>
      <c r="AGV183" s="541"/>
      <c r="AGW183" s="541"/>
      <c r="AGX183" s="541"/>
      <c r="AGY183" s="541"/>
      <c r="AGZ183" s="541"/>
      <c r="AHA183" s="541"/>
      <c r="AHB183" s="541"/>
      <c r="AHC183" s="541"/>
      <c r="AHD183" s="541"/>
      <c r="AHE183" s="541"/>
      <c r="AHF183" s="541"/>
      <c r="AHG183" s="541"/>
      <c r="AHH183" s="541"/>
      <c r="AHI183" s="541"/>
      <c r="AHJ183" s="541"/>
      <c r="AHK183" s="541"/>
      <c r="AHL183" s="541"/>
      <c r="AHM183" s="541"/>
      <c r="AHN183" s="541"/>
      <c r="AHO183" s="541"/>
      <c r="AHP183" s="541"/>
      <c r="AHQ183" s="541"/>
      <c r="AHR183" s="541"/>
      <c r="AHS183" s="541"/>
      <c r="AHT183" s="541"/>
      <c r="AHU183" s="541"/>
      <c r="AHV183" s="541"/>
      <c r="AHW183" s="541"/>
      <c r="AHX183" s="541"/>
      <c r="AHY183" s="541"/>
      <c r="AHZ183" s="541"/>
      <c r="AIA183" s="541"/>
      <c r="AIB183" s="541"/>
      <c r="AIC183" s="541"/>
      <c r="AID183" s="541"/>
      <c r="AIE183" s="541"/>
      <c r="AIF183" s="541"/>
      <c r="AIG183" s="541"/>
      <c r="AIH183" s="541"/>
      <c r="AII183" s="541"/>
      <c r="AIJ183" s="541"/>
      <c r="AIK183" s="541"/>
      <c r="AIL183" s="541"/>
      <c r="AIM183" s="541"/>
      <c r="AIN183" s="541"/>
      <c r="AIO183" s="541"/>
      <c r="AIP183" s="541"/>
      <c r="AIQ183" s="541"/>
      <c r="AIR183" s="541"/>
      <c r="AIS183" s="541"/>
      <c r="AIT183" s="541"/>
      <c r="AIU183" s="541"/>
      <c r="AIV183" s="541"/>
      <c r="AIW183" s="541"/>
      <c r="AIX183" s="541"/>
      <c r="AIY183" s="541"/>
      <c r="AIZ183" s="541"/>
      <c r="AJA183" s="541"/>
      <c r="AJB183" s="541"/>
      <c r="AJC183" s="541"/>
      <c r="AJD183" s="541"/>
      <c r="AJE183" s="541"/>
      <c r="AJF183" s="541"/>
      <c r="AJG183" s="541"/>
      <c r="AJH183" s="541"/>
      <c r="AJI183" s="541"/>
      <c r="AJJ183" s="541"/>
      <c r="AJK183" s="541"/>
      <c r="AJL183" s="541"/>
      <c r="AJM183" s="541"/>
      <c r="AJN183" s="541"/>
      <c r="AJO183" s="541"/>
      <c r="AJP183" s="541"/>
      <c r="AJQ183" s="541"/>
      <c r="AJR183" s="541"/>
      <c r="AJS183" s="541"/>
      <c r="AJT183" s="541"/>
      <c r="AJU183" s="541"/>
      <c r="AJV183" s="541"/>
      <c r="AJW183" s="541"/>
      <c r="AJX183" s="541"/>
      <c r="AJY183" s="541"/>
      <c r="AJZ183" s="541"/>
      <c r="AKA183" s="541"/>
      <c r="AKB183" s="541"/>
      <c r="AKC183" s="541"/>
      <c r="AKD183" s="541"/>
      <c r="AKE183" s="541"/>
      <c r="AKF183" s="541"/>
      <c r="AKG183" s="541"/>
      <c r="AKH183" s="541"/>
      <c r="AKI183" s="541"/>
      <c r="AKJ183" s="541"/>
      <c r="AKK183" s="541"/>
      <c r="AKL183" s="541"/>
      <c r="AKM183" s="541"/>
      <c r="AKN183" s="541"/>
      <c r="AKO183" s="541"/>
      <c r="AKP183" s="541"/>
      <c r="AKQ183" s="541"/>
      <c r="AKR183" s="541"/>
      <c r="AKS183" s="541"/>
      <c r="AKT183" s="541"/>
      <c r="AKU183" s="541"/>
      <c r="AKV183" s="541"/>
      <c r="AKW183" s="541"/>
      <c r="AKX183" s="541"/>
      <c r="AKY183" s="541"/>
      <c r="AKZ183" s="541"/>
      <c r="ALA183" s="541"/>
      <c r="ALB183" s="541"/>
      <c r="ALC183" s="541"/>
      <c r="ALD183" s="541"/>
      <c r="ALE183" s="541"/>
      <c r="ALF183" s="541"/>
      <c r="ALG183" s="541"/>
      <c r="ALH183" s="541"/>
      <c r="ALI183" s="541"/>
      <c r="ALJ183" s="541"/>
      <c r="ALK183" s="541"/>
      <c r="ALL183" s="541"/>
      <c r="ALM183" s="541"/>
      <c r="ALN183" s="541"/>
      <c r="ALO183" s="541"/>
      <c r="ALP183" s="541"/>
      <c r="ALQ183" s="541"/>
      <c r="ALR183" s="541"/>
      <c r="ALS183" s="541"/>
      <c r="ALT183" s="541"/>
      <c r="ALU183" s="541"/>
      <c r="ALV183" s="541"/>
      <c r="ALW183" s="541"/>
      <c r="ALX183" s="541"/>
      <c r="ALY183" s="541"/>
      <c r="ALZ183" s="541"/>
      <c r="AMA183" s="541"/>
      <c r="AMB183" s="541"/>
      <c r="AMC183" s="541"/>
      <c r="AMD183" s="541"/>
      <c r="AME183" s="541"/>
      <c r="AMF183" s="541"/>
      <c r="AMG183" s="541"/>
      <c r="AMH183" s="541"/>
      <c r="AMI183" s="541"/>
      <c r="AMJ183" s="541"/>
      <c r="AMK183" s="541"/>
      <c r="AML183" s="541"/>
      <c r="AMM183" s="541"/>
      <c r="AMN183" s="541"/>
      <c r="AMO183" s="541"/>
      <c r="AMP183" s="541"/>
      <c r="AMQ183" s="541"/>
      <c r="AMR183" s="541"/>
      <c r="AMS183" s="541"/>
      <c r="AMT183" s="541"/>
      <c r="AMU183" s="541"/>
      <c r="AMV183" s="541"/>
      <c r="AMW183" s="541"/>
      <c r="AMX183" s="541"/>
      <c r="AMY183" s="541"/>
      <c r="AMZ183" s="541"/>
      <c r="ANA183" s="541"/>
      <c r="ANB183" s="541"/>
      <c r="ANC183" s="541"/>
      <c r="AND183" s="541"/>
      <c r="ANE183" s="541"/>
      <c r="ANF183" s="541"/>
      <c r="ANG183" s="541"/>
      <c r="ANH183" s="541"/>
      <c r="ANI183" s="541"/>
      <c r="ANJ183" s="541"/>
      <c r="ANK183" s="541"/>
      <c r="ANL183" s="541"/>
      <c r="ANM183" s="541"/>
      <c r="ANN183" s="541"/>
      <c r="ANO183" s="541"/>
      <c r="ANP183" s="541"/>
      <c r="ANQ183" s="541"/>
      <c r="ANR183" s="541"/>
      <c r="ANS183" s="541"/>
      <c r="ANT183" s="541"/>
      <c r="ANU183" s="541"/>
      <c r="ANV183" s="541"/>
      <c r="ANW183" s="541"/>
      <c r="ANX183" s="541"/>
      <c r="ANY183" s="541"/>
      <c r="ANZ183" s="541"/>
      <c r="AOA183" s="541"/>
      <c r="AOB183" s="541"/>
      <c r="AOC183" s="541"/>
      <c r="AOD183" s="541"/>
      <c r="AOE183" s="541"/>
      <c r="AOF183" s="541"/>
      <c r="AOG183" s="541"/>
      <c r="AOH183" s="541"/>
      <c r="AOI183" s="541"/>
      <c r="AOJ183" s="541"/>
      <c r="AOK183" s="541"/>
      <c r="AOL183" s="541"/>
      <c r="AOM183" s="541"/>
      <c r="AON183" s="541"/>
      <c r="AOO183" s="541"/>
      <c r="AOP183" s="541"/>
      <c r="AOQ183" s="541"/>
      <c r="AOR183" s="541"/>
      <c r="AOS183" s="541"/>
      <c r="AOT183" s="541"/>
      <c r="AOU183" s="541"/>
      <c r="AOV183" s="541"/>
      <c r="AOW183" s="541"/>
      <c r="AOX183" s="541"/>
      <c r="AOY183" s="541"/>
      <c r="AOZ183" s="541"/>
      <c r="APA183" s="541"/>
      <c r="APB183" s="541"/>
      <c r="APC183" s="541"/>
      <c r="APD183" s="541"/>
      <c r="APE183" s="541"/>
      <c r="APF183" s="541"/>
      <c r="APG183" s="541"/>
      <c r="APH183" s="541"/>
      <c r="API183" s="541"/>
      <c r="APJ183" s="541"/>
      <c r="APK183" s="541"/>
      <c r="APL183" s="541"/>
      <c r="APM183" s="541"/>
      <c r="APN183" s="541"/>
      <c r="APO183" s="541"/>
      <c r="APP183" s="541"/>
      <c r="APQ183" s="541"/>
      <c r="APR183" s="541"/>
      <c r="APS183" s="541"/>
      <c r="APT183" s="541"/>
      <c r="APU183" s="541"/>
      <c r="APV183" s="541"/>
      <c r="APW183" s="541"/>
      <c r="APX183" s="541"/>
      <c r="APY183" s="541"/>
      <c r="APZ183" s="541"/>
      <c r="AQA183" s="541"/>
      <c r="AQB183" s="541"/>
      <c r="AQC183" s="541"/>
      <c r="AQD183" s="541"/>
      <c r="AQE183" s="541"/>
      <c r="AQF183" s="541"/>
      <c r="AQG183" s="541"/>
      <c r="AQH183" s="541"/>
      <c r="AQI183" s="541"/>
      <c r="AQJ183" s="541"/>
      <c r="AQK183" s="541"/>
      <c r="AQL183" s="541"/>
      <c r="AQM183" s="541"/>
      <c r="AQN183" s="541"/>
      <c r="AQO183" s="541"/>
      <c r="AQP183" s="541"/>
      <c r="AQQ183" s="541"/>
      <c r="AQR183" s="541"/>
      <c r="AQS183" s="541"/>
      <c r="AQT183" s="541"/>
      <c r="AQU183" s="541"/>
      <c r="AQV183" s="541"/>
      <c r="AQW183" s="541"/>
      <c r="AQX183" s="541"/>
      <c r="AQY183" s="541"/>
      <c r="AQZ183" s="541"/>
      <c r="ARA183" s="541"/>
      <c r="ARB183" s="541"/>
      <c r="ARC183" s="541"/>
      <c r="ARD183" s="541"/>
      <c r="ARE183" s="541"/>
      <c r="ARF183" s="541"/>
      <c r="ARG183" s="541"/>
      <c r="ARH183" s="541"/>
      <c r="ARI183" s="541"/>
      <c r="ARJ183" s="541"/>
      <c r="ARK183" s="541"/>
      <c r="ARL183" s="541"/>
      <c r="ARM183" s="541"/>
      <c r="ARN183" s="541"/>
      <c r="ARO183" s="541"/>
      <c r="ARP183" s="541"/>
      <c r="ARQ183" s="541"/>
      <c r="ARR183" s="541"/>
      <c r="ARS183" s="541"/>
      <c r="ART183" s="541"/>
      <c r="ARU183" s="541"/>
      <c r="ARV183" s="541"/>
      <c r="ARW183" s="541"/>
      <c r="ARX183" s="541"/>
      <c r="ARY183" s="541"/>
      <c r="ARZ183" s="541"/>
      <c r="ASA183" s="541"/>
      <c r="ASB183" s="541"/>
      <c r="ASC183" s="541"/>
      <c r="ASD183" s="541"/>
      <c r="ASE183" s="541"/>
      <c r="ASF183" s="541"/>
      <c r="ASG183" s="541"/>
      <c r="ASH183" s="541"/>
      <c r="ASI183" s="541"/>
      <c r="ASJ183" s="541"/>
      <c r="ASK183" s="541"/>
      <c r="ASL183" s="541"/>
      <c r="ASM183" s="541"/>
      <c r="ASN183" s="541"/>
      <c r="ASO183" s="541"/>
      <c r="ASP183" s="541"/>
      <c r="ASQ183" s="541"/>
      <c r="ASR183" s="541"/>
      <c r="ASS183" s="541"/>
      <c r="AST183" s="541"/>
      <c r="ASU183" s="541"/>
      <c r="ASV183" s="541"/>
      <c r="ASW183" s="541"/>
      <c r="ASX183" s="541"/>
      <c r="ASY183" s="541"/>
      <c r="ASZ183" s="541"/>
      <c r="ATA183" s="541"/>
      <c r="ATB183" s="541"/>
      <c r="ATC183" s="541"/>
      <c r="ATD183" s="541"/>
      <c r="ATE183" s="541"/>
      <c r="ATF183" s="541"/>
      <c r="ATG183" s="541"/>
      <c r="ATH183" s="541"/>
      <c r="ATI183" s="541"/>
      <c r="ATJ183" s="541"/>
      <c r="ATK183" s="541"/>
      <c r="ATL183" s="541"/>
      <c r="ATM183" s="541"/>
      <c r="ATN183" s="541"/>
      <c r="ATO183" s="541"/>
      <c r="ATP183" s="541"/>
      <c r="ATQ183" s="541"/>
      <c r="ATR183" s="541"/>
      <c r="ATS183" s="541"/>
      <c r="ATT183" s="541"/>
      <c r="ATU183" s="541"/>
      <c r="ATV183" s="541"/>
      <c r="ATW183" s="541"/>
      <c r="ATX183" s="541"/>
      <c r="ATY183" s="541"/>
      <c r="ATZ183" s="541"/>
      <c r="AUA183" s="541"/>
      <c r="AUB183" s="541"/>
      <c r="AUC183" s="541"/>
      <c r="AUD183" s="541"/>
      <c r="AUE183" s="541"/>
      <c r="AUF183" s="541"/>
      <c r="AUG183" s="541"/>
      <c r="AUH183" s="541"/>
      <c r="AUI183" s="541"/>
      <c r="AUJ183" s="541"/>
      <c r="AUK183" s="541"/>
      <c r="AUL183" s="541"/>
      <c r="AUM183" s="541"/>
      <c r="AUN183" s="541"/>
      <c r="AUO183" s="541"/>
      <c r="AUP183" s="541"/>
      <c r="AUQ183" s="541"/>
      <c r="AUR183" s="541"/>
      <c r="AUS183" s="541"/>
      <c r="AUT183" s="541"/>
      <c r="AUU183" s="541"/>
      <c r="AUV183" s="541"/>
      <c r="AUW183" s="541"/>
      <c r="AUX183" s="541"/>
      <c r="AUY183" s="541"/>
      <c r="AUZ183" s="541"/>
      <c r="AVA183" s="541"/>
      <c r="AVB183" s="541"/>
      <c r="AVC183" s="541"/>
      <c r="AVD183" s="541"/>
      <c r="AVE183" s="541"/>
      <c r="AVF183" s="541"/>
      <c r="AVG183" s="541"/>
      <c r="AVH183" s="541"/>
      <c r="AVI183" s="541"/>
      <c r="AVJ183" s="541"/>
      <c r="AVK183" s="541"/>
      <c r="AVL183" s="541"/>
      <c r="AVM183" s="541"/>
      <c r="AVN183" s="541"/>
      <c r="AVO183" s="541"/>
      <c r="AVP183" s="541"/>
      <c r="AVQ183" s="541"/>
      <c r="AVR183" s="541"/>
      <c r="AVS183" s="541"/>
      <c r="AVT183" s="541"/>
      <c r="AVU183" s="541"/>
      <c r="AVV183" s="541"/>
      <c r="AVW183" s="541"/>
      <c r="AVX183" s="541"/>
      <c r="AVY183" s="541"/>
      <c r="AVZ183" s="541"/>
      <c r="AWA183" s="541"/>
      <c r="AWB183" s="541"/>
      <c r="AWC183" s="541"/>
      <c r="AWD183" s="541"/>
      <c r="AWE183" s="541"/>
      <c r="AWF183" s="541"/>
      <c r="AWG183" s="541"/>
      <c r="AWH183" s="541"/>
      <c r="AWI183" s="541"/>
      <c r="AWJ183" s="541"/>
      <c r="AWK183" s="541"/>
      <c r="AWL183" s="541"/>
      <c r="AWM183" s="541"/>
      <c r="AWN183" s="541"/>
      <c r="AWO183" s="541"/>
      <c r="AWP183" s="541"/>
      <c r="AWQ183" s="541"/>
      <c r="AWR183" s="541"/>
      <c r="AWS183" s="541"/>
      <c r="AWT183" s="541"/>
      <c r="AWU183" s="541"/>
      <c r="AWV183" s="541"/>
      <c r="AWW183" s="541"/>
      <c r="AWX183" s="541"/>
      <c r="AWY183" s="541"/>
      <c r="AWZ183" s="541"/>
      <c r="AXA183" s="541"/>
      <c r="AXB183" s="541"/>
      <c r="AXC183" s="541"/>
      <c r="AXD183" s="541"/>
      <c r="AXE183" s="541"/>
      <c r="AXF183" s="541"/>
      <c r="AXG183" s="541"/>
      <c r="AXH183" s="541"/>
      <c r="AXI183" s="541"/>
      <c r="AXJ183" s="541"/>
      <c r="AXK183" s="541"/>
      <c r="AXL183" s="541"/>
      <c r="AXM183" s="541"/>
      <c r="AXN183" s="541"/>
      <c r="AXO183" s="541"/>
      <c r="AXP183" s="541"/>
      <c r="AXQ183" s="541"/>
      <c r="AXR183" s="541"/>
      <c r="AXS183" s="541"/>
      <c r="AXT183" s="541"/>
      <c r="AXU183" s="541"/>
      <c r="AXV183" s="541"/>
      <c r="AXW183" s="541"/>
      <c r="AXX183" s="541"/>
      <c r="AXY183" s="541"/>
      <c r="AXZ183" s="541"/>
      <c r="AYA183" s="541"/>
      <c r="AYB183" s="541"/>
      <c r="AYC183" s="541"/>
      <c r="AYD183" s="541"/>
      <c r="AYE183" s="541"/>
      <c r="AYF183" s="541"/>
      <c r="AYG183" s="541"/>
      <c r="AYH183" s="541"/>
      <c r="AYI183" s="541"/>
      <c r="AYJ183" s="541"/>
      <c r="AYK183" s="541"/>
      <c r="AYL183" s="541"/>
      <c r="AYM183" s="541"/>
      <c r="AYN183" s="541"/>
      <c r="AYO183" s="541"/>
      <c r="AYP183" s="541"/>
      <c r="AYQ183" s="541"/>
      <c r="AYR183" s="541"/>
      <c r="AYS183" s="541"/>
      <c r="AYT183" s="541"/>
      <c r="AYU183" s="541"/>
      <c r="AYV183" s="541"/>
      <c r="AYW183" s="541"/>
      <c r="AYX183" s="541"/>
      <c r="AYY183" s="541"/>
      <c r="AYZ183" s="541"/>
      <c r="AZA183" s="541"/>
      <c r="AZB183" s="541"/>
      <c r="AZC183" s="541"/>
      <c r="AZD183" s="541"/>
      <c r="AZE183" s="541"/>
      <c r="AZF183" s="541"/>
      <c r="AZG183" s="541"/>
      <c r="AZH183" s="541"/>
      <c r="AZI183" s="541"/>
      <c r="AZJ183" s="541"/>
      <c r="AZK183" s="541"/>
      <c r="AZL183" s="541"/>
      <c r="AZM183" s="541"/>
      <c r="AZN183" s="541"/>
      <c r="AZO183" s="541"/>
      <c r="AZP183" s="541"/>
      <c r="AZQ183" s="541"/>
      <c r="AZR183" s="541"/>
      <c r="AZS183" s="541"/>
      <c r="AZT183" s="541"/>
      <c r="AZU183" s="541"/>
      <c r="AZV183" s="541"/>
      <c r="AZW183" s="541"/>
      <c r="AZX183" s="541"/>
      <c r="AZY183" s="541"/>
      <c r="AZZ183" s="541"/>
      <c r="BAA183" s="541"/>
      <c r="BAB183" s="541"/>
      <c r="BAC183" s="541"/>
      <c r="BAD183" s="541"/>
      <c r="BAE183" s="541"/>
      <c r="BAF183" s="541"/>
      <c r="BAG183" s="541"/>
      <c r="BAH183" s="541"/>
      <c r="BAI183" s="541"/>
      <c r="BAJ183" s="541"/>
      <c r="BAK183" s="541"/>
      <c r="BAL183" s="541"/>
      <c r="BAM183" s="541"/>
      <c r="BAN183" s="541"/>
      <c r="BAO183" s="541"/>
      <c r="BAP183" s="541"/>
      <c r="BAQ183" s="541"/>
      <c r="BAR183" s="541"/>
      <c r="BAS183" s="541"/>
      <c r="BAT183" s="541"/>
      <c r="BAU183" s="541"/>
      <c r="BAV183" s="541"/>
      <c r="BAW183" s="541"/>
      <c r="BAX183" s="541"/>
      <c r="BAY183" s="541"/>
      <c r="BAZ183" s="541"/>
      <c r="BBA183" s="541"/>
      <c r="BBB183" s="541"/>
      <c r="BBC183" s="541"/>
      <c r="BBD183" s="541"/>
      <c r="BBE183" s="541"/>
      <c r="BBF183" s="541"/>
      <c r="BBG183" s="541"/>
      <c r="BBH183" s="541"/>
      <c r="BBI183" s="541"/>
      <c r="BBJ183" s="541"/>
      <c r="BBK183" s="541"/>
      <c r="BBL183" s="541"/>
      <c r="BBM183" s="541"/>
      <c r="BBN183" s="541"/>
      <c r="BBO183" s="541"/>
      <c r="BBP183" s="541"/>
      <c r="BBQ183" s="541"/>
      <c r="BBR183" s="541"/>
      <c r="BBS183" s="541"/>
      <c r="BBT183" s="541"/>
      <c r="BBU183" s="541"/>
      <c r="BBV183" s="541"/>
      <c r="BBW183" s="541"/>
      <c r="BBX183" s="541"/>
      <c r="BBY183" s="541"/>
      <c r="BBZ183" s="541"/>
      <c r="BCA183" s="541"/>
      <c r="BCB183" s="541"/>
      <c r="BCC183" s="541"/>
      <c r="BCD183" s="541"/>
      <c r="BCE183" s="541"/>
      <c r="BCF183" s="541"/>
      <c r="BCG183" s="541"/>
      <c r="BCH183" s="541"/>
      <c r="BCI183" s="541"/>
      <c r="BCJ183" s="541"/>
      <c r="BCK183" s="541"/>
      <c r="BCL183" s="541"/>
      <c r="BCM183" s="541"/>
      <c r="BCN183" s="541"/>
      <c r="BCO183" s="541"/>
      <c r="BCP183" s="541"/>
      <c r="BCQ183" s="541"/>
      <c r="BCR183" s="541"/>
      <c r="BCS183" s="541"/>
      <c r="BCT183" s="541"/>
      <c r="BCU183" s="541"/>
      <c r="BCV183" s="541"/>
      <c r="BCW183" s="541"/>
      <c r="BCX183" s="541"/>
      <c r="BCY183" s="541"/>
      <c r="BCZ183" s="541"/>
      <c r="BDA183" s="541"/>
      <c r="BDB183" s="541"/>
      <c r="BDC183" s="541"/>
      <c r="BDD183" s="541"/>
      <c r="BDE183" s="541"/>
      <c r="BDF183" s="541"/>
      <c r="BDG183" s="541"/>
      <c r="BDH183" s="541"/>
      <c r="BDI183" s="541"/>
      <c r="BDJ183" s="541"/>
      <c r="BDK183" s="541"/>
      <c r="BDL183" s="541"/>
      <c r="BDM183" s="541"/>
      <c r="BDN183" s="541"/>
      <c r="BDO183" s="541"/>
      <c r="BDP183" s="541"/>
      <c r="BDQ183" s="541"/>
      <c r="BDR183" s="541"/>
      <c r="BDS183" s="541"/>
      <c r="BDT183" s="541"/>
      <c r="BDU183" s="541"/>
      <c r="BDV183" s="541"/>
      <c r="BDW183" s="541"/>
      <c r="BDX183" s="541"/>
      <c r="BDY183" s="541"/>
      <c r="BDZ183" s="541"/>
      <c r="BEA183" s="541"/>
      <c r="BEB183" s="541"/>
      <c r="BEC183" s="541"/>
      <c r="BED183" s="541"/>
      <c r="BEE183" s="541"/>
      <c r="BEF183" s="541"/>
      <c r="BEG183" s="541"/>
      <c r="BEH183" s="541"/>
      <c r="BEI183" s="541"/>
      <c r="BEJ183" s="541"/>
      <c r="BEK183" s="541"/>
      <c r="BEL183" s="541"/>
      <c r="BEM183" s="541"/>
      <c r="BEN183" s="541"/>
      <c r="BEO183" s="541"/>
      <c r="BEP183" s="541"/>
      <c r="BEQ183" s="541"/>
      <c r="BER183" s="541"/>
      <c r="BES183" s="541"/>
      <c r="BET183" s="541"/>
      <c r="BEU183" s="541"/>
      <c r="BEV183" s="541"/>
      <c r="BEW183" s="541"/>
      <c r="BEX183" s="541"/>
      <c r="BEY183" s="541"/>
      <c r="BEZ183" s="541"/>
      <c r="BFA183" s="541"/>
      <c r="BFB183" s="541"/>
      <c r="BFC183" s="541"/>
      <c r="BFD183" s="541"/>
      <c r="BFE183" s="541"/>
      <c r="BFF183" s="541"/>
      <c r="BFG183" s="541"/>
      <c r="BFH183" s="541"/>
      <c r="BFI183" s="541"/>
      <c r="BFJ183" s="541"/>
      <c r="BFK183" s="541"/>
      <c r="BFL183" s="541"/>
      <c r="BFM183" s="541"/>
      <c r="BFN183" s="541"/>
      <c r="BFO183" s="541"/>
      <c r="BFP183" s="541"/>
      <c r="BFQ183" s="541"/>
      <c r="BFR183" s="541"/>
      <c r="BFS183" s="541"/>
      <c r="BFT183" s="541"/>
      <c r="BFU183" s="541"/>
      <c r="BFV183" s="541"/>
      <c r="BFW183" s="541"/>
      <c r="BFX183" s="541"/>
      <c r="BFY183" s="541"/>
      <c r="BFZ183" s="541"/>
      <c r="BGA183" s="541"/>
      <c r="BGB183" s="541"/>
      <c r="BGC183" s="541"/>
      <c r="BGD183" s="541"/>
      <c r="BGE183" s="541"/>
      <c r="BGF183" s="541"/>
      <c r="BGG183" s="541"/>
      <c r="BGH183" s="541"/>
      <c r="BGI183" s="541"/>
      <c r="BGJ183" s="541"/>
      <c r="BGK183" s="541"/>
      <c r="BGL183" s="541"/>
      <c r="BGM183" s="541"/>
      <c r="BGN183" s="541"/>
      <c r="BGO183" s="541"/>
      <c r="BGP183" s="541"/>
      <c r="BGQ183" s="541"/>
      <c r="BGR183" s="541"/>
      <c r="BGS183" s="541"/>
      <c r="BGT183" s="541"/>
      <c r="BGU183" s="541"/>
      <c r="BGV183" s="541"/>
      <c r="BGW183" s="541"/>
      <c r="BGX183" s="541"/>
      <c r="BGY183" s="541"/>
      <c r="BGZ183" s="541"/>
      <c r="BHA183" s="541"/>
      <c r="BHB183" s="541"/>
      <c r="BHC183" s="541"/>
      <c r="BHD183" s="541"/>
      <c r="BHE183" s="541"/>
      <c r="BHF183" s="541"/>
      <c r="BHG183" s="541"/>
      <c r="BHH183" s="541"/>
      <c r="BHI183" s="541"/>
      <c r="BHJ183" s="541"/>
      <c r="BHK183" s="541"/>
      <c r="BHL183" s="541"/>
      <c r="BHM183" s="541"/>
      <c r="BHN183" s="541"/>
      <c r="BHO183" s="541"/>
      <c r="BHP183" s="541"/>
      <c r="BHQ183" s="541"/>
      <c r="BHR183" s="541"/>
      <c r="BHS183" s="541"/>
      <c r="BHT183" s="541"/>
      <c r="BHU183" s="541"/>
      <c r="BHV183" s="541"/>
      <c r="BHW183" s="541"/>
      <c r="BHX183" s="541"/>
      <c r="BHY183" s="541"/>
      <c r="BHZ183" s="541"/>
      <c r="BIA183" s="541"/>
      <c r="BIB183" s="541"/>
      <c r="BIC183" s="541"/>
      <c r="BID183" s="541"/>
      <c r="BIE183" s="541"/>
      <c r="BIF183" s="541"/>
      <c r="BIG183" s="541"/>
      <c r="BIH183" s="541"/>
      <c r="BII183" s="541"/>
      <c r="BIJ183" s="541"/>
      <c r="BIK183" s="541"/>
      <c r="BIL183" s="541"/>
      <c r="BIM183" s="541"/>
      <c r="BIN183" s="541"/>
      <c r="BIO183" s="541"/>
      <c r="BIP183" s="541"/>
      <c r="BIQ183" s="541"/>
      <c r="BIR183" s="541"/>
      <c r="BIS183" s="541"/>
      <c r="BIT183" s="541"/>
      <c r="BIU183" s="541"/>
      <c r="BIV183" s="541"/>
      <c r="BIW183" s="541"/>
      <c r="BIX183" s="541"/>
      <c r="BIY183" s="541"/>
      <c r="BIZ183" s="541"/>
      <c r="BJA183" s="541"/>
      <c r="BJB183" s="541"/>
      <c r="BJC183" s="541"/>
      <c r="BJD183" s="541"/>
      <c r="BJE183" s="541"/>
      <c r="BJF183" s="541"/>
      <c r="BJG183" s="541"/>
      <c r="BJH183" s="541"/>
      <c r="BJI183" s="541"/>
      <c r="BJJ183" s="541"/>
      <c r="BJK183" s="541"/>
      <c r="BJL183" s="541"/>
      <c r="BJM183" s="541"/>
      <c r="BJN183" s="541"/>
      <c r="BJO183" s="541"/>
      <c r="BJP183" s="541"/>
      <c r="BJQ183" s="541"/>
      <c r="BJR183" s="541"/>
      <c r="BJS183" s="541"/>
      <c r="BJT183" s="541"/>
      <c r="BJU183" s="541"/>
      <c r="BJV183" s="541"/>
      <c r="BJW183" s="541"/>
      <c r="BJX183" s="541"/>
      <c r="BJY183" s="541"/>
      <c r="BJZ183" s="541"/>
      <c r="BKA183" s="541"/>
      <c r="BKB183" s="541"/>
      <c r="BKC183" s="541"/>
      <c r="BKD183" s="541"/>
      <c r="BKE183" s="541"/>
      <c r="BKF183" s="541"/>
      <c r="BKG183" s="541"/>
      <c r="BKH183" s="541"/>
      <c r="BKI183" s="541"/>
      <c r="BKJ183" s="541"/>
      <c r="BKK183" s="541"/>
      <c r="BKL183" s="541"/>
      <c r="BKM183" s="541"/>
      <c r="BKN183" s="541"/>
      <c r="BKO183" s="541"/>
      <c r="BKP183" s="541"/>
      <c r="BKQ183" s="541"/>
      <c r="BKR183" s="541"/>
      <c r="BKS183" s="541"/>
      <c r="BKT183" s="541"/>
      <c r="BKU183" s="541"/>
      <c r="BKV183" s="541"/>
      <c r="BKW183" s="541"/>
      <c r="BKX183" s="541"/>
      <c r="BKY183" s="541"/>
      <c r="BKZ183" s="541"/>
      <c r="BLA183" s="541"/>
      <c r="BLB183" s="541"/>
      <c r="BLC183" s="541"/>
      <c r="BLD183" s="541"/>
      <c r="BLE183" s="541"/>
      <c r="BLF183" s="541"/>
      <c r="BLG183" s="541"/>
      <c r="BLH183" s="541"/>
      <c r="BLI183" s="541"/>
      <c r="BLJ183" s="541"/>
      <c r="BLK183" s="541"/>
      <c r="BLL183" s="541"/>
      <c r="BLM183" s="541"/>
      <c r="BLN183" s="541"/>
      <c r="BLO183" s="541"/>
      <c r="BLP183" s="541"/>
      <c r="BLQ183" s="541"/>
      <c r="BLR183" s="541"/>
      <c r="BLS183" s="541"/>
      <c r="BLT183" s="541"/>
      <c r="BLU183" s="541"/>
      <c r="BLV183" s="541"/>
      <c r="BLW183" s="541"/>
      <c r="BLX183" s="541"/>
      <c r="BLY183" s="541"/>
      <c r="BLZ183" s="541"/>
      <c r="BMA183" s="541"/>
      <c r="BMB183" s="541"/>
      <c r="BMC183" s="541"/>
      <c r="BMD183" s="541"/>
      <c r="BME183" s="541"/>
      <c r="BMF183" s="541"/>
      <c r="BMG183" s="541"/>
      <c r="BMH183" s="541"/>
      <c r="BMI183" s="541"/>
      <c r="BMJ183" s="541"/>
      <c r="BMK183" s="541"/>
      <c r="BML183" s="541"/>
      <c r="BMM183" s="541"/>
      <c r="BMN183" s="541"/>
      <c r="BMO183" s="541"/>
      <c r="BMP183" s="541"/>
      <c r="BMQ183" s="541"/>
      <c r="BMR183" s="541"/>
      <c r="BMS183" s="541"/>
      <c r="BMT183" s="541"/>
      <c r="BMU183" s="541"/>
      <c r="BMV183" s="541"/>
      <c r="BMW183" s="541"/>
      <c r="BMX183" s="541"/>
      <c r="BMY183" s="541"/>
      <c r="BMZ183" s="541"/>
      <c r="BNA183" s="541"/>
      <c r="BNB183" s="541"/>
      <c r="BNC183" s="541"/>
      <c r="BND183" s="541"/>
      <c r="BNE183" s="541"/>
      <c r="BNF183" s="541"/>
      <c r="BNG183" s="541"/>
      <c r="BNH183" s="541"/>
      <c r="BNI183" s="541"/>
      <c r="BNJ183" s="541"/>
      <c r="BNK183" s="541"/>
      <c r="BNL183" s="541"/>
      <c r="BNM183" s="541"/>
      <c r="BNN183" s="541"/>
      <c r="BNO183" s="541"/>
      <c r="BNP183" s="541"/>
      <c r="BNQ183" s="541"/>
      <c r="BNR183" s="541"/>
      <c r="BNS183" s="541"/>
      <c r="BNT183" s="541"/>
      <c r="BNU183" s="541"/>
      <c r="BNV183" s="541"/>
      <c r="BNW183" s="541"/>
      <c r="BNX183" s="541"/>
      <c r="BNY183" s="541"/>
      <c r="BNZ183" s="541"/>
      <c r="BOA183" s="541"/>
      <c r="BOB183" s="541"/>
      <c r="BOC183" s="541"/>
      <c r="BOD183" s="541"/>
      <c r="BOE183" s="541"/>
      <c r="BOF183" s="541"/>
      <c r="BOG183" s="541"/>
      <c r="BOH183" s="541"/>
      <c r="BOI183" s="541"/>
      <c r="BOJ183" s="541"/>
      <c r="BOK183" s="541"/>
      <c r="BOL183" s="541"/>
      <c r="BOM183" s="541"/>
      <c r="BON183" s="541"/>
      <c r="BOO183" s="541"/>
      <c r="BOP183" s="541"/>
      <c r="BOQ183" s="541"/>
      <c r="BOR183" s="541"/>
      <c r="BOS183" s="541"/>
      <c r="BOT183" s="541"/>
      <c r="BOU183" s="541"/>
      <c r="BOV183" s="541"/>
      <c r="BOW183" s="541"/>
      <c r="BOX183" s="541"/>
      <c r="BOY183" s="541"/>
      <c r="BOZ183" s="541"/>
      <c r="BPA183" s="541"/>
      <c r="BPB183" s="541"/>
      <c r="BPC183" s="541"/>
      <c r="BPD183" s="541"/>
      <c r="BPE183" s="541"/>
      <c r="BPF183" s="541"/>
      <c r="BPG183" s="541"/>
      <c r="BPH183" s="541"/>
      <c r="BPI183" s="541"/>
      <c r="BPJ183" s="541"/>
      <c r="BPK183" s="541"/>
      <c r="BPL183" s="541"/>
      <c r="BPM183" s="541"/>
      <c r="BPN183" s="541"/>
      <c r="BPO183" s="541"/>
      <c r="BPP183" s="541"/>
      <c r="BPQ183" s="541"/>
      <c r="BPR183" s="541"/>
      <c r="BPS183" s="541"/>
      <c r="BPT183" s="541"/>
      <c r="BPU183" s="541"/>
      <c r="BPV183" s="541"/>
      <c r="BPW183" s="541"/>
      <c r="BPX183" s="541"/>
      <c r="BPY183" s="541"/>
      <c r="BPZ183" s="541"/>
      <c r="BQA183" s="541"/>
      <c r="BQB183" s="541"/>
      <c r="BQC183" s="541"/>
      <c r="BQD183" s="541"/>
      <c r="BQE183" s="541"/>
      <c r="BQF183" s="541"/>
      <c r="BQG183" s="541"/>
      <c r="BQH183" s="541"/>
      <c r="BQI183" s="541"/>
      <c r="BQJ183" s="541"/>
      <c r="BQK183" s="541"/>
      <c r="BQL183" s="541"/>
      <c r="BQM183" s="541"/>
      <c r="BQN183" s="541"/>
      <c r="BQO183" s="541"/>
      <c r="BQP183" s="541"/>
      <c r="BQQ183" s="541"/>
      <c r="BQR183" s="541"/>
      <c r="BQS183" s="541"/>
      <c r="BQT183" s="541"/>
      <c r="BQU183" s="541"/>
      <c r="BQV183" s="541"/>
      <c r="BQW183" s="541"/>
      <c r="BQX183" s="541"/>
      <c r="BQY183" s="541"/>
      <c r="BQZ183" s="541"/>
      <c r="BRA183" s="541"/>
      <c r="BRB183" s="541"/>
      <c r="BRC183" s="541"/>
      <c r="BRD183" s="541"/>
      <c r="BRE183" s="541"/>
      <c r="BRF183" s="541"/>
      <c r="BRG183" s="541"/>
      <c r="BRH183" s="541"/>
      <c r="BRI183" s="541"/>
      <c r="BRJ183" s="541"/>
      <c r="BRK183" s="541"/>
      <c r="BRL183" s="541"/>
      <c r="BRM183" s="541"/>
      <c r="BRN183" s="541"/>
      <c r="BRO183" s="541"/>
      <c r="BRP183" s="541"/>
      <c r="BRQ183" s="541"/>
      <c r="BRR183" s="541"/>
      <c r="BRS183" s="541"/>
      <c r="BRT183" s="541"/>
      <c r="BRU183" s="541"/>
      <c r="BRV183" s="541"/>
      <c r="BRW183" s="541"/>
      <c r="BRX183" s="541"/>
      <c r="BRY183" s="541"/>
      <c r="BRZ183" s="541"/>
      <c r="BSA183" s="541"/>
      <c r="BSB183" s="541"/>
      <c r="BSC183" s="541"/>
      <c r="BSD183" s="541"/>
      <c r="BSE183" s="541"/>
      <c r="BSF183" s="541"/>
      <c r="BSG183" s="541"/>
      <c r="BSH183" s="541"/>
      <c r="BSI183" s="541"/>
      <c r="BSJ183" s="541"/>
      <c r="BSK183" s="541"/>
      <c r="BSL183" s="541"/>
      <c r="BSM183" s="541"/>
      <c r="BSN183" s="541"/>
      <c r="BSO183" s="541"/>
      <c r="BSP183" s="541"/>
      <c r="BSQ183" s="541"/>
      <c r="BSR183" s="541"/>
      <c r="BSS183" s="541"/>
      <c r="BST183" s="541"/>
      <c r="BSU183" s="541"/>
      <c r="BSV183" s="541"/>
      <c r="BSW183" s="541"/>
      <c r="BSX183" s="541"/>
      <c r="BSY183" s="541"/>
      <c r="BSZ183" s="541"/>
      <c r="BTA183" s="541"/>
      <c r="BTB183" s="541"/>
      <c r="BTC183" s="541"/>
      <c r="BTD183" s="541"/>
      <c r="BTE183" s="541"/>
      <c r="BTF183" s="541"/>
      <c r="BTG183" s="541"/>
      <c r="BTH183" s="541"/>
      <c r="BTI183" s="541"/>
      <c r="BTJ183" s="541"/>
      <c r="BTK183" s="541"/>
      <c r="BTL183" s="541"/>
      <c r="BTM183" s="541"/>
      <c r="BTN183" s="541"/>
      <c r="BTO183" s="541"/>
      <c r="BTP183" s="541"/>
      <c r="BTQ183" s="541"/>
      <c r="BTR183" s="541"/>
      <c r="BTS183" s="541"/>
      <c r="BTT183" s="541"/>
      <c r="BTU183" s="541"/>
      <c r="BTV183" s="541"/>
      <c r="BTW183" s="541"/>
      <c r="BTX183" s="541"/>
      <c r="BTY183" s="541"/>
      <c r="BTZ183" s="541"/>
      <c r="BUA183" s="541"/>
      <c r="BUB183" s="541"/>
      <c r="BUC183" s="541"/>
      <c r="BUD183" s="541"/>
      <c r="BUE183" s="541"/>
      <c r="BUF183" s="541"/>
      <c r="BUG183" s="541"/>
      <c r="BUH183" s="541"/>
      <c r="BUI183" s="541"/>
      <c r="BUJ183" s="541"/>
      <c r="BUK183" s="541"/>
      <c r="BUL183" s="541"/>
      <c r="BUM183" s="541"/>
      <c r="BUN183" s="541"/>
      <c r="BUO183" s="541"/>
      <c r="BUP183" s="541"/>
      <c r="BUQ183" s="541"/>
      <c r="BUR183" s="541"/>
      <c r="BUS183" s="541"/>
      <c r="BUT183" s="541"/>
      <c r="BUU183" s="541"/>
      <c r="BUV183" s="541"/>
      <c r="BUW183" s="541"/>
      <c r="BUX183" s="541"/>
      <c r="BUY183" s="541"/>
      <c r="BUZ183" s="541"/>
      <c r="BVA183" s="541"/>
      <c r="BVB183" s="541"/>
      <c r="BVC183" s="541"/>
      <c r="BVD183" s="541"/>
      <c r="BVE183" s="541"/>
      <c r="BVF183" s="541"/>
      <c r="BVG183" s="541"/>
      <c r="BVH183" s="541"/>
      <c r="BVI183" s="541"/>
      <c r="BVJ183" s="541"/>
      <c r="BVK183" s="541"/>
      <c r="BVL183" s="541"/>
      <c r="BVM183" s="541"/>
      <c r="BVN183" s="541"/>
      <c r="BVO183" s="541"/>
      <c r="BVP183" s="541"/>
      <c r="BVQ183" s="541"/>
      <c r="BVR183" s="541"/>
      <c r="BVS183" s="541"/>
      <c r="BVT183" s="541"/>
      <c r="BVU183" s="541"/>
      <c r="BVV183" s="541"/>
      <c r="BVW183" s="541"/>
      <c r="BVX183" s="541"/>
      <c r="BVY183" s="541"/>
      <c r="BVZ183" s="541"/>
      <c r="BWA183" s="541"/>
      <c r="BWB183" s="541"/>
      <c r="BWC183" s="541"/>
      <c r="BWD183" s="541"/>
      <c r="BWE183" s="541"/>
      <c r="BWF183" s="541"/>
      <c r="BWG183" s="541"/>
      <c r="BWH183" s="541"/>
      <c r="BWI183" s="541"/>
      <c r="BWJ183" s="541"/>
      <c r="BWK183" s="541"/>
      <c r="BWL183" s="541"/>
      <c r="BWM183" s="541"/>
      <c r="BWN183" s="541"/>
      <c r="BWO183" s="541"/>
      <c r="BWP183" s="541"/>
      <c r="BWQ183" s="541"/>
      <c r="BWR183" s="541"/>
      <c r="BWS183" s="541"/>
      <c r="BWT183" s="541"/>
      <c r="BWU183" s="541"/>
      <c r="BWV183" s="541"/>
      <c r="BWW183" s="541"/>
      <c r="BWX183" s="541"/>
      <c r="BWY183" s="541"/>
      <c r="BWZ183" s="541"/>
      <c r="BXA183" s="541"/>
      <c r="BXB183" s="541"/>
      <c r="BXC183" s="541"/>
      <c r="BXD183" s="541"/>
      <c r="BXE183" s="541"/>
      <c r="BXF183" s="541"/>
      <c r="BXG183" s="541"/>
      <c r="BXH183" s="541"/>
      <c r="BXI183" s="541"/>
      <c r="BXJ183" s="541"/>
      <c r="BXK183" s="541"/>
      <c r="BXL183" s="541"/>
      <c r="BXM183" s="541"/>
      <c r="BXN183" s="541"/>
      <c r="BXO183" s="541"/>
      <c r="BXP183" s="541"/>
      <c r="BXQ183" s="541"/>
      <c r="BXR183" s="541"/>
      <c r="BXS183" s="541"/>
      <c r="BXT183" s="541"/>
      <c r="BXU183" s="541"/>
      <c r="BXV183" s="541"/>
      <c r="BXW183" s="541"/>
      <c r="BXX183" s="541"/>
      <c r="BXY183" s="541"/>
      <c r="BXZ183" s="541"/>
      <c r="BYA183" s="541"/>
      <c r="BYB183" s="541"/>
      <c r="BYC183" s="541"/>
      <c r="BYD183" s="541"/>
      <c r="BYE183" s="541"/>
      <c r="BYF183" s="541"/>
      <c r="BYG183" s="541"/>
      <c r="BYH183" s="541"/>
      <c r="BYI183" s="541"/>
      <c r="BYJ183" s="541"/>
      <c r="BYK183" s="541"/>
      <c r="BYL183" s="541"/>
      <c r="BYM183" s="541"/>
      <c r="BYN183" s="541"/>
      <c r="BYO183" s="541"/>
      <c r="BYP183" s="541"/>
      <c r="BYQ183" s="541"/>
      <c r="BYR183" s="541"/>
      <c r="BYS183" s="541"/>
      <c r="BYT183" s="541"/>
      <c r="BYU183" s="541"/>
      <c r="BYV183" s="541"/>
      <c r="BYW183" s="541"/>
      <c r="BYX183" s="541"/>
      <c r="BYY183" s="541"/>
      <c r="BYZ183" s="541"/>
      <c r="BZA183" s="541"/>
      <c r="BZB183" s="541"/>
      <c r="BZC183" s="541"/>
      <c r="BZD183" s="541"/>
      <c r="BZE183" s="541"/>
      <c r="BZF183" s="541"/>
      <c r="BZG183" s="541"/>
      <c r="BZH183" s="541"/>
      <c r="BZI183" s="541"/>
      <c r="BZJ183" s="541"/>
      <c r="BZK183" s="541"/>
      <c r="BZL183" s="541"/>
      <c r="BZM183" s="541"/>
      <c r="BZN183" s="541"/>
      <c r="BZO183" s="541"/>
      <c r="BZP183" s="541"/>
      <c r="BZQ183" s="541"/>
      <c r="BZR183" s="541"/>
      <c r="BZS183" s="541"/>
      <c r="BZT183" s="541"/>
      <c r="BZU183" s="541"/>
      <c r="BZV183" s="541"/>
      <c r="BZW183" s="541"/>
      <c r="BZX183" s="541"/>
      <c r="BZY183" s="541"/>
      <c r="BZZ183" s="541"/>
      <c r="CAA183" s="541"/>
      <c r="CAB183" s="541"/>
      <c r="CAC183" s="541"/>
      <c r="CAD183" s="541"/>
      <c r="CAE183" s="541"/>
      <c r="CAF183" s="541"/>
      <c r="CAG183" s="541"/>
      <c r="CAH183" s="541"/>
      <c r="CAI183" s="541"/>
      <c r="CAJ183" s="541"/>
      <c r="CAK183" s="541"/>
      <c r="CAL183" s="541"/>
      <c r="CAM183" s="541"/>
      <c r="CAN183" s="541"/>
      <c r="CAO183" s="541"/>
      <c r="CAP183" s="541"/>
      <c r="CAQ183" s="541"/>
      <c r="CAR183" s="541"/>
      <c r="CAS183" s="541"/>
      <c r="CAT183" s="541"/>
      <c r="CAU183" s="541"/>
      <c r="CAV183" s="541"/>
      <c r="CAW183" s="541"/>
      <c r="CAX183" s="541"/>
      <c r="CAY183" s="541"/>
      <c r="CAZ183" s="541"/>
      <c r="CBA183" s="541"/>
      <c r="CBB183" s="541"/>
      <c r="CBC183" s="541"/>
      <c r="CBD183" s="541"/>
      <c r="CBE183" s="541"/>
      <c r="CBF183" s="541"/>
      <c r="CBG183" s="541"/>
      <c r="CBH183" s="541"/>
      <c r="CBI183" s="541"/>
      <c r="CBJ183" s="541"/>
      <c r="CBK183" s="541"/>
      <c r="CBL183" s="541"/>
      <c r="CBM183" s="541"/>
      <c r="CBN183" s="541"/>
      <c r="CBO183" s="541"/>
      <c r="CBP183" s="541"/>
      <c r="CBQ183" s="541"/>
      <c r="CBR183" s="541"/>
      <c r="CBS183" s="541"/>
      <c r="CBT183" s="541"/>
      <c r="CBU183" s="541"/>
      <c r="CBV183" s="541"/>
      <c r="CBW183" s="541"/>
      <c r="CBX183" s="541"/>
      <c r="CBY183" s="541"/>
      <c r="CBZ183" s="541"/>
      <c r="CCA183" s="541"/>
      <c r="CCB183" s="541"/>
      <c r="CCC183" s="541"/>
      <c r="CCD183" s="541"/>
      <c r="CCE183" s="541"/>
      <c r="CCF183" s="541"/>
      <c r="CCG183" s="541"/>
      <c r="CCH183" s="541"/>
      <c r="CCI183" s="541"/>
      <c r="CCJ183" s="541"/>
      <c r="CCK183" s="541"/>
      <c r="CCL183" s="541"/>
      <c r="CCM183" s="541"/>
      <c r="CCN183" s="541"/>
      <c r="CCO183" s="541"/>
      <c r="CCP183" s="541"/>
      <c r="CCQ183" s="541"/>
      <c r="CCR183" s="541"/>
      <c r="CCS183" s="541"/>
      <c r="CCT183" s="541"/>
      <c r="CCU183" s="541"/>
      <c r="CCV183" s="541"/>
      <c r="CCW183" s="541"/>
      <c r="CCX183" s="541"/>
      <c r="CCY183" s="541"/>
      <c r="CCZ183" s="541"/>
      <c r="CDA183" s="541"/>
      <c r="CDB183" s="541"/>
      <c r="CDC183" s="541"/>
      <c r="CDD183" s="541"/>
      <c r="CDE183" s="541"/>
      <c r="CDF183" s="541"/>
      <c r="CDG183" s="541"/>
      <c r="CDH183" s="541"/>
      <c r="CDI183" s="541"/>
      <c r="CDJ183" s="541"/>
      <c r="CDK183" s="541"/>
      <c r="CDL183" s="541"/>
      <c r="CDM183" s="541"/>
      <c r="CDN183" s="541"/>
      <c r="CDO183" s="541"/>
      <c r="CDP183" s="541"/>
      <c r="CDQ183" s="541"/>
      <c r="CDR183" s="541"/>
      <c r="CDS183" s="541"/>
      <c r="CDT183" s="541"/>
      <c r="CDU183" s="541"/>
      <c r="CDV183" s="541"/>
      <c r="CDW183" s="541"/>
      <c r="CDX183" s="541"/>
      <c r="CDY183" s="541"/>
      <c r="CDZ183" s="541"/>
      <c r="CEA183" s="541"/>
      <c r="CEB183" s="541"/>
      <c r="CEC183" s="541"/>
      <c r="CED183" s="541"/>
      <c r="CEE183" s="541"/>
      <c r="CEF183" s="541"/>
      <c r="CEG183" s="541"/>
      <c r="CEH183" s="541"/>
      <c r="CEI183" s="541"/>
      <c r="CEJ183" s="541"/>
      <c r="CEK183" s="541"/>
      <c r="CEL183" s="541"/>
      <c r="CEM183" s="541"/>
      <c r="CEN183" s="541"/>
      <c r="CEO183" s="541"/>
      <c r="CEP183" s="541"/>
      <c r="CEQ183" s="541"/>
      <c r="CER183" s="541"/>
      <c r="CES183" s="541"/>
      <c r="CET183" s="541"/>
      <c r="CEU183" s="541"/>
      <c r="CEV183" s="541"/>
      <c r="CEW183" s="541"/>
      <c r="CEX183" s="541"/>
      <c r="CEY183" s="541"/>
      <c r="CEZ183" s="541"/>
      <c r="CFA183" s="541"/>
      <c r="CFB183" s="541"/>
      <c r="CFC183" s="541"/>
      <c r="CFD183" s="541"/>
      <c r="CFE183" s="541"/>
      <c r="CFF183" s="541"/>
      <c r="CFG183" s="541"/>
      <c r="CFH183" s="541"/>
      <c r="CFI183" s="541"/>
      <c r="CFJ183" s="541"/>
      <c r="CFK183" s="541"/>
      <c r="CFL183" s="541"/>
      <c r="CFM183" s="541"/>
      <c r="CFN183" s="541"/>
      <c r="CFO183" s="541"/>
      <c r="CFP183" s="541"/>
      <c r="CFQ183" s="541"/>
      <c r="CFR183" s="541"/>
      <c r="CFS183" s="541"/>
      <c r="CFT183" s="541"/>
      <c r="CFU183" s="541"/>
      <c r="CFV183" s="541"/>
      <c r="CFW183" s="541"/>
      <c r="CFX183" s="541"/>
      <c r="CFY183" s="541"/>
      <c r="CFZ183" s="541"/>
      <c r="CGA183" s="541"/>
      <c r="CGB183" s="541"/>
      <c r="CGC183" s="541"/>
      <c r="CGD183" s="541"/>
      <c r="CGE183" s="541"/>
      <c r="CGF183" s="541"/>
      <c r="CGG183" s="541"/>
      <c r="CGH183" s="541"/>
      <c r="CGI183" s="541"/>
      <c r="CGJ183" s="541"/>
      <c r="CGK183" s="541"/>
      <c r="CGL183" s="541"/>
      <c r="CGM183" s="541"/>
      <c r="CGN183" s="541"/>
      <c r="CGO183" s="541"/>
      <c r="CGP183" s="541"/>
      <c r="CGQ183" s="541"/>
      <c r="CGR183" s="541"/>
      <c r="CGS183" s="541"/>
      <c r="CGT183" s="541"/>
      <c r="CGU183" s="541"/>
      <c r="CGV183" s="541"/>
      <c r="CGW183" s="541"/>
      <c r="CGX183" s="541"/>
      <c r="CGY183" s="541"/>
      <c r="CGZ183" s="541"/>
      <c r="CHA183" s="541"/>
      <c r="CHB183" s="541"/>
      <c r="CHC183" s="541"/>
      <c r="CHD183" s="541"/>
      <c r="CHE183" s="541"/>
      <c r="CHF183" s="541"/>
      <c r="CHG183" s="541"/>
      <c r="CHH183" s="541"/>
      <c r="CHI183" s="541"/>
      <c r="CHJ183" s="541"/>
      <c r="CHK183" s="541"/>
      <c r="CHL183" s="541"/>
      <c r="CHM183" s="541"/>
      <c r="CHN183" s="541"/>
      <c r="CHO183" s="541"/>
      <c r="CHP183" s="541"/>
      <c r="CHQ183" s="541"/>
      <c r="CHR183" s="541"/>
      <c r="CHS183" s="541"/>
      <c r="CHT183" s="541"/>
      <c r="CHU183" s="541"/>
      <c r="CHV183" s="541"/>
      <c r="CHW183" s="541"/>
      <c r="CHX183" s="541"/>
      <c r="CHY183" s="541"/>
      <c r="CHZ183" s="541"/>
      <c r="CIA183" s="541"/>
      <c r="CIB183" s="541"/>
      <c r="CIC183" s="541"/>
      <c r="CID183" s="541"/>
      <c r="CIE183" s="541"/>
      <c r="CIF183" s="541"/>
      <c r="CIG183" s="541"/>
      <c r="CIH183" s="541"/>
      <c r="CII183" s="541"/>
      <c r="CIJ183" s="541"/>
      <c r="CIK183" s="541"/>
      <c r="CIL183" s="541"/>
      <c r="CIM183" s="541"/>
      <c r="CIN183" s="541"/>
      <c r="CIO183" s="541"/>
      <c r="CIP183" s="541"/>
      <c r="CIQ183" s="541"/>
      <c r="CIR183" s="541"/>
      <c r="CIS183" s="541"/>
      <c r="CIT183" s="541"/>
      <c r="CIU183" s="541"/>
      <c r="CIV183" s="541"/>
      <c r="CIW183" s="541"/>
      <c r="CIX183" s="541"/>
      <c r="CIY183" s="541"/>
      <c r="CIZ183" s="541"/>
      <c r="CJA183" s="541"/>
      <c r="CJB183" s="541"/>
      <c r="CJC183" s="541"/>
      <c r="CJD183" s="541"/>
      <c r="CJE183" s="541"/>
      <c r="CJF183" s="541"/>
      <c r="CJG183" s="541"/>
      <c r="CJH183" s="541"/>
      <c r="CJI183" s="541"/>
      <c r="CJJ183" s="541"/>
      <c r="CJK183" s="541"/>
      <c r="CJL183" s="541"/>
      <c r="CJM183" s="541"/>
      <c r="CJN183" s="541"/>
      <c r="CJO183" s="541"/>
      <c r="CJP183" s="541"/>
      <c r="CJQ183" s="541"/>
      <c r="CJR183" s="541"/>
      <c r="CJS183" s="541"/>
      <c r="CJT183" s="541"/>
      <c r="CJU183" s="541"/>
      <c r="CJV183" s="541"/>
      <c r="CJW183" s="541"/>
      <c r="CJX183" s="541"/>
      <c r="CJY183" s="541"/>
      <c r="CJZ183" s="541"/>
      <c r="CKA183" s="541"/>
      <c r="CKB183" s="541"/>
      <c r="CKC183" s="541"/>
      <c r="CKD183" s="541"/>
      <c r="CKE183" s="541"/>
      <c r="CKF183" s="541"/>
      <c r="CKG183" s="541"/>
      <c r="CKH183" s="541"/>
      <c r="CKI183" s="541"/>
      <c r="CKJ183" s="541"/>
      <c r="CKK183" s="541"/>
      <c r="CKL183" s="541"/>
      <c r="CKM183" s="541"/>
      <c r="CKN183" s="541"/>
      <c r="CKO183" s="541"/>
      <c r="CKP183" s="541"/>
      <c r="CKQ183" s="541"/>
      <c r="CKR183" s="541"/>
      <c r="CKS183" s="541"/>
      <c r="CKT183" s="541"/>
      <c r="CKU183" s="541"/>
      <c r="CKV183" s="541"/>
      <c r="CKW183" s="541"/>
      <c r="CKX183" s="541"/>
      <c r="CKY183" s="541"/>
      <c r="CKZ183" s="541"/>
      <c r="CLA183" s="541"/>
      <c r="CLB183" s="541"/>
      <c r="CLC183" s="541"/>
      <c r="CLD183" s="541"/>
      <c r="CLE183" s="541"/>
      <c r="CLF183" s="541"/>
      <c r="CLG183" s="541"/>
      <c r="CLH183" s="541"/>
      <c r="CLI183" s="541"/>
      <c r="CLJ183" s="541"/>
      <c r="CLK183" s="541"/>
      <c r="CLL183" s="541"/>
      <c r="CLM183" s="541"/>
      <c r="CLN183" s="541"/>
      <c r="CLO183" s="541"/>
      <c r="CLP183" s="541"/>
      <c r="CLQ183" s="541"/>
      <c r="CLR183" s="541"/>
      <c r="CLS183" s="541"/>
      <c r="CLT183" s="541"/>
      <c r="CLU183" s="541"/>
      <c r="CLV183" s="541"/>
      <c r="CLW183" s="541"/>
      <c r="CLX183" s="541"/>
      <c r="CLY183" s="541"/>
      <c r="CLZ183" s="541"/>
      <c r="CMA183" s="541"/>
      <c r="CMB183" s="541"/>
      <c r="CMC183" s="541"/>
      <c r="CMD183" s="541"/>
      <c r="CME183" s="541"/>
      <c r="CMF183" s="541"/>
      <c r="CMG183" s="541"/>
      <c r="CMH183" s="541"/>
      <c r="CMI183" s="541"/>
      <c r="CMJ183" s="541"/>
      <c r="CMK183" s="541"/>
      <c r="CML183" s="541"/>
      <c r="CMM183" s="541"/>
      <c r="CMN183" s="541"/>
      <c r="CMO183" s="541"/>
      <c r="CMP183" s="541"/>
      <c r="CMQ183" s="541"/>
      <c r="CMR183" s="541"/>
      <c r="CMS183" s="541"/>
      <c r="CMT183" s="541"/>
      <c r="CMU183" s="541"/>
      <c r="CMV183" s="541"/>
      <c r="CMW183" s="541"/>
      <c r="CMX183" s="541"/>
      <c r="CMY183" s="541"/>
      <c r="CMZ183" s="541"/>
      <c r="CNA183" s="541"/>
      <c r="CNB183" s="541"/>
      <c r="CNC183" s="541"/>
      <c r="CND183" s="541"/>
      <c r="CNE183" s="541"/>
      <c r="CNF183" s="541"/>
      <c r="CNG183" s="541"/>
      <c r="CNH183" s="541"/>
      <c r="CNI183" s="541"/>
      <c r="CNJ183" s="541"/>
      <c r="CNK183" s="541"/>
      <c r="CNL183" s="541"/>
      <c r="CNM183" s="541"/>
      <c r="CNN183" s="541"/>
      <c r="CNO183" s="541"/>
      <c r="CNP183" s="541"/>
      <c r="CNQ183" s="541"/>
      <c r="CNR183" s="541"/>
      <c r="CNS183" s="541"/>
      <c r="CNT183" s="541"/>
      <c r="CNU183" s="541"/>
      <c r="CNV183" s="541"/>
      <c r="CNW183" s="541"/>
      <c r="CNX183" s="541"/>
      <c r="CNY183" s="541"/>
      <c r="CNZ183" s="541"/>
      <c r="COA183" s="541"/>
      <c r="COB183" s="541"/>
      <c r="COC183" s="541"/>
      <c r="COD183" s="541"/>
      <c r="COE183" s="541"/>
      <c r="COF183" s="541"/>
      <c r="COG183" s="541"/>
      <c r="COH183" s="541"/>
      <c r="COI183" s="541"/>
      <c r="COJ183" s="541"/>
      <c r="COK183" s="541"/>
      <c r="COL183" s="541"/>
      <c r="COM183" s="541"/>
      <c r="CON183" s="541"/>
      <c r="COO183" s="541"/>
      <c r="COP183" s="541"/>
      <c r="COQ183" s="541"/>
      <c r="COR183" s="541"/>
      <c r="COS183" s="541"/>
      <c r="COT183" s="541"/>
      <c r="COU183" s="541"/>
      <c r="COV183" s="541"/>
      <c r="COW183" s="541"/>
      <c r="COX183" s="541"/>
      <c r="COY183" s="541"/>
      <c r="COZ183" s="541"/>
      <c r="CPA183" s="541"/>
      <c r="CPB183" s="541"/>
      <c r="CPC183" s="541"/>
      <c r="CPD183" s="541"/>
      <c r="CPE183" s="541"/>
      <c r="CPF183" s="541"/>
      <c r="CPG183" s="541"/>
      <c r="CPH183" s="541"/>
      <c r="CPI183" s="541"/>
      <c r="CPJ183" s="541"/>
      <c r="CPK183" s="541"/>
      <c r="CPL183" s="541"/>
      <c r="CPM183" s="541"/>
      <c r="CPN183" s="541"/>
      <c r="CPO183" s="541"/>
      <c r="CPP183" s="541"/>
      <c r="CPQ183" s="541"/>
      <c r="CPR183" s="541"/>
      <c r="CPS183" s="541"/>
      <c r="CPT183" s="541"/>
      <c r="CPU183" s="541"/>
      <c r="CPV183" s="541"/>
      <c r="CPW183" s="541"/>
      <c r="CPX183" s="541"/>
      <c r="CPY183" s="541"/>
      <c r="CPZ183" s="541"/>
      <c r="CQA183" s="541"/>
      <c r="CQB183" s="541"/>
      <c r="CQC183" s="541"/>
      <c r="CQD183" s="541"/>
      <c r="CQE183" s="541"/>
      <c r="CQF183" s="541"/>
      <c r="CQG183" s="541"/>
      <c r="CQH183" s="541"/>
      <c r="CQI183" s="541"/>
      <c r="CQJ183" s="541"/>
      <c r="CQK183" s="541"/>
      <c r="CQL183" s="541"/>
      <c r="CQM183" s="541"/>
      <c r="CQN183" s="541"/>
      <c r="CQO183" s="541"/>
      <c r="CQP183" s="541"/>
      <c r="CQQ183" s="541"/>
      <c r="CQR183" s="541"/>
      <c r="CQS183" s="541"/>
      <c r="CQT183" s="541"/>
      <c r="CQU183" s="541"/>
      <c r="CQV183" s="541"/>
      <c r="CQW183" s="541"/>
      <c r="CQX183" s="541"/>
      <c r="CQY183" s="541"/>
      <c r="CQZ183" s="541"/>
      <c r="CRA183" s="541"/>
      <c r="CRB183" s="541"/>
      <c r="CRC183" s="541"/>
      <c r="CRD183" s="541"/>
      <c r="CRE183" s="541"/>
      <c r="CRF183" s="541"/>
      <c r="CRG183" s="541"/>
      <c r="CRH183" s="541"/>
      <c r="CRI183" s="541"/>
      <c r="CRJ183" s="541"/>
      <c r="CRK183" s="541"/>
      <c r="CRL183" s="541"/>
      <c r="CRM183" s="541"/>
      <c r="CRN183" s="541"/>
      <c r="CRO183" s="541"/>
      <c r="CRP183" s="541"/>
      <c r="CRQ183" s="541"/>
      <c r="CRR183" s="541"/>
      <c r="CRS183" s="541"/>
      <c r="CRT183" s="541"/>
      <c r="CRU183" s="541"/>
      <c r="CRV183" s="541"/>
      <c r="CRW183" s="541"/>
      <c r="CRX183" s="541"/>
      <c r="CRY183" s="541"/>
      <c r="CRZ183" s="541"/>
      <c r="CSA183" s="541"/>
      <c r="CSB183" s="541"/>
      <c r="CSC183" s="541"/>
      <c r="CSD183" s="541"/>
      <c r="CSE183" s="541"/>
      <c r="CSF183" s="541"/>
      <c r="CSG183" s="541"/>
      <c r="CSH183" s="541"/>
      <c r="CSI183" s="541"/>
      <c r="CSJ183" s="541"/>
      <c r="CSK183" s="541"/>
      <c r="CSL183" s="541"/>
      <c r="CSM183" s="541"/>
      <c r="CSN183" s="541"/>
      <c r="CSO183" s="541"/>
      <c r="CSP183" s="541"/>
      <c r="CSQ183" s="541"/>
      <c r="CSR183" s="541"/>
      <c r="CSS183" s="541"/>
      <c r="CST183" s="541"/>
      <c r="CSU183" s="541"/>
      <c r="CSV183" s="541"/>
      <c r="CSW183" s="541"/>
      <c r="CSX183" s="541"/>
      <c r="CSY183" s="541"/>
      <c r="CSZ183" s="541"/>
      <c r="CTA183" s="541"/>
      <c r="CTB183" s="541"/>
      <c r="CTC183" s="541"/>
      <c r="CTD183" s="541"/>
      <c r="CTE183" s="541"/>
      <c r="CTF183" s="541"/>
      <c r="CTG183" s="541"/>
      <c r="CTH183" s="541"/>
      <c r="CTI183" s="541"/>
      <c r="CTJ183" s="541"/>
      <c r="CTK183" s="541"/>
      <c r="CTL183" s="541"/>
      <c r="CTM183" s="541"/>
      <c r="CTN183" s="541"/>
      <c r="CTO183" s="541"/>
      <c r="CTP183" s="541"/>
      <c r="CTQ183" s="541"/>
      <c r="CTR183" s="541"/>
      <c r="CTS183" s="541"/>
      <c r="CTT183" s="541"/>
      <c r="CTU183" s="541"/>
      <c r="CTV183" s="541"/>
      <c r="CTW183" s="541"/>
      <c r="CTX183" s="541"/>
      <c r="CTY183" s="541"/>
      <c r="CTZ183" s="541"/>
      <c r="CUA183" s="541"/>
      <c r="CUB183" s="541"/>
      <c r="CUC183" s="541"/>
      <c r="CUD183" s="541"/>
      <c r="CUE183" s="541"/>
      <c r="CUF183" s="541"/>
      <c r="CUG183" s="541"/>
      <c r="CUH183" s="541"/>
      <c r="CUI183" s="541"/>
      <c r="CUJ183" s="541"/>
      <c r="CUK183" s="541"/>
      <c r="CUL183" s="541"/>
      <c r="CUM183" s="541"/>
      <c r="CUN183" s="541"/>
      <c r="CUO183" s="541"/>
      <c r="CUP183" s="541"/>
      <c r="CUQ183" s="541"/>
      <c r="CUR183" s="541"/>
      <c r="CUS183" s="541"/>
      <c r="CUT183" s="541"/>
      <c r="CUU183" s="541"/>
      <c r="CUV183" s="541"/>
      <c r="CUW183" s="541"/>
      <c r="CUX183" s="541"/>
      <c r="CUY183" s="541"/>
      <c r="CUZ183" s="541"/>
      <c r="CVA183" s="541"/>
      <c r="CVB183" s="541"/>
      <c r="CVC183" s="541"/>
      <c r="CVD183" s="541"/>
      <c r="CVE183" s="541"/>
      <c r="CVF183" s="541"/>
      <c r="CVG183" s="541"/>
      <c r="CVH183" s="541"/>
      <c r="CVI183" s="541"/>
      <c r="CVJ183" s="541"/>
      <c r="CVK183" s="541"/>
      <c r="CVL183" s="541"/>
      <c r="CVM183" s="541"/>
      <c r="CVN183" s="541"/>
      <c r="CVO183" s="541"/>
      <c r="CVP183" s="541"/>
      <c r="CVQ183" s="541"/>
      <c r="CVR183" s="541"/>
      <c r="CVS183" s="541"/>
      <c r="CVT183" s="541"/>
      <c r="CVU183" s="541"/>
      <c r="CVV183" s="541"/>
      <c r="CVW183" s="541"/>
      <c r="CVX183" s="541"/>
      <c r="CVY183" s="541"/>
      <c r="CVZ183" s="541"/>
      <c r="CWA183" s="541"/>
      <c r="CWB183" s="541"/>
      <c r="CWC183" s="541"/>
      <c r="CWD183" s="541"/>
      <c r="CWE183" s="541"/>
      <c r="CWF183" s="541"/>
      <c r="CWG183" s="541"/>
      <c r="CWH183" s="541"/>
      <c r="CWI183" s="541"/>
      <c r="CWJ183" s="541"/>
      <c r="CWK183" s="541"/>
      <c r="CWL183" s="541"/>
      <c r="CWM183" s="541"/>
      <c r="CWN183" s="541"/>
      <c r="CWO183" s="541"/>
      <c r="CWP183" s="541"/>
      <c r="CWQ183" s="541"/>
      <c r="CWR183" s="541"/>
      <c r="CWS183" s="541"/>
      <c r="CWT183" s="541"/>
      <c r="CWU183" s="541"/>
      <c r="CWV183" s="541"/>
      <c r="CWW183" s="541"/>
      <c r="CWX183" s="541"/>
      <c r="CWY183" s="541"/>
      <c r="CWZ183" s="541"/>
      <c r="CXA183" s="541"/>
      <c r="CXB183" s="541"/>
      <c r="CXC183" s="541"/>
      <c r="CXD183" s="541"/>
      <c r="CXE183" s="541"/>
      <c r="CXF183" s="541"/>
      <c r="CXG183" s="541"/>
      <c r="CXH183" s="541"/>
      <c r="CXI183" s="541"/>
      <c r="CXJ183" s="541"/>
      <c r="CXK183" s="541"/>
      <c r="CXL183" s="541"/>
      <c r="CXM183" s="541"/>
      <c r="CXN183" s="541"/>
      <c r="CXO183" s="541"/>
      <c r="CXP183" s="541"/>
      <c r="CXQ183" s="541"/>
      <c r="CXR183" s="541"/>
      <c r="CXS183" s="541"/>
      <c r="CXT183" s="541"/>
      <c r="CXU183" s="541"/>
      <c r="CXV183" s="541"/>
      <c r="CXW183" s="541"/>
      <c r="CXX183" s="541"/>
      <c r="CXY183" s="541"/>
      <c r="CXZ183" s="541"/>
      <c r="CYA183" s="541"/>
      <c r="CYB183" s="541"/>
      <c r="CYC183" s="541"/>
      <c r="CYD183" s="541"/>
      <c r="CYE183" s="541"/>
      <c r="CYF183" s="541"/>
      <c r="CYG183" s="541"/>
      <c r="CYH183" s="541"/>
      <c r="CYI183" s="541"/>
      <c r="CYJ183" s="541"/>
      <c r="CYK183" s="541"/>
      <c r="CYL183" s="541"/>
      <c r="CYM183" s="541"/>
      <c r="CYN183" s="541"/>
      <c r="CYO183" s="541"/>
      <c r="CYP183" s="541"/>
      <c r="CYQ183" s="541"/>
      <c r="CYR183" s="541"/>
      <c r="CYS183" s="541"/>
      <c r="CYT183" s="541"/>
      <c r="CYU183" s="541"/>
      <c r="CYV183" s="541"/>
      <c r="CYW183" s="541"/>
      <c r="CYX183" s="541"/>
      <c r="CYY183" s="541"/>
      <c r="CYZ183" s="541"/>
      <c r="CZA183" s="541"/>
      <c r="CZB183" s="541"/>
      <c r="CZC183" s="541"/>
      <c r="CZD183" s="541"/>
      <c r="CZE183" s="541"/>
      <c r="CZF183" s="541"/>
      <c r="CZG183" s="541"/>
      <c r="CZH183" s="541"/>
      <c r="CZI183" s="541"/>
      <c r="CZJ183" s="541"/>
      <c r="CZK183" s="541"/>
      <c r="CZL183" s="541"/>
      <c r="CZM183" s="541"/>
      <c r="CZN183" s="541"/>
      <c r="CZO183" s="541"/>
      <c r="CZP183" s="541"/>
      <c r="CZQ183" s="541"/>
      <c r="CZR183" s="541"/>
      <c r="CZS183" s="541"/>
      <c r="CZT183" s="541"/>
      <c r="CZU183" s="541"/>
      <c r="CZV183" s="541"/>
      <c r="CZW183" s="541"/>
      <c r="CZX183" s="541"/>
      <c r="CZY183" s="541"/>
      <c r="CZZ183" s="541"/>
      <c r="DAA183" s="541"/>
      <c r="DAB183" s="541"/>
      <c r="DAC183" s="541"/>
      <c r="DAD183" s="541"/>
      <c r="DAE183" s="541"/>
      <c r="DAF183" s="541"/>
      <c r="DAG183" s="541"/>
      <c r="DAH183" s="541"/>
      <c r="DAI183" s="541"/>
      <c r="DAJ183" s="541"/>
      <c r="DAK183" s="541"/>
      <c r="DAL183" s="541"/>
      <c r="DAM183" s="541"/>
      <c r="DAN183" s="541"/>
      <c r="DAO183" s="541"/>
      <c r="DAP183" s="541"/>
      <c r="DAQ183" s="541"/>
      <c r="DAR183" s="541"/>
      <c r="DAS183" s="541"/>
      <c r="DAT183" s="541"/>
      <c r="DAU183" s="541"/>
      <c r="DAV183" s="541"/>
      <c r="DAW183" s="541"/>
      <c r="DAX183" s="541"/>
      <c r="DAY183" s="541"/>
      <c r="DAZ183" s="541"/>
      <c r="DBA183" s="541"/>
      <c r="DBB183" s="541"/>
      <c r="DBC183" s="541"/>
      <c r="DBD183" s="541"/>
      <c r="DBE183" s="541"/>
      <c r="DBF183" s="541"/>
      <c r="DBG183" s="541"/>
      <c r="DBH183" s="541"/>
      <c r="DBI183" s="541"/>
      <c r="DBJ183" s="541"/>
      <c r="DBK183" s="541"/>
      <c r="DBL183" s="541"/>
      <c r="DBM183" s="541"/>
      <c r="DBN183" s="541"/>
      <c r="DBO183" s="541"/>
      <c r="DBP183" s="541"/>
      <c r="DBQ183" s="541"/>
      <c r="DBR183" s="541"/>
      <c r="DBS183" s="541"/>
      <c r="DBT183" s="541"/>
      <c r="DBU183" s="541"/>
      <c r="DBV183" s="541"/>
      <c r="DBW183" s="541"/>
      <c r="DBX183" s="541"/>
      <c r="DBY183" s="541"/>
      <c r="DBZ183" s="541"/>
      <c r="DCA183" s="541"/>
      <c r="DCB183" s="541"/>
      <c r="DCC183" s="541"/>
      <c r="DCD183" s="541"/>
      <c r="DCE183" s="541"/>
      <c r="DCF183" s="541"/>
      <c r="DCG183" s="541"/>
      <c r="DCH183" s="541"/>
      <c r="DCI183" s="541"/>
      <c r="DCJ183" s="541"/>
      <c r="DCK183" s="541"/>
      <c r="DCL183" s="541"/>
      <c r="DCM183" s="541"/>
      <c r="DCN183" s="541"/>
      <c r="DCO183" s="541"/>
      <c r="DCP183" s="541"/>
      <c r="DCQ183" s="541"/>
      <c r="DCR183" s="541"/>
      <c r="DCS183" s="541"/>
      <c r="DCT183" s="541"/>
      <c r="DCU183" s="541"/>
      <c r="DCV183" s="541"/>
      <c r="DCW183" s="541"/>
      <c r="DCX183" s="541"/>
      <c r="DCY183" s="541"/>
      <c r="DCZ183" s="541"/>
      <c r="DDA183" s="541"/>
      <c r="DDB183" s="541"/>
      <c r="DDC183" s="541"/>
      <c r="DDD183" s="541"/>
      <c r="DDE183" s="541"/>
      <c r="DDF183" s="541"/>
      <c r="DDG183" s="541"/>
      <c r="DDH183" s="541"/>
      <c r="DDI183" s="541"/>
      <c r="DDJ183" s="541"/>
      <c r="DDK183" s="541"/>
      <c r="DDL183" s="541"/>
      <c r="DDM183" s="541"/>
      <c r="DDN183" s="541"/>
      <c r="DDO183" s="541"/>
      <c r="DDP183" s="541"/>
      <c r="DDQ183" s="541"/>
      <c r="DDR183" s="541"/>
      <c r="DDS183" s="541"/>
      <c r="DDT183" s="541"/>
      <c r="DDU183" s="541"/>
      <c r="DDV183" s="541"/>
      <c r="DDW183" s="541"/>
      <c r="DDX183" s="541"/>
      <c r="DDY183" s="541"/>
      <c r="DDZ183" s="541"/>
      <c r="DEA183" s="541"/>
      <c r="DEB183" s="541"/>
      <c r="DEC183" s="541"/>
      <c r="DED183" s="541"/>
      <c r="DEE183" s="541"/>
      <c r="DEF183" s="541"/>
      <c r="DEG183" s="541"/>
      <c r="DEH183" s="541"/>
      <c r="DEI183" s="541"/>
      <c r="DEJ183" s="541"/>
      <c r="DEK183" s="541"/>
      <c r="DEL183" s="541"/>
      <c r="DEM183" s="541"/>
      <c r="DEN183" s="541"/>
      <c r="DEO183" s="541"/>
      <c r="DEP183" s="541"/>
      <c r="DEQ183" s="541"/>
      <c r="DER183" s="541"/>
      <c r="DES183" s="541"/>
      <c r="DET183" s="541"/>
      <c r="DEU183" s="541"/>
      <c r="DEV183" s="541"/>
      <c r="DEW183" s="541"/>
      <c r="DEX183" s="541"/>
      <c r="DEY183" s="541"/>
      <c r="DEZ183" s="541"/>
      <c r="DFA183" s="541"/>
      <c r="DFB183" s="541"/>
      <c r="DFC183" s="541"/>
      <c r="DFD183" s="541"/>
      <c r="DFE183" s="541"/>
      <c r="DFF183" s="541"/>
      <c r="DFG183" s="541"/>
      <c r="DFH183" s="541"/>
      <c r="DFI183" s="541"/>
      <c r="DFJ183" s="541"/>
      <c r="DFK183" s="541"/>
      <c r="DFL183" s="541"/>
      <c r="DFM183" s="541"/>
      <c r="DFN183" s="541"/>
      <c r="DFO183" s="541"/>
      <c r="DFP183" s="541"/>
      <c r="DFQ183" s="541"/>
      <c r="DFR183" s="541"/>
      <c r="DFS183" s="541"/>
      <c r="DFT183" s="541"/>
      <c r="DFU183" s="541"/>
      <c r="DFV183" s="541"/>
      <c r="DFW183" s="541"/>
      <c r="DFX183" s="541"/>
      <c r="DFY183" s="541"/>
      <c r="DFZ183" s="541"/>
      <c r="DGA183" s="541"/>
      <c r="DGB183" s="541"/>
      <c r="DGC183" s="541"/>
      <c r="DGD183" s="541"/>
      <c r="DGE183" s="541"/>
      <c r="DGF183" s="541"/>
      <c r="DGG183" s="541"/>
      <c r="DGH183" s="541"/>
      <c r="DGI183" s="541"/>
      <c r="DGJ183" s="541"/>
      <c r="DGK183" s="541"/>
      <c r="DGL183" s="541"/>
      <c r="DGM183" s="541"/>
      <c r="DGN183" s="541"/>
      <c r="DGO183" s="541"/>
      <c r="DGP183" s="541"/>
      <c r="DGQ183" s="541"/>
      <c r="DGR183" s="541"/>
      <c r="DGS183" s="541"/>
      <c r="DGT183" s="541"/>
      <c r="DGU183" s="541"/>
      <c r="DGV183" s="541"/>
      <c r="DGW183" s="541"/>
      <c r="DGX183" s="541"/>
      <c r="DGY183" s="541"/>
      <c r="DGZ183" s="541"/>
      <c r="DHA183" s="541"/>
      <c r="DHB183" s="541"/>
      <c r="DHC183" s="541"/>
      <c r="DHD183" s="541"/>
      <c r="DHE183" s="541"/>
      <c r="DHF183" s="541"/>
      <c r="DHG183" s="541"/>
      <c r="DHH183" s="541"/>
      <c r="DHI183" s="541"/>
      <c r="DHJ183" s="541"/>
      <c r="DHK183" s="541"/>
      <c r="DHL183" s="541"/>
      <c r="DHM183" s="541"/>
      <c r="DHN183" s="541"/>
      <c r="DHO183" s="541"/>
      <c r="DHP183" s="541"/>
      <c r="DHQ183" s="541"/>
      <c r="DHR183" s="541"/>
      <c r="DHS183" s="541"/>
      <c r="DHT183" s="541"/>
      <c r="DHU183" s="541"/>
      <c r="DHV183" s="541"/>
      <c r="DHW183" s="541"/>
      <c r="DHX183" s="541"/>
      <c r="DHY183" s="541"/>
      <c r="DHZ183" s="541"/>
      <c r="DIA183" s="541"/>
      <c r="DIB183" s="541"/>
      <c r="DIC183" s="541"/>
      <c r="DID183" s="541"/>
      <c r="DIE183" s="541"/>
      <c r="DIF183" s="541"/>
      <c r="DIG183" s="541"/>
      <c r="DIH183" s="541"/>
      <c r="DII183" s="541"/>
      <c r="DIJ183" s="541"/>
      <c r="DIK183" s="541"/>
      <c r="DIL183" s="541"/>
      <c r="DIM183" s="541"/>
      <c r="DIN183" s="541"/>
      <c r="DIO183" s="541"/>
      <c r="DIP183" s="541"/>
      <c r="DIQ183" s="541"/>
      <c r="DIR183" s="541"/>
      <c r="DIS183" s="541"/>
      <c r="DIT183" s="541"/>
      <c r="DIU183" s="541"/>
      <c r="DIV183" s="541"/>
      <c r="DIW183" s="541"/>
      <c r="DIX183" s="541"/>
      <c r="DIY183" s="541"/>
      <c r="DIZ183" s="541"/>
      <c r="DJA183" s="541"/>
      <c r="DJB183" s="541"/>
      <c r="DJC183" s="541"/>
      <c r="DJD183" s="541"/>
      <c r="DJE183" s="541"/>
      <c r="DJF183" s="541"/>
      <c r="DJG183" s="541"/>
      <c r="DJH183" s="541"/>
      <c r="DJI183" s="541"/>
      <c r="DJJ183" s="541"/>
      <c r="DJK183" s="541"/>
      <c r="DJL183" s="541"/>
      <c r="DJM183" s="541"/>
      <c r="DJN183" s="541"/>
      <c r="DJO183" s="541"/>
      <c r="DJP183" s="541"/>
      <c r="DJQ183" s="541"/>
      <c r="DJR183" s="541"/>
      <c r="DJS183" s="541"/>
      <c r="DJT183" s="541"/>
      <c r="DJU183" s="541"/>
      <c r="DJV183" s="541"/>
      <c r="DJW183" s="541"/>
      <c r="DJX183" s="541"/>
      <c r="DJY183" s="541"/>
      <c r="DJZ183" s="541"/>
      <c r="DKA183" s="541"/>
      <c r="DKB183" s="541"/>
      <c r="DKC183" s="541"/>
      <c r="DKD183" s="541"/>
      <c r="DKE183" s="541"/>
      <c r="DKF183" s="541"/>
      <c r="DKG183" s="541"/>
      <c r="DKH183" s="541"/>
      <c r="DKI183" s="541"/>
      <c r="DKJ183" s="541"/>
      <c r="DKK183" s="541"/>
      <c r="DKL183" s="541"/>
      <c r="DKM183" s="541"/>
      <c r="DKN183" s="541"/>
      <c r="DKO183" s="541"/>
      <c r="DKP183" s="541"/>
      <c r="DKQ183" s="541"/>
      <c r="DKR183" s="541"/>
      <c r="DKS183" s="541"/>
      <c r="DKT183" s="541"/>
      <c r="DKU183" s="541"/>
      <c r="DKV183" s="541"/>
      <c r="DKW183" s="541"/>
      <c r="DKX183" s="541"/>
      <c r="DKY183" s="541"/>
      <c r="DKZ183" s="541"/>
      <c r="DLA183" s="541"/>
      <c r="DLB183" s="541"/>
      <c r="DLC183" s="541"/>
      <c r="DLD183" s="541"/>
      <c r="DLE183" s="541"/>
      <c r="DLF183" s="541"/>
      <c r="DLG183" s="541"/>
      <c r="DLH183" s="541"/>
      <c r="DLI183" s="541"/>
      <c r="DLJ183" s="541"/>
      <c r="DLK183" s="541"/>
      <c r="DLL183" s="541"/>
      <c r="DLM183" s="541"/>
      <c r="DLN183" s="541"/>
      <c r="DLO183" s="541"/>
      <c r="DLP183" s="541"/>
      <c r="DLQ183" s="541"/>
      <c r="DLR183" s="541"/>
      <c r="DLS183" s="541"/>
      <c r="DLT183" s="541"/>
      <c r="DLU183" s="541"/>
      <c r="DLV183" s="541"/>
      <c r="DLW183" s="541"/>
      <c r="DLX183" s="541"/>
      <c r="DLY183" s="541"/>
      <c r="DLZ183" s="541"/>
      <c r="DMA183" s="541"/>
      <c r="DMB183" s="541"/>
      <c r="DMC183" s="541"/>
      <c r="DMD183" s="541"/>
      <c r="DME183" s="541"/>
      <c r="DMF183" s="541"/>
      <c r="DMG183" s="541"/>
      <c r="DMH183" s="541"/>
      <c r="DMI183" s="541"/>
      <c r="DMJ183" s="541"/>
      <c r="DMK183" s="541"/>
      <c r="DML183" s="541"/>
      <c r="DMM183" s="541"/>
      <c r="DMN183" s="541"/>
      <c r="DMO183" s="541"/>
      <c r="DMP183" s="541"/>
      <c r="DMQ183" s="541"/>
      <c r="DMR183" s="541"/>
      <c r="DMS183" s="541"/>
      <c r="DMT183" s="541"/>
      <c r="DMU183" s="541"/>
      <c r="DMV183" s="541"/>
      <c r="DMW183" s="541"/>
      <c r="DMX183" s="541"/>
      <c r="DMY183" s="541"/>
      <c r="DMZ183" s="541"/>
      <c r="DNA183" s="541"/>
      <c r="DNB183" s="541"/>
      <c r="DNC183" s="541"/>
      <c r="DND183" s="541"/>
      <c r="DNE183" s="541"/>
      <c r="DNF183" s="541"/>
      <c r="DNG183" s="541"/>
      <c r="DNH183" s="541"/>
      <c r="DNI183" s="541"/>
      <c r="DNJ183" s="541"/>
      <c r="DNK183" s="541"/>
      <c r="DNL183" s="541"/>
      <c r="DNM183" s="541"/>
      <c r="DNN183" s="541"/>
      <c r="DNO183" s="541"/>
      <c r="DNP183" s="541"/>
      <c r="DNQ183" s="541"/>
      <c r="DNR183" s="541"/>
      <c r="DNS183" s="541"/>
      <c r="DNT183" s="541"/>
      <c r="DNU183" s="541"/>
      <c r="DNV183" s="541"/>
      <c r="DNW183" s="541"/>
      <c r="DNX183" s="541"/>
      <c r="DNY183" s="541"/>
      <c r="DNZ183" s="541"/>
      <c r="DOA183" s="541"/>
      <c r="DOB183" s="541"/>
      <c r="DOC183" s="541"/>
      <c r="DOD183" s="541"/>
      <c r="DOE183" s="541"/>
      <c r="DOF183" s="541"/>
      <c r="DOG183" s="541"/>
      <c r="DOH183" s="541"/>
      <c r="DOI183" s="541"/>
      <c r="DOJ183" s="541"/>
      <c r="DOK183" s="541"/>
      <c r="DOL183" s="541"/>
      <c r="DOM183" s="541"/>
      <c r="DON183" s="541"/>
      <c r="DOO183" s="541"/>
      <c r="DOP183" s="541"/>
      <c r="DOQ183" s="541"/>
      <c r="DOR183" s="541"/>
      <c r="DOS183" s="541"/>
      <c r="DOT183" s="541"/>
      <c r="DOU183" s="541"/>
      <c r="DOV183" s="541"/>
      <c r="DOW183" s="541"/>
      <c r="DOX183" s="541"/>
      <c r="DOY183" s="541"/>
      <c r="DOZ183" s="541"/>
      <c r="DPA183" s="541"/>
      <c r="DPB183" s="541"/>
      <c r="DPC183" s="541"/>
      <c r="DPD183" s="541"/>
      <c r="DPE183" s="541"/>
      <c r="DPF183" s="541"/>
      <c r="DPG183" s="541"/>
      <c r="DPH183" s="541"/>
      <c r="DPI183" s="541"/>
      <c r="DPJ183" s="541"/>
      <c r="DPK183" s="541"/>
      <c r="DPL183" s="541"/>
      <c r="DPM183" s="541"/>
      <c r="DPN183" s="541"/>
      <c r="DPO183" s="541"/>
      <c r="DPP183" s="541"/>
      <c r="DPQ183" s="541"/>
      <c r="DPR183" s="541"/>
      <c r="DPS183" s="541"/>
      <c r="DPT183" s="541"/>
      <c r="DPU183" s="541"/>
      <c r="DPV183" s="541"/>
      <c r="DPW183" s="541"/>
      <c r="DPX183" s="541"/>
      <c r="DPY183" s="541"/>
      <c r="DPZ183" s="541"/>
      <c r="DQA183" s="541"/>
      <c r="DQB183" s="541"/>
      <c r="DQC183" s="541"/>
      <c r="DQD183" s="541"/>
      <c r="DQE183" s="541"/>
      <c r="DQF183" s="541"/>
      <c r="DQG183" s="541"/>
      <c r="DQH183" s="541"/>
      <c r="DQI183" s="541"/>
      <c r="DQJ183" s="541"/>
      <c r="DQK183" s="541"/>
      <c r="DQL183" s="541"/>
      <c r="DQM183" s="541"/>
      <c r="DQN183" s="541"/>
      <c r="DQO183" s="541"/>
      <c r="DQP183" s="541"/>
      <c r="DQQ183" s="541"/>
      <c r="DQR183" s="541"/>
      <c r="DQS183" s="541"/>
      <c r="DQT183" s="541"/>
      <c r="DQU183" s="541"/>
      <c r="DQV183" s="541"/>
      <c r="DQW183" s="541"/>
      <c r="DQX183" s="541"/>
      <c r="DQY183" s="541"/>
      <c r="DQZ183" s="541"/>
      <c r="DRA183" s="541"/>
      <c r="DRB183" s="541"/>
      <c r="DRC183" s="541"/>
      <c r="DRD183" s="541"/>
      <c r="DRE183" s="541"/>
      <c r="DRF183" s="541"/>
      <c r="DRG183" s="541"/>
      <c r="DRH183" s="541"/>
      <c r="DRI183" s="541"/>
      <c r="DRJ183" s="541"/>
      <c r="DRK183" s="541"/>
      <c r="DRL183" s="541"/>
      <c r="DRM183" s="541"/>
      <c r="DRN183" s="541"/>
      <c r="DRO183" s="541"/>
      <c r="DRP183" s="541"/>
      <c r="DRQ183" s="541"/>
      <c r="DRR183" s="541"/>
      <c r="DRS183" s="541"/>
      <c r="DRT183" s="541"/>
      <c r="DRU183" s="541"/>
      <c r="DRV183" s="541"/>
      <c r="DRW183" s="541"/>
      <c r="DRX183" s="541"/>
      <c r="DRY183" s="541"/>
      <c r="DRZ183" s="541"/>
      <c r="DSA183" s="541"/>
      <c r="DSB183" s="541"/>
      <c r="DSC183" s="541"/>
      <c r="DSD183" s="541"/>
      <c r="DSE183" s="541"/>
      <c r="DSF183" s="541"/>
      <c r="DSG183" s="541"/>
      <c r="DSH183" s="541"/>
      <c r="DSI183" s="541"/>
      <c r="DSJ183" s="541"/>
      <c r="DSK183" s="541"/>
      <c r="DSL183" s="541"/>
      <c r="DSM183" s="541"/>
      <c r="DSN183" s="541"/>
      <c r="DSO183" s="541"/>
      <c r="DSP183" s="541"/>
      <c r="DSQ183" s="541"/>
      <c r="DSR183" s="541"/>
      <c r="DSS183" s="541"/>
      <c r="DST183" s="541"/>
      <c r="DSU183" s="541"/>
      <c r="DSV183" s="541"/>
      <c r="DSW183" s="541"/>
      <c r="DSX183" s="541"/>
      <c r="DSY183" s="541"/>
      <c r="DSZ183" s="541"/>
      <c r="DTA183" s="541"/>
      <c r="DTB183" s="541"/>
      <c r="DTC183" s="541"/>
      <c r="DTD183" s="541"/>
      <c r="DTE183" s="541"/>
      <c r="DTF183" s="541"/>
      <c r="DTG183" s="541"/>
      <c r="DTH183" s="541"/>
      <c r="DTI183" s="541"/>
      <c r="DTJ183" s="541"/>
      <c r="DTK183" s="541"/>
      <c r="DTL183" s="541"/>
      <c r="DTM183" s="541"/>
      <c r="DTN183" s="541"/>
      <c r="DTO183" s="541"/>
      <c r="DTP183" s="541"/>
      <c r="DTQ183" s="541"/>
      <c r="DTR183" s="541"/>
      <c r="DTS183" s="541"/>
      <c r="DTT183" s="541"/>
      <c r="DTU183" s="541"/>
      <c r="DTV183" s="541"/>
      <c r="DTW183" s="541"/>
      <c r="DTX183" s="541"/>
      <c r="DTY183" s="541"/>
      <c r="DTZ183" s="541"/>
      <c r="DUA183" s="541"/>
      <c r="DUB183" s="541"/>
      <c r="DUC183" s="541"/>
      <c r="DUD183" s="541"/>
      <c r="DUE183" s="541"/>
      <c r="DUF183" s="541"/>
      <c r="DUG183" s="541"/>
      <c r="DUH183" s="541"/>
      <c r="DUI183" s="541"/>
      <c r="DUJ183" s="541"/>
      <c r="DUK183" s="541"/>
      <c r="DUL183" s="541"/>
      <c r="DUM183" s="541"/>
      <c r="DUN183" s="541"/>
      <c r="DUO183" s="541"/>
      <c r="DUP183" s="541"/>
      <c r="DUQ183" s="541"/>
      <c r="DUR183" s="541"/>
      <c r="DUS183" s="541"/>
      <c r="DUT183" s="541"/>
      <c r="DUU183" s="541"/>
      <c r="DUV183" s="541"/>
      <c r="DUW183" s="541"/>
      <c r="DUX183" s="541"/>
      <c r="DUY183" s="541"/>
      <c r="DUZ183" s="541"/>
      <c r="DVA183" s="541"/>
      <c r="DVB183" s="541"/>
      <c r="DVC183" s="541"/>
      <c r="DVD183" s="541"/>
      <c r="DVE183" s="541"/>
      <c r="DVF183" s="541"/>
      <c r="DVG183" s="541"/>
      <c r="DVH183" s="541"/>
      <c r="DVI183" s="541"/>
      <c r="DVJ183" s="541"/>
      <c r="DVK183" s="541"/>
      <c r="DVL183" s="541"/>
      <c r="DVM183" s="541"/>
      <c r="DVN183" s="541"/>
      <c r="DVO183" s="541"/>
      <c r="DVP183" s="541"/>
      <c r="DVQ183" s="541"/>
      <c r="DVR183" s="541"/>
      <c r="DVS183" s="541"/>
      <c r="DVT183" s="541"/>
      <c r="DVU183" s="541"/>
      <c r="DVV183" s="541"/>
      <c r="DVW183" s="541"/>
      <c r="DVX183" s="541"/>
      <c r="DVY183" s="541"/>
      <c r="DVZ183" s="541"/>
      <c r="DWA183" s="541"/>
      <c r="DWB183" s="541"/>
      <c r="DWC183" s="541"/>
      <c r="DWD183" s="541"/>
      <c r="DWE183" s="541"/>
      <c r="DWF183" s="541"/>
      <c r="DWG183" s="541"/>
      <c r="DWH183" s="541"/>
      <c r="DWI183" s="541"/>
      <c r="DWJ183" s="541"/>
      <c r="DWK183" s="541"/>
      <c r="DWL183" s="541"/>
      <c r="DWM183" s="541"/>
      <c r="DWN183" s="541"/>
      <c r="DWO183" s="541"/>
      <c r="DWP183" s="541"/>
      <c r="DWQ183" s="541"/>
      <c r="DWR183" s="541"/>
      <c r="DWS183" s="541"/>
      <c r="DWT183" s="541"/>
      <c r="DWU183" s="541"/>
      <c r="DWV183" s="541"/>
      <c r="DWW183" s="541"/>
      <c r="DWX183" s="541"/>
      <c r="DWY183" s="541"/>
      <c r="DWZ183" s="541"/>
      <c r="DXA183" s="541"/>
      <c r="DXB183" s="541"/>
      <c r="DXC183" s="541"/>
      <c r="DXD183" s="541"/>
      <c r="DXE183" s="541"/>
      <c r="DXF183" s="541"/>
      <c r="DXG183" s="541"/>
      <c r="DXH183" s="541"/>
      <c r="DXI183" s="541"/>
      <c r="DXJ183" s="541"/>
      <c r="DXK183" s="541"/>
      <c r="DXL183" s="541"/>
      <c r="DXM183" s="541"/>
      <c r="DXN183" s="541"/>
      <c r="DXO183" s="541"/>
      <c r="DXP183" s="541"/>
      <c r="DXQ183" s="541"/>
      <c r="DXR183" s="541"/>
      <c r="DXS183" s="541"/>
      <c r="DXT183" s="541"/>
      <c r="DXU183" s="541"/>
      <c r="DXV183" s="541"/>
      <c r="DXW183" s="541"/>
      <c r="DXX183" s="541"/>
      <c r="DXY183" s="541"/>
      <c r="DXZ183" s="541"/>
      <c r="DYA183" s="541"/>
      <c r="DYB183" s="541"/>
      <c r="DYC183" s="541"/>
      <c r="DYD183" s="541"/>
      <c r="DYE183" s="541"/>
      <c r="DYF183" s="541"/>
      <c r="DYG183" s="541"/>
      <c r="DYH183" s="541"/>
      <c r="DYI183" s="541"/>
      <c r="DYJ183" s="541"/>
      <c r="DYK183" s="541"/>
      <c r="DYL183" s="541"/>
      <c r="DYM183" s="541"/>
      <c r="DYN183" s="541"/>
      <c r="DYO183" s="541"/>
      <c r="DYP183" s="541"/>
      <c r="DYQ183" s="541"/>
      <c r="DYR183" s="541"/>
      <c r="DYS183" s="541"/>
      <c r="DYT183" s="541"/>
      <c r="DYU183" s="541"/>
      <c r="DYV183" s="541"/>
      <c r="DYW183" s="541"/>
      <c r="DYX183" s="541"/>
      <c r="DYY183" s="541"/>
      <c r="DYZ183" s="541"/>
      <c r="DZA183" s="541"/>
      <c r="DZB183" s="541"/>
      <c r="DZC183" s="541"/>
      <c r="DZD183" s="541"/>
      <c r="DZE183" s="541"/>
      <c r="DZF183" s="541"/>
      <c r="DZG183" s="541"/>
      <c r="DZH183" s="541"/>
      <c r="DZI183" s="541"/>
      <c r="DZJ183" s="541"/>
      <c r="DZK183" s="541"/>
      <c r="DZL183" s="541"/>
      <c r="DZM183" s="541"/>
      <c r="DZN183" s="541"/>
      <c r="DZO183" s="541"/>
      <c r="DZP183" s="541"/>
      <c r="DZQ183" s="541"/>
      <c r="DZR183" s="541"/>
      <c r="DZS183" s="541"/>
      <c r="DZT183" s="541"/>
      <c r="DZU183" s="541"/>
      <c r="DZV183" s="541"/>
      <c r="DZW183" s="541"/>
      <c r="DZX183" s="541"/>
      <c r="DZY183" s="541"/>
      <c r="DZZ183" s="541"/>
      <c r="EAA183" s="541"/>
      <c r="EAB183" s="541"/>
      <c r="EAC183" s="541"/>
      <c r="EAD183" s="541"/>
      <c r="EAE183" s="541"/>
      <c r="EAF183" s="541"/>
      <c r="EAG183" s="541"/>
      <c r="EAH183" s="541"/>
      <c r="EAI183" s="541"/>
      <c r="EAJ183" s="541"/>
      <c r="EAK183" s="541"/>
      <c r="EAL183" s="541"/>
      <c r="EAM183" s="541"/>
      <c r="EAN183" s="541"/>
      <c r="EAO183" s="541"/>
      <c r="EAP183" s="541"/>
      <c r="EAQ183" s="541"/>
      <c r="EAR183" s="541"/>
      <c r="EAS183" s="541"/>
      <c r="EAT183" s="541"/>
      <c r="EAU183" s="541"/>
      <c r="EAV183" s="541"/>
      <c r="EAW183" s="541"/>
      <c r="EAX183" s="541"/>
      <c r="EAY183" s="541"/>
      <c r="EAZ183" s="541"/>
      <c r="EBA183" s="541"/>
      <c r="EBB183" s="541"/>
      <c r="EBC183" s="541"/>
      <c r="EBD183" s="541"/>
      <c r="EBE183" s="541"/>
      <c r="EBF183" s="541"/>
      <c r="EBG183" s="541"/>
      <c r="EBH183" s="541"/>
      <c r="EBI183" s="541"/>
      <c r="EBJ183" s="541"/>
      <c r="EBK183" s="541"/>
      <c r="EBL183" s="541"/>
      <c r="EBM183" s="541"/>
      <c r="EBN183" s="541"/>
      <c r="EBO183" s="541"/>
      <c r="EBP183" s="541"/>
      <c r="EBQ183" s="541"/>
      <c r="EBR183" s="541"/>
      <c r="EBS183" s="541"/>
      <c r="EBT183" s="541"/>
      <c r="EBU183" s="541"/>
      <c r="EBV183" s="541"/>
      <c r="EBW183" s="541"/>
      <c r="EBX183" s="541"/>
      <c r="EBY183" s="541"/>
      <c r="EBZ183" s="541"/>
      <c r="ECA183" s="541"/>
      <c r="ECB183" s="541"/>
      <c r="ECC183" s="541"/>
      <c r="ECD183" s="541"/>
      <c r="ECE183" s="541"/>
      <c r="ECF183" s="541"/>
      <c r="ECG183" s="541"/>
      <c r="ECH183" s="541"/>
      <c r="ECI183" s="541"/>
      <c r="ECJ183" s="541"/>
      <c r="ECK183" s="541"/>
      <c r="ECL183" s="541"/>
      <c r="ECM183" s="541"/>
      <c r="ECN183" s="541"/>
      <c r="ECO183" s="541"/>
      <c r="ECP183" s="541"/>
      <c r="ECQ183" s="541"/>
      <c r="ECR183" s="541"/>
      <c r="ECS183" s="541"/>
      <c r="ECT183" s="541"/>
      <c r="ECU183" s="541"/>
      <c r="ECV183" s="541"/>
      <c r="ECW183" s="541"/>
      <c r="ECX183" s="541"/>
      <c r="ECY183" s="541"/>
      <c r="ECZ183" s="541"/>
      <c r="EDA183" s="541"/>
      <c r="EDB183" s="541"/>
      <c r="EDC183" s="541"/>
      <c r="EDD183" s="541"/>
      <c r="EDE183" s="541"/>
      <c r="EDF183" s="541"/>
      <c r="EDG183" s="541"/>
      <c r="EDH183" s="541"/>
      <c r="EDI183" s="541"/>
      <c r="EDJ183" s="541"/>
      <c r="EDK183" s="541"/>
      <c r="EDL183" s="541"/>
      <c r="EDM183" s="541"/>
      <c r="EDN183" s="541"/>
      <c r="EDO183" s="541"/>
      <c r="EDP183" s="541"/>
      <c r="EDQ183" s="541"/>
      <c r="EDR183" s="541"/>
      <c r="EDS183" s="541"/>
      <c r="EDT183" s="541"/>
      <c r="EDU183" s="541"/>
      <c r="EDV183" s="541"/>
      <c r="EDW183" s="541"/>
      <c r="EDX183" s="541"/>
      <c r="EDY183" s="541"/>
      <c r="EDZ183" s="541"/>
      <c r="EEA183" s="541"/>
      <c r="EEB183" s="541"/>
      <c r="EEC183" s="541"/>
      <c r="EED183" s="541"/>
      <c r="EEE183" s="541"/>
      <c r="EEF183" s="541"/>
      <c r="EEG183" s="541"/>
      <c r="EEH183" s="541"/>
      <c r="EEI183" s="541"/>
      <c r="EEJ183" s="541"/>
      <c r="EEK183" s="541"/>
      <c r="EEL183" s="541"/>
      <c r="EEM183" s="541"/>
      <c r="EEN183" s="541"/>
      <c r="EEO183" s="541"/>
      <c r="EEP183" s="541"/>
      <c r="EEQ183" s="541"/>
      <c r="EER183" s="541"/>
      <c r="EES183" s="541"/>
      <c r="EET183" s="541"/>
      <c r="EEU183" s="541"/>
      <c r="EEV183" s="541"/>
      <c r="EEW183" s="541"/>
      <c r="EEX183" s="541"/>
      <c r="EEY183" s="541"/>
      <c r="EEZ183" s="541"/>
      <c r="EFA183" s="541"/>
      <c r="EFB183" s="541"/>
      <c r="EFC183" s="541"/>
      <c r="EFD183" s="541"/>
      <c r="EFE183" s="541"/>
      <c r="EFF183" s="541"/>
      <c r="EFG183" s="541"/>
      <c r="EFH183" s="541"/>
      <c r="EFI183" s="541"/>
      <c r="EFJ183" s="541"/>
      <c r="EFK183" s="541"/>
      <c r="EFL183" s="541"/>
      <c r="EFM183" s="541"/>
      <c r="EFN183" s="541"/>
      <c r="EFO183" s="541"/>
      <c r="EFP183" s="541"/>
      <c r="EFQ183" s="541"/>
      <c r="EFR183" s="541"/>
      <c r="EFS183" s="541"/>
      <c r="EFT183" s="541"/>
      <c r="EFU183" s="541"/>
      <c r="EFV183" s="541"/>
      <c r="EFW183" s="541"/>
      <c r="EFX183" s="541"/>
      <c r="EFY183" s="541"/>
      <c r="EFZ183" s="541"/>
      <c r="EGA183" s="541"/>
      <c r="EGB183" s="541"/>
      <c r="EGC183" s="541"/>
      <c r="EGD183" s="541"/>
      <c r="EGE183" s="541"/>
      <c r="EGF183" s="541"/>
      <c r="EGG183" s="541"/>
      <c r="EGH183" s="541"/>
      <c r="EGI183" s="541"/>
      <c r="EGJ183" s="541"/>
      <c r="EGK183" s="541"/>
      <c r="EGL183" s="541"/>
      <c r="EGM183" s="541"/>
      <c r="EGN183" s="541"/>
      <c r="EGO183" s="541"/>
      <c r="EGP183" s="541"/>
      <c r="EGQ183" s="541"/>
      <c r="EGR183" s="541"/>
      <c r="EGS183" s="541"/>
      <c r="EGT183" s="541"/>
      <c r="EGU183" s="541"/>
      <c r="EGV183" s="541"/>
      <c r="EGW183" s="541"/>
      <c r="EGX183" s="541"/>
      <c r="EGY183" s="541"/>
      <c r="EGZ183" s="541"/>
      <c r="EHA183" s="541"/>
      <c r="EHB183" s="541"/>
      <c r="EHC183" s="541"/>
      <c r="EHD183" s="541"/>
      <c r="EHE183" s="541"/>
      <c r="EHF183" s="541"/>
      <c r="EHG183" s="541"/>
      <c r="EHH183" s="541"/>
      <c r="EHI183" s="541"/>
      <c r="EHJ183" s="541"/>
      <c r="EHK183" s="541"/>
      <c r="EHL183" s="541"/>
      <c r="EHM183" s="541"/>
      <c r="EHN183" s="541"/>
      <c r="EHO183" s="541"/>
      <c r="EHP183" s="541"/>
      <c r="EHQ183" s="541"/>
      <c r="EHR183" s="541"/>
      <c r="EHS183" s="541"/>
      <c r="EHT183" s="541"/>
      <c r="EHU183" s="541"/>
      <c r="EHV183" s="541"/>
      <c r="EHW183" s="541"/>
      <c r="EHX183" s="541"/>
      <c r="EHY183" s="541"/>
      <c r="EHZ183" s="541"/>
      <c r="EIA183" s="541"/>
      <c r="EIB183" s="541"/>
      <c r="EIC183" s="541"/>
      <c r="EID183" s="541"/>
      <c r="EIE183" s="541"/>
      <c r="EIF183" s="541"/>
      <c r="EIG183" s="541"/>
      <c r="EIH183" s="541"/>
      <c r="EII183" s="541"/>
      <c r="EIJ183" s="541"/>
      <c r="EIK183" s="541"/>
      <c r="EIL183" s="541"/>
      <c r="EIM183" s="541"/>
      <c r="EIN183" s="541"/>
      <c r="EIO183" s="541"/>
      <c r="EIP183" s="541"/>
      <c r="EIQ183" s="541"/>
      <c r="EIR183" s="541"/>
      <c r="EIS183" s="541"/>
      <c r="EIT183" s="541"/>
      <c r="EIU183" s="541"/>
      <c r="EIV183" s="541"/>
      <c r="EIW183" s="541"/>
      <c r="EIX183" s="541"/>
      <c r="EIY183" s="541"/>
      <c r="EIZ183" s="541"/>
      <c r="EJA183" s="541"/>
      <c r="EJB183" s="541"/>
      <c r="EJC183" s="541"/>
      <c r="EJD183" s="541"/>
      <c r="EJE183" s="541"/>
      <c r="EJF183" s="541"/>
      <c r="EJG183" s="541"/>
      <c r="EJH183" s="541"/>
      <c r="EJI183" s="541"/>
      <c r="EJJ183" s="541"/>
      <c r="EJK183" s="541"/>
      <c r="EJL183" s="541"/>
      <c r="EJM183" s="541"/>
      <c r="EJN183" s="541"/>
      <c r="EJO183" s="541"/>
      <c r="EJP183" s="541"/>
      <c r="EJQ183" s="541"/>
      <c r="EJR183" s="541"/>
      <c r="EJS183" s="541"/>
      <c r="EJT183" s="541"/>
      <c r="EJU183" s="541"/>
      <c r="EJV183" s="541"/>
      <c r="EJW183" s="541"/>
      <c r="EJX183" s="541"/>
      <c r="EJY183" s="541"/>
      <c r="EJZ183" s="541"/>
      <c r="EKA183" s="541"/>
      <c r="EKB183" s="541"/>
      <c r="EKC183" s="541"/>
      <c r="EKD183" s="541"/>
      <c r="EKE183" s="541"/>
      <c r="EKF183" s="541"/>
      <c r="EKG183" s="541"/>
      <c r="EKH183" s="541"/>
      <c r="EKI183" s="541"/>
      <c r="EKJ183" s="541"/>
      <c r="EKK183" s="541"/>
      <c r="EKL183" s="541"/>
      <c r="EKM183" s="541"/>
      <c r="EKN183" s="541"/>
      <c r="EKO183" s="541"/>
      <c r="EKP183" s="541"/>
      <c r="EKQ183" s="541"/>
      <c r="EKR183" s="541"/>
      <c r="EKS183" s="541"/>
      <c r="EKT183" s="541"/>
      <c r="EKU183" s="541"/>
      <c r="EKV183" s="541"/>
      <c r="EKW183" s="541"/>
      <c r="EKX183" s="541"/>
      <c r="EKY183" s="541"/>
      <c r="EKZ183" s="541"/>
      <c r="ELA183" s="541"/>
      <c r="ELB183" s="541"/>
      <c r="ELC183" s="541"/>
      <c r="ELD183" s="541"/>
      <c r="ELE183" s="541"/>
      <c r="ELF183" s="541"/>
      <c r="ELG183" s="541"/>
      <c r="ELH183" s="541"/>
      <c r="ELI183" s="541"/>
      <c r="ELJ183" s="541"/>
      <c r="ELK183" s="541"/>
      <c r="ELL183" s="541"/>
      <c r="ELM183" s="541"/>
      <c r="ELN183" s="541"/>
      <c r="ELO183" s="541"/>
      <c r="ELP183" s="541"/>
      <c r="ELQ183" s="541"/>
      <c r="ELR183" s="541"/>
      <c r="ELS183" s="541"/>
      <c r="ELT183" s="541"/>
      <c r="ELU183" s="541"/>
      <c r="ELV183" s="541"/>
      <c r="ELW183" s="541"/>
      <c r="ELX183" s="541"/>
      <c r="ELY183" s="541"/>
      <c r="ELZ183" s="541"/>
      <c r="EMA183" s="541"/>
      <c r="EMB183" s="541"/>
      <c r="EMC183" s="541"/>
      <c r="EMD183" s="541"/>
      <c r="EME183" s="541"/>
      <c r="EMF183" s="541"/>
      <c r="EMG183" s="541"/>
      <c r="EMH183" s="541"/>
      <c r="EMI183" s="541"/>
      <c r="EMJ183" s="541"/>
      <c r="EMK183" s="541"/>
      <c r="EML183" s="541"/>
      <c r="EMM183" s="541"/>
      <c r="EMN183" s="541"/>
      <c r="EMO183" s="541"/>
      <c r="EMP183" s="541"/>
      <c r="EMQ183" s="541"/>
      <c r="EMR183" s="541"/>
      <c r="EMS183" s="541"/>
      <c r="EMT183" s="541"/>
      <c r="EMU183" s="541"/>
      <c r="EMV183" s="541"/>
      <c r="EMW183" s="541"/>
      <c r="EMX183" s="541"/>
      <c r="EMY183" s="541"/>
      <c r="EMZ183" s="541"/>
      <c r="ENA183" s="541"/>
      <c r="ENB183" s="541"/>
      <c r="ENC183" s="541"/>
      <c r="END183" s="541"/>
      <c r="ENE183" s="541"/>
      <c r="ENF183" s="541"/>
      <c r="ENG183" s="541"/>
      <c r="ENH183" s="541"/>
      <c r="ENI183" s="541"/>
      <c r="ENJ183" s="541"/>
      <c r="ENK183" s="541"/>
      <c r="ENL183" s="541"/>
      <c r="ENM183" s="541"/>
      <c r="ENN183" s="541"/>
      <c r="ENO183" s="541"/>
      <c r="ENP183" s="541"/>
      <c r="ENQ183" s="541"/>
      <c r="ENR183" s="541"/>
      <c r="ENS183" s="541"/>
      <c r="ENT183" s="541"/>
      <c r="ENU183" s="541"/>
      <c r="ENV183" s="541"/>
      <c r="ENW183" s="541"/>
      <c r="ENX183" s="541"/>
      <c r="ENY183" s="541"/>
      <c r="ENZ183" s="541"/>
      <c r="EOA183" s="541"/>
      <c r="EOB183" s="541"/>
      <c r="EOC183" s="541"/>
      <c r="EOD183" s="541"/>
      <c r="EOE183" s="541"/>
      <c r="EOF183" s="541"/>
      <c r="EOG183" s="541"/>
      <c r="EOH183" s="541"/>
      <c r="EOI183" s="541"/>
      <c r="EOJ183" s="541"/>
      <c r="EOK183" s="541"/>
      <c r="EOL183" s="541"/>
      <c r="EOM183" s="541"/>
      <c r="EON183" s="541"/>
      <c r="EOO183" s="541"/>
      <c r="EOP183" s="541"/>
      <c r="EOQ183" s="541"/>
      <c r="EOR183" s="541"/>
      <c r="EOS183" s="541"/>
      <c r="EOT183" s="541"/>
      <c r="EOU183" s="541"/>
      <c r="EOV183" s="541"/>
      <c r="EOW183" s="541"/>
      <c r="EOX183" s="541"/>
      <c r="EOY183" s="541"/>
      <c r="EOZ183" s="541"/>
      <c r="EPA183" s="541"/>
      <c r="EPB183" s="541"/>
      <c r="EPC183" s="541"/>
      <c r="EPD183" s="541"/>
      <c r="EPE183" s="541"/>
      <c r="EPF183" s="541"/>
      <c r="EPG183" s="541"/>
      <c r="EPH183" s="541"/>
      <c r="EPI183" s="541"/>
      <c r="EPJ183" s="541"/>
      <c r="EPK183" s="541"/>
      <c r="EPL183" s="541"/>
      <c r="EPM183" s="541"/>
      <c r="EPN183" s="541"/>
      <c r="EPO183" s="541"/>
      <c r="EPP183" s="541"/>
      <c r="EPQ183" s="541"/>
      <c r="EPR183" s="541"/>
      <c r="EPS183" s="541"/>
      <c r="EPT183" s="541"/>
      <c r="EPU183" s="541"/>
      <c r="EPV183" s="541"/>
      <c r="EPW183" s="541"/>
      <c r="EPX183" s="541"/>
      <c r="EPY183" s="541"/>
      <c r="EPZ183" s="541"/>
      <c r="EQA183" s="541"/>
      <c r="EQB183" s="541"/>
      <c r="EQC183" s="541"/>
      <c r="EQD183" s="541"/>
      <c r="EQE183" s="541"/>
      <c r="EQF183" s="541"/>
      <c r="EQG183" s="541"/>
      <c r="EQH183" s="541"/>
      <c r="EQI183" s="541"/>
      <c r="EQJ183" s="541"/>
      <c r="EQK183" s="541"/>
      <c r="EQL183" s="541"/>
      <c r="EQM183" s="541"/>
      <c r="EQN183" s="541"/>
      <c r="EQO183" s="541"/>
      <c r="EQP183" s="541"/>
      <c r="EQQ183" s="541"/>
      <c r="EQR183" s="541"/>
      <c r="EQS183" s="541"/>
      <c r="EQT183" s="541"/>
      <c r="EQU183" s="541"/>
      <c r="EQV183" s="541"/>
      <c r="EQW183" s="541"/>
      <c r="EQX183" s="541"/>
      <c r="EQY183" s="541"/>
      <c r="EQZ183" s="541"/>
      <c r="ERA183" s="541"/>
      <c r="ERB183" s="541"/>
      <c r="ERC183" s="541"/>
      <c r="ERD183" s="541"/>
      <c r="ERE183" s="541"/>
      <c r="ERF183" s="541"/>
      <c r="ERG183" s="541"/>
      <c r="ERH183" s="541"/>
      <c r="ERI183" s="541"/>
      <c r="ERJ183" s="541"/>
      <c r="ERK183" s="541"/>
      <c r="ERL183" s="541"/>
      <c r="ERM183" s="541"/>
      <c r="ERN183" s="541"/>
      <c r="ERO183" s="541"/>
      <c r="ERP183" s="541"/>
      <c r="ERQ183" s="541"/>
      <c r="ERR183" s="541"/>
      <c r="ERS183" s="541"/>
      <c r="ERT183" s="541"/>
      <c r="ERU183" s="541"/>
      <c r="ERV183" s="541"/>
      <c r="ERW183" s="541"/>
      <c r="ERX183" s="541"/>
      <c r="ERY183" s="541"/>
      <c r="ERZ183" s="541"/>
      <c r="ESA183" s="541"/>
      <c r="ESB183" s="541"/>
      <c r="ESC183" s="541"/>
      <c r="ESD183" s="541"/>
      <c r="ESE183" s="541"/>
      <c r="ESF183" s="541"/>
      <c r="ESG183" s="541"/>
      <c r="ESH183" s="541"/>
      <c r="ESI183" s="541"/>
      <c r="ESJ183" s="541"/>
      <c r="ESK183" s="541"/>
      <c r="ESL183" s="541"/>
      <c r="ESM183" s="541"/>
      <c r="ESN183" s="541"/>
      <c r="ESO183" s="541"/>
      <c r="ESP183" s="541"/>
      <c r="ESQ183" s="541"/>
      <c r="ESR183" s="541"/>
      <c r="ESS183" s="541"/>
      <c r="EST183" s="541"/>
      <c r="ESU183" s="541"/>
      <c r="ESV183" s="541"/>
      <c r="ESW183" s="541"/>
      <c r="ESX183" s="541"/>
      <c r="ESY183" s="541"/>
      <c r="ESZ183" s="541"/>
      <c r="ETA183" s="541"/>
      <c r="ETB183" s="541"/>
      <c r="ETC183" s="541"/>
      <c r="ETD183" s="541"/>
      <c r="ETE183" s="541"/>
      <c r="ETF183" s="541"/>
      <c r="ETG183" s="541"/>
      <c r="ETH183" s="541"/>
      <c r="ETI183" s="541"/>
      <c r="ETJ183" s="541"/>
      <c r="ETK183" s="541"/>
      <c r="ETL183" s="541"/>
      <c r="ETM183" s="541"/>
      <c r="ETN183" s="541"/>
      <c r="ETO183" s="541"/>
      <c r="ETP183" s="541"/>
      <c r="ETQ183" s="541"/>
      <c r="ETR183" s="541"/>
      <c r="ETS183" s="541"/>
      <c r="ETT183" s="541"/>
      <c r="ETU183" s="541"/>
      <c r="ETV183" s="541"/>
      <c r="ETW183" s="541"/>
      <c r="ETX183" s="541"/>
      <c r="ETY183" s="541"/>
      <c r="ETZ183" s="541"/>
      <c r="EUA183" s="541"/>
      <c r="EUB183" s="541"/>
      <c r="EUC183" s="541"/>
      <c r="EUD183" s="541"/>
      <c r="EUE183" s="541"/>
      <c r="EUF183" s="541"/>
      <c r="EUG183" s="541"/>
      <c r="EUH183" s="541"/>
      <c r="EUI183" s="541"/>
      <c r="EUJ183" s="541"/>
      <c r="EUK183" s="541"/>
      <c r="EUL183" s="541"/>
      <c r="EUM183" s="541"/>
      <c r="EUN183" s="541"/>
      <c r="EUO183" s="541"/>
      <c r="EUP183" s="541"/>
      <c r="EUQ183" s="541"/>
      <c r="EUR183" s="541"/>
      <c r="EUS183" s="541"/>
      <c r="EUT183" s="541"/>
      <c r="EUU183" s="541"/>
      <c r="EUV183" s="541"/>
      <c r="EUW183" s="541"/>
      <c r="EUX183" s="541"/>
      <c r="EUY183" s="541"/>
      <c r="EUZ183" s="541"/>
      <c r="EVA183" s="541"/>
      <c r="EVB183" s="541"/>
      <c r="EVC183" s="541"/>
      <c r="EVD183" s="541"/>
      <c r="EVE183" s="541"/>
      <c r="EVF183" s="541"/>
      <c r="EVG183" s="541"/>
      <c r="EVH183" s="541"/>
      <c r="EVI183" s="541"/>
      <c r="EVJ183" s="541"/>
      <c r="EVK183" s="541"/>
      <c r="EVL183" s="541"/>
      <c r="EVM183" s="541"/>
      <c r="EVN183" s="541"/>
      <c r="EVO183" s="541"/>
      <c r="EVP183" s="541"/>
      <c r="EVQ183" s="541"/>
      <c r="EVR183" s="541"/>
      <c r="EVS183" s="541"/>
      <c r="EVT183" s="541"/>
      <c r="EVU183" s="541"/>
      <c r="EVV183" s="541"/>
      <c r="EVW183" s="541"/>
      <c r="EVX183" s="541"/>
      <c r="EVY183" s="541"/>
      <c r="EVZ183" s="541"/>
      <c r="EWA183" s="541"/>
      <c r="EWB183" s="541"/>
      <c r="EWC183" s="541"/>
      <c r="EWD183" s="541"/>
      <c r="EWE183" s="541"/>
      <c r="EWF183" s="541"/>
      <c r="EWG183" s="541"/>
      <c r="EWH183" s="541"/>
      <c r="EWI183" s="541"/>
      <c r="EWJ183" s="541"/>
      <c r="EWK183" s="541"/>
      <c r="EWL183" s="541"/>
      <c r="EWM183" s="541"/>
      <c r="EWN183" s="541"/>
      <c r="EWO183" s="541"/>
      <c r="EWP183" s="541"/>
      <c r="EWQ183" s="541"/>
      <c r="EWR183" s="541"/>
      <c r="EWS183" s="541"/>
      <c r="EWT183" s="541"/>
      <c r="EWU183" s="541"/>
      <c r="EWV183" s="541"/>
      <c r="EWW183" s="541"/>
      <c r="EWX183" s="541"/>
      <c r="EWY183" s="541"/>
      <c r="EWZ183" s="541"/>
      <c r="EXA183" s="541"/>
      <c r="EXB183" s="541"/>
      <c r="EXC183" s="541"/>
      <c r="EXD183" s="541"/>
      <c r="EXE183" s="541"/>
      <c r="EXF183" s="541"/>
      <c r="EXG183" s="541"/>
      <c r="EXH183" s="541"/>
      <c r="EXI183" s="541"/>
      <c r="EXJ183" s="541"/>
      <c r="EXK183" s="541"/>
      <c r="EXL183" s="541"/>
      <c r="EXM183" s="541"/>
      <c r="EXN183" s="541"/>
      <c r="EXO183" s="541"/>
      <c r="EXP183" s="541"/>
      <c r="EXQ183" s="541"/>
      <c r="EXR183" s="541"/>
      <c r="EXS183" s="541"/>
      <c r="EXT183" s="541"/>
      <c r="EXU183" s="541"/>
      <c r="EXV183" s="541"/>
      <c r="EXW183" s="541"/>
      <c r="EXX183" s="541"/>
      <c r="EXY183" s="541"/>
      <c r="EXZ183" s="541"/>
      <c r="EYA183" s="541"/>
      <c r="EYB183" s="541"/>
      <c r="EYC183" s="541"/>
      <c r="EYD183" s="541"/>
      <c r="EYE183" s="541"/>
      <c r="EYF183" s="541"/>
      <c r="EYG183" s="541"/>
      <c r="EYH183" s="541"/>
      <c r="EYI183" s="541"/>
      <c r="EYJ183" s="541"/>
      <c r="EYK183" s="541"/>
      <c r="EYL183" s="541"/>
      <c r="EYM183" s="541"/>
      <c r="EYN183" s="541"/>
      <c r="EYO183" s="541"/>
      <c r="EYP183" s="541"/>
      <c r="EYQ183" s="541"/>
      <c r="EYR183" s="541"/>
      <c r="EYS183" s="541"/>
      <c r="EYT183" s="541"/>
      <c r="EYU183" s="541"/>
      <c r="EYV183" s="541"/>
      <c r="EYW183" s="541"/>
      <c r="EYX183" s="541"/>
      <c r="EYY183" s="541"/>
      <c r="EYZ183" s="541"/>
      <c r="EZA183" s="541"/>
      <c r="EZB183" s="541"/>
      <c r="EZC183" s="541"/>
      <c r="EZD183" s="541"/>
      <c r="EZE183" s="541"/>
      <c r="EZF183" s="541"/>
      <c r="EZG183" s="541"/>
      <c r="EZH183" s="541"/>
      <c r="EZI183" s="541"/>
      <c r="EZJ183" s="541"/>
      <c r="EZK183" s="541"/>
      <c r="EZL183" s="541"/>
      <c r="EZM183" s="541"/>
      <c r="EZN183" s="541"/>
      <c r="EZO183" s="541"/>
      <c r="EZP183" s="541"/>
      <c r="EZQ183" s="541"/>
      <c r="EZR183" s="541"/>
      <c r="EZS183" s="541"/>
      <c r="EZT183" s="541"/>
      <c r="EZU183" s="541"/>
      <c r="EZV183" s="541"/>
      <c r="EZW183" s="541"/>
      <c r="EZX183" s="541"/>
      <c r="EZY183" s="541"/>
      <c r="EZZ183" s="541"/>
      <c r="FAA183" s="541"/>
      <c r="FAB183" s="541"/>
      <c r="FAC183" s="541"/>
      <c r="FAD183" s="541"/>
      <c r="FAE183" s="541"/>
      <c r="FAF183" s="541"/>
      <c r="FAG183" s="541"/>
      <c r="FAH183" s="541"/>
      <c r="FAI183" s="541"/>
      <c r="FAJ183" s="541"/>
      <c r="FAK183" s="541"/>
      <c r="FAL183" s="541"/>
      <c r="FAM183" s="541"/>
      <c r="FAN183" s="541"/>
      <c r="FAO183" s="541"/>
      <c r="FAP183" s="541"/>
      <c r="FAQ183" s="541"/>
      <c r="FAR183" s="541"/>
      <c r="FAS183" s="541"/>
      <c r="FAT183" s="541"/>
      <c r="FAU183" s="541"/>
      <c r="FAV183" s="541"/>
      <c r="FAW183" s="541"/>
      <c r="FAX183" s="541"/>
      <c r="FAY183" s="541"/>
      <c r="FAZ183" s="541"/>
      <c r="FBA183" s="541"/>
      <c r="FBB183" s="541"/>
      <c r="FBC183" s="541"/>
      <c r="FBD183" s="541"/>
      <c r="FBE183" s="541"/>
      <c r="FBF183" s="541"/>
      <c r="FBG183" s="541"/>
      <c r="FBH183" s="541"/>
      <c r="FBI183" s="541"/>
      <c r="FBJ183" s="541"/>
      <c r="FBK183" s="541"/>
      <c r="FBL183" s="541"/>
      <c r="FBM183" s="541"/>
      <c r="FBN183" s="541"/>
      <c r="FBO183" s="541"/>
      <c r="FBP183" s="541"/>
      <c r="FBQ183" s="541"/>
      <c r="FBR183" s="541"/>
      <c r="FBS183" s="541"/>
      <c r="FBT183" s="541"/>
      <c r="FBU183" s="541"/>
      <c r="FBV183" s="541"/>
      <c r="FBW183" s="541"/>
      <c r="FBX183" s="541"/>
      <c r="FBY183" s="541"/>
      <c r="FBZ183" s="541"/>
      <c r="FCA183" s="541"/>
      <c r="FCB183" s="541"/>
      <c r="FCC183" s="541"/>
      <c r="FCD183" s="541"/>
      <c r="FCE183" s="541"/>
      <c r="FCF183" s="541"/>
      <c r="FCG183" s="541"/>
      <c r="FCH183" s="541"/>
      <c r="FCI183" s="541"/>
      <c r="FCJ183" s="541"/>
      <c r="FCK183" s="541"/>
      <c r="FCL183" s="541"/>
      <c r="FCM183" s="541"/>
      <c r="FCN183" s="541"/>
      <c r="FCO183" s="541"/>
      <c r="FCP183" s="541"/>
      <c r="FCQ183" s="541"/>
      <c r="FCR183" s="541"/>
      <c r="FCS183" s="541"/>
      <c r="FCT183" s="541"/>
      <c r="FCU183" s="541"/>
      <c r="FCV183" s="541"/>
      <c r="FCW183" s="541"/>
      <c r="FCX183" s="541"/>
      <c r="FCY183" s="541"/>
      <c r="FCZ183" s="541"/>
      <c r="FDA183" s="541"/>
      <c r="FDB183" s="541"/>
      <c r="FDC183" s="541"/>
      <c r="FDD183" s="541"/>
      <c r="FDE183" s="541"/>
      <c r="FDF183" s="541"/>
      <c r="FDG183" s="541"/>
      <c r="FDH183" s="541"/>
      <c r="FDI183" s="541"/>
      <c r="FDJ183" s="541"/>
      <c r="FDK183" s="541"/>
      <c r="FDL183" s="541"/>
      <c r="FDM183" s="541"/>
      <c r="FDN183" s="541"/>
      <c r="FDO183" s="541"/>
      <c r="FDP183" s="541"/>
      <c r="FDQ183" s="541"/>
      <c r="FDR183" s="541"/>
      <c r="FDS183" s="541"/>
      <c r="FDT183" s="541"/>
      <c r="FDU183" s="541"/>
      <c r="FDV183" s="541"/>
      <c r="FDW183" s="541"/>
      <c r="FDX183" s="541"/>
      <c r="FDY183" s="541"/>
      <c r="FDZ183" s="541"/>
      <c r="FEA183" s="541"/>
      <c r="FEB183" s="541"/>
      <c r="FEC183" s="541"/>
      <c r="FED183" s="541"/>
      <c r="FEE183" s="541"/>
      <c r="FEF183" s="541"/>
      <c r="FEG183" s="541"/>
      <c r="FEH183" s="541"/>
      <c r="FEI183" s="541"/>
      <c r="FEJ183" s="541"/>
      <c r="FEK183" s="541"/>
      <c r="FEL183" s="541"/>
      <c r="FEM183" s="541"/>
      <c r="FEN183" s="541"/>
      <c r="FEO183" s="541"/>
      <c r="FEP183" s="541"/>
      <c r="FEQ183" s="541"/>
      <c r="FER183" s="541"/>
      <c r="FES183" s="541"/>
      <c r="FET183" s="541"/>
      <c r="FEU183" s="541"/>
      <c r="FEV183" s="541"/>
      <c r="FEW183" s="541"/>
      <c r="FEX183" s="541"/>
      <c r="FEY183" s="541"/>
      <c r="FEZ183" s="541"/>
      <c r="FFA183" s="541"/>
      <c r="FFB183" s="541"/>
      <c r="FFC183" s="541"/>
      <c r="FFD183" s="541"/>
      <c r="FFE183" s="541"/>
      <c r="FFF183" s="541"/>
      <c r="FFG183" s="541"/>
      <c r="FFH183" s="541"/>
      <c r="FFI183" s="541"/>
      <c r="FFJ183" s="541"/>
      <c r="FFK183" s="541"/>
      <c r="FFL183" s="541"/>
      <c r="FFM183" s="541"/>
      <c r="FFN183" s="541"/>
      <c r="FFO183" s="541"/>
      <c r="FFP183" s="541"/>
      <c r="FFQ183" s="541"/>
      <c r="FFR183" s="541"/>
      <c r="FFS183" s="541"/>
      <c r="FFT183" s="541"/>
      <c r="FFU183" s="541"/>
      <c r="FFV183" s="541"/>
      <c r="FFW183" s="541"/>
      <c r="FFX183" s="541"/>
      <c r="FFY183" s="541"/>
      <c r="FFZ183" s="541"/>
      <c r="FGA183" s="541"/>
      <c r="FGB183" s="541"/>
      <c r="FGC183" s="541"/>
      <c r="FGD183" s="541"/>
      <c r="FGE183" s="541"/>
      <c r="FGF183" s="541"/>
      <c r="FGG183" s="541"/>
      <c r="FGH183" s="541"/>
      <c r="FGI183" s="541"/>
      <c r="FGJ183" s="541"/>
      <c r="FGK183" s="541"/>
      <c r="FGL183" s="541"/>
      <c r="FGM183" s="541"/>
      <c r="FGN183" s="541"/>
      <c r="FGO183" s="541"/>
      <c r="FGP183" s="541"/>
      <c r="FGQ183" s="541"/>
      <c r="FGR183" s="541"/>
      <c r="FGS183" s="541"/>
      <c r="FGT183" s="541"/>
      <c r="FGU183" s="541"/>
      <c r="FGV183" s="541"/>
      <c r="FGW183" s="541"/>
      <c r="FGX183" s="541"/>
      <c r="FGY183" s="541"/>
      <c r="FGZ183" s="541"/>
      <c r="FHA183" s="541"/>
      <c r="FHB183" s="541"/>
      <c r="FHC183" s="541"/>
      <c r="FHD183" s="541"/>
      <c r="FHE183" s="541"/>
      <c r="FHF183" s="541"/>
      <c r="FHG183" s="541"/>
      <c r="FHH183" s="541"/>
      <c r="FHI183" s="541"/>
      <c r="FHJ183" s="541"/>
      <c r="FHK183" s="541"/>
      <c r="FHL183" s="541"/>
      <c r="FHM183" s="541"/>
      <c r="FHN183" s="541"/>
      <c r="FHO183" s="541"/>
      <c r="FHP183" s="541"/>
      <c r="FHQ183" s="541"/>
      <c r="FHR183" s="541"/>
      <c r="FHS183" s="541"/>
      <c r="FHT183" s="541"/>
      <c r="FHU183" s="541"/>
      <c r="FHV183" s="541"/>
      <c r="FHW183" s="541"/>
      <c r="FHX183" s="541"/>
      <c r="FHY183" s="541"/>
      <c r="FHZ183" s="541"/>
      <c r="FIA183" s="541"/>
      <c r="FIB183" s="541"/>
      <c r="FIC183" s="541"/>
      <c r="FID183" s="541"/>
      <c r="FIE183" s="541"/>
      <c r="FIF183" s="541"/>
      <c r="FIG183" s="541"/>
      <c r="FIH183" s="541"/>
      <c r="FII183" s="541"/>
      <c r="FIJ183" s="541"/>
      <c r="FIK183" s="541"/>
      <c r="FIL183" s="541"/>
      <c r="FIM183" s="541"/>
      <c r="FIN183" s="541"/>
      <c r="FIO183" s="541"/>
      <c r="FIP183" s="541"/>
      <c r="FIQ183" s="541"/>
      <c r="FIR183" s="541"/>
      <c r="FIS183" s="541"/>
      <c r="FIT183" s="541"/>
      <c r="FIU183" s="541"/>
      <c r="FIV183" s="541"/>
      <c r="FIW183" s="541"/>
      <c r="FIX183" s="541"/>
      <c r="FIY183" s="541"/>
      <c r="FIZ183" s="541"/>
      <c r="FJA183" s="541"/>
      <c r="FJB183" s="541"/>
      <c r="FJC183" s="541"/>
      <c r="FJD183" s="541"/>
      <c r="FJE183" s="541"/>
      <c r="FJF183" s="541"/>
      <c r="FJG183" s="541"/>
      <c r="FJH183" s="541"/>
      <c r="FJI183" s="541"/>
      <c r="FJJ183" s="541"/>
      <c r="FJK183" s="541"/>
      <c r="FJL183" s="541"/>
      <c r="FJM183" s="541"/>
      <c r="FJN183" s="541"/>
      <c r="FJO183" s="541"/>
      <c r="FJP183" s="541"/>
      <c r="FJQ183" s="541"/>
      <c r="FJR183" s="541"/>
      <c r="FJS183" s="541"/>
      <c r="FJT183" s="541"/>
      <c r="FJU183" s="541"/>
      <c r="FJV183" s="541"/>
      <c r="FJW183" s="541"/>
      <c r="FJX183" s="541"/>
      <c r="FJY183" s="541"/>
      <c r="FJZ183" s="541"/>
      <c r="FKA183" s="541"/>
      <c r="FKB183" s="541"/>
      <c r="FKC183" s="541"/>
      <c r="FKD183" s="541"/>
      <c r="FKE183" s="541"/>
      <c r="FKF183" s="541"/>
      <c r="FKG183" s="541"/>
      <c r="FKH183" s="541"/>
      <c r="FKI183" s="541"/>
      <c r="FKJ183" s="541"/>
      <c r="FKK183" s="541"/>
      <c r="FKL183" s="541"/>
      <c r="FKM183" s="541"/>
      <c r="FKN183" s="541"/>
      <c r="FKO183" s="541"/>
      <c r="FKP183" s="541"/>
      <c r="FKQ183" s="541"/>
      <c r="FKR183" s="541"/>
      <c r="FKS183" s="541"/>
      <c r="FKT183" s="541"/>
      <c r="FKU183" s="541"/>
      <c r="FKV183" s="541"/>
      <c r="FKW183" s="541"/>
      <c r="FKX183" s="541"/>
      <c r="FKY183" s="541"/>
      <c r="FKZ183" s="541"/>
      <c r="FLA183" s="541"/>
      <c r="FLB183" s="541"/>
      <c r="FLC183" s="541"/>
      <c r="FLD183" s="541"/>
      <c r="FLE183" s="541"/>
      <c r="FLF183" s="541"/>
      <c r="FLG183" s="541"/>
      <c r="FLH183" s="541"/>
      <c r="FLI183" s="541"/>
      <c r="FLJ183" s="541"/>
      <c r="FLK183" s="541"/>
      <c r="FLL183" s="541"/>
      <c r="FLM183" s="541"/>
      <c r="FLN183" s="541"/>
      <c r="FLO183" s="541"/>
      <c r="FLP183" s="541"/>
      <c r="FLQ183" s="541"/>
      <c r="FLR183" s="541"/>
      <c r="FLS183" s="541"/>
      <c r="FLT183" s="541"/>
      <c r="FLU183" s="541"/>
      <c r="FLV183" s="541"/>
      <c r="FLW183" s="541"/>
      <c r="FLX183" s="541"/>
      <c r="FLY183" s="541"/>
      <c r="FLZ183" s="541"/>
      <c r="FMA183" s="541"/>
      <c r="FMB183" s="541"/>
      <c r="FMC183" s="541"/>
      <c r="FMD183" s="541"/>
      <c r="FME183" s="541"/>
      <c r="FMF183" s="541"/>
      <c r="FMG183" s="541"/>
      <c r="FMH183" s="541"/>
      <c r="FMI183" s="541"/>
      <c r="FMJ183" s="541"/>
      <c r="FMK183" s="541"/>
      <c r="FML183" s="541"/>
      <c r="FMM183" s="541"/>
      <c r="FMN183" s="541"/>
      <c r="FMO183" s="541"/>
      <c r="FMP183" s="541"/>
      <c r="FMQ183" s="541"/>
      <c r="FMR183" s="541"/>
      <c r="FMS183" s="541"/>
      <c r="FMT183" s="541"/>
      <c r="FMU183" s="541"/>
      <c r="FMV183" s="541"/>
      <c r="FMW183" s="541"/>
      <c r="FMX183" s="541"/>
      <c r="FMY183" s="541"/>
      <c r="FMZ183" s="541"/>
      <c r="FNA183" s="541"/>
      <c r="FNB183" s="541"/>
      <c r="FNC183" s="541"/>
      <c r="FND183" s="541"/>
      <c r="FNE183" s="541"/>
      <c r="FNF183" s="541"/>
      <c r="FNG183" s="541"/>
      <c r="FNH183" s="541"/>
      <c r="FNI183" s="541"/>
      <c r="FNJ183" s="541"/>
      <c r="FNK183" s="541"/>
      <c r="FNL183" s="541"/>
      <c r="FNM183" s="541"/>
      <c r="FNN183" s="541"/>
      <c r="FNO183" s="541"/>
      <c r="FNP183" s="541"/>
      <c r="FNQ183" s="541"/>
      <c r="FNR183" s="541"/>
      <c r="FNS183" s="541"/>
      <c r="FNT183" s="541"/>
      <c r="FNU183" s="541"/>
      <c r="FNV183" s="541"/>
      <c r="FNW183" s="541"/>
      <c r="FNX183" s="541"/>
      <c r="FNY183" s="541"/>
      <c r="FNZ183" s="541"/>
      <c r="FOA183" s="541"/>
      <c r="FOB183" s="541"/>
      <c r="FOC183" s="541"/>
      <c r="FOD183" s="541"/>
      <c r="FOE183" s="541"/>
      <c r="FOF183" s="541"/>
      <c r="FOG183" s="541"/>
      <c r="FOH183" s="541"/>
      <c r="FOI183" s="541"/>
      <c r="FOJ183" s="541"/>
      <c r="FOK183" s="541"/>
      <c r="FOL183" s="541"/>
      <c r="FOM183" s="541"/>
      <c r="FON183" s="541"/>
      <c r="FOO183" s="541"/>
      <c r="FOP183" s="541"/>
      <c r="FOQ183" s="541"/>
      <c r="FOR183" s="541"/>
      <c r="FOS183" s="541"/>
      <c r="FOT183" s="541"/>
      <c r="FOU183" s="541"/>
      <c r="FOV183" s="541"/>
      <c r="FOW183" s="541"/>
      <c r="FOX183" s="541"/>
      <c r="FOY183" s="541"/>
      <c r="FOZ183" s="541"/>
      <c r="FPA183" s="541"/>
      <c r="FPB183" s="541"/>
      <c r="FPC183" s="541"/>
      <c r="FPD183" s="541"/>
      <c r="FPE183" s="541"/>
      <c r="FPF183" s="541"/>
      <c r="FPG183" s="541"/>
      <c r="FPH183" s="541"/>
      <c r="FPI183" s="541"/>
      <c r="FPJ183" s="541"/>
      <c r="FPK183" s="541"/>
      <c r="FPL183" s="541"/>
      <c r="FPM183" s="541"/>
      <c r="FPN183" s="541"/>
      <c r="FPO183" s="541"/>
      <c r="FPP183" s="541"/>
      <c r="FPQ183" s="541"/>
      <c r="FPR183" s="541"/>
      <c r="FPS183" s="541"/>
      <c r="FPT183" s="541"/>
      <c r="FPU183" s="541"/>
      <c r="FPV183" s="541"/>
      <c r="FPW183" s="541"/>
      <c r="FPX183" s="541"/>
      <c r="FPY183" s="541"/>
      <c r="FPZ183" s="541"/>
      <c r="FQA183" s="541"/>
      <c r="FQB183" s="541"/>
      <c r="FQC183" s="541"/>
      <c r="FQD183" s="541"/>
      <c r="FQE183" s="541"/>
      <c r="FQF183" s="541"/>
      <c r="FQG183" s="541"/>
      <c r="FQH183" s="541"/>
      <c r="FQI183" s="541"/>
      <c r="FQJ183" s="541"/>
      <c r="FQK183" s="541"/>
      <c r="FQL183" s="541"/>
      <c r="FQM183" s="541"/>
      <c r="FQN183" s="541"/>
      <c r="FQO183" s="541"/>
      <c r="FQP183" s="541"/>
      <c r="FQQ183" s="541"/>
      <c r="FQR183" s="541"/>
      <c r="FQS183" s="541"/>
      <c r="FQT183" s="541"/>
      <c r="FQU183" s="541"/>
      <c r="FQV183" s="541"/>
      <c r="FQW183" s="541"/>
      <c r="FQX183" s="541"/>
      <c r="FQY183" s="541"/>
      <c r="FQZ183" s="541"/>
      <c r="FRA183" s="541"/>
      <c r="FRB183" s="541"/>
      <c r="FRC183" s="541"/>
      <c r="FRD183" s="541"/>
      <c r="FRE183" s="541"/>
      <c r="FRF183" s="541"/>
      <c r="FRG183" s="541"/>
      <c r="FRH183" s="541"/>
      <c r="FRI183" s="541"/>
      <c r="FRJ183" s="541"/>
      <c r="FRK183" s="541"/>
      <c r="FRL183" s="541"/>
      <c r="FRM183" s="541"/>
      <c r="FRN183" s="541"/>
      <c r="FRO183" s="541"/>
      <c r="FRP183" s="541"/>
      <c r="FRQ183" s="541"/>
      <c r="FRR183" s="541"/>
      <c r="FRS183" s="541"/>
      <c r="FRT183" s="541"/>
      <c r="FRU183" s="541"/>
      <c r="FRV183" s="541"/>
      <c r="FRW183" s="541"/>
      <c r="FRX183" s="541"/>
      <c r="FRY183" s="541"/>
      <c r="FRZ183" s="541"/>
      <c r="FSA183" s="541"/>
      <c r="FSB183" s="541"/>
      <c r="FSC183" s="541"/>
      <c r="FSD183" s="541"/>
      <c r="FSE183" s="541"/>
      <c r="FSF183" s="541"/>
      <c r="FSG183" s="541"/>
      <c r="FSH183" s="541"/>
      <c r="FSI183" s="541"/>
      <c r="FSJ183" s="541"/>
      <c r="FSK183" s="541"/>
      <c r="FSL183" s="541"/>
      <c r="FSM183" s="541"/>
      <c r="FSN183" s="541"/>
      <c r="FSO183" s="541"/>
      <c r="FSP183" s="541"/>
      <c r="FSQ183" s="541"/>
      <c r="FSR183" s="541"/>
      <c r="FSS183" s="541"/>
      <c r="FST183" s="541"/>
      <c r="FSU183" s="541"/>
      <c r="FSV183" s="541"/>
      <c r="FSW183" s="541"/>
      <c r="FSX183" s="541"/>
      <c r="FSY183" s="541"/>
      <c r="FSZ183" s="541"/>
      <c r="FTA183" s="541"/>
      <c r="FTB183" s="541"/>
      <c r="FTC183" s="541"/>
      <c r="FTD183" s="541"/>
      <c r="FTE183" s="541"/>
      <c r="FTF183" s="541"/>
      <c r="FTG183" s="541"/>
      <c r="FTH183" s="541"/>
      <c r="FTI183" s="541"/>
      <c r="FTJ183" s="541"/>
      <c r="FTK183" s="541"/>
      <c r="FTL183" s="541"/>
      <c r="FTM183" s="541"/>
      <c r="FTN183" s="541"/>
      <c r="FTO183" s="541"/>
      <c r="FTP183" s="541"/>
      <c r="FTQ183" s="541"/>
      <c r="FTR183" s="541"/>
      <c r="FTS183" s="541"/>
      <c r="FTT183" s="541"/>
      <c r="FTU183" s="541"/>
      <c r="FTV183" s="541"/>
      <c r="FTW183" s="541"/>
      <c r="FTX183" s="541"/>
      <c r="FTY183" s="541"/>
      <c r="FTZ183" s="541"/>
      <c r="FUA183" s="541"/>
      <c r="FUB183" s="541"/>
      <c r="FUC183" s="541"/>
      <c r="FUD183" s="541"/>
      <c r="FUE183" s="541"/>
      <c r="FUF183" s="541"/>
      <c r="FUG183" s="541"/>
      <c r="FUH183" s="541"/>
      <c r="FUI183" s="541"/>
      <c r="FUJ183" s="541"/>
      <c r="FUK183" s="541"/>
      <c r="FUL183" s="541"/>
      <c r="FUM183" s="541"/>
      <c r="FUN183" s="541"/>
      <c r="FUO183" s="541"/>
      <c r="FUP183" s="541"/>
      <c r="FUQ183" s="541"/>
      <c r="FUR183" s="541"/>
      <c r="FUS183" s="541"/>
      <c r="FUT183" s="541"/>
      <c r="FUU183" s="541"/>
      <c r="FUV183" s="541"/>
      <c r="FUW183" s="541"/>
      <c r="FUX183" s="541"/>
      <c r="FUY183" s="541"/>
      <c r="FUZ183" s="541"/>
      <c r="FVA183" s="541"/>
      <c r="FVB183" s="541"/>
      <c r="FVC183" s="541"/>
      <c r="FVD183" s="541"/>
      <c r="FVE183" s="541"/>
      <c r="FVF183" s="541"/>
      <c r="FVG183" s="541"/>
      <c r="FVH183" s="541"/>
      <c r="FVI183" s="541"/>
      <c r="FVJ183" s="541"/>
      <c r="FVK183" s="541"/>
      <c r="FVL183" s="541"/>
      <c r="FVM183" s="541"/>
      <c r="FVN183" s="541"/>
      <c r="FVO183" s="541"/>
      <c r="FVP183" s="541"/>
      <c r="FVQ183" s="541"/>
      <c r="FVR183" s="541"/>
      <c r="FVS183" s="541"/>
      <c r="FVT183" s="541"/>
      <c r="FVU183" s="541"/>
      <c r="FVV183" s="541"/>
      <c r="FVW183" s="541"/>
      <c r="FVX183" s="541"/>
      <c r="FVY183" s="541"/>
      <c r="FVZ183" s="541"/>
      <c r="FWA183" s="541"/>
      <c r="FWB183" s="541"/>
      <c r="FWC183" s="541"/>
      <c r="FWD183" s="541"/>
      <c r="FWE183" s="541"/>
      <c r="FWF183" s="541"/>
      <c r="FWG183" s="541"/>
      <c r="FWH183" s="541"/>
      <c r="FWI183" s="541"/>
      <c r="FWJ183" s="541"/>
      <c r="FWK183" s="541"/>
      <c r="FWL183" s="541"/>
      <c r="FWM183" s="541"/>
      <c r="FWN183" s="541"/>
      <c r="FWO183" s="541"/>
      <c r="FWP183" s="541"/>
      <c r="FWQ183" s="541"/>
      <c r="FWR183" s="541"/>
      <c r="FWS183" s="541"/>
      <c r="FWT183" s="541"/>
      <c r="FWU183" s="541"/>
      <c r="FWV183" s="541"/>
      <c r="FWW183" s="541"/>
      <c r="FWX183" s="541"/>
      <c r="FWY183" s="541"/>
      <c r="FWZ183" s="541"/>
      <c r="FXA183" s="541"/>
      <c r="FXB183" s="541"/>
      <c r="FXC183" s="541"/>
      <c r="FXD183" s="541"/>
      <c r="FXE183" s="541"/>
      <c r="FXF183" s="541"/>
      <c r="FXG183" s="541"/>
      <c r="FXH183" s="541"/>
      <c r="FXI183" s="541"/>
      <c r="FXJ183" s="541"/>
      <c r="FXK183" s="541"/>
      <c r="FXL183" s="541"/>
      <c r="FXM183" s="541"/>
      <c r="FXN183" s="541"/>
      <c r="FXO183" s="541"/>
      <c r="FXP183" s="541"/>
      <c r="FXQ183" s="541"/>
      <c r="FXR183" s="541"/>
      <c r="FXS183" s="541"/>
      <c r="FXT183" s="541"/>
      <c r="FXU183" s="541"/>
      <c r="FXV183" s="541"/>
      <c r="FXW183" s="541"/>
      <c r="FXX183" s="541"/>
      <c r="FXY183" s="541"/>
      <c r="FXZ183" s="541"/>
      <c r="FYA183" s="541"/>
      <c r="FYB183" s="541"/>
      <c r="FYC183" s="541"/>
      <c r="FYD183" s="541"/>
      <c r="FYE183" s="541"/>
      <c r="FYF183" s="541"/>
      <c r="FYG183" s="541"/>
      <c r="FYH183" s="541"/>
      <c r="FYI183" s="541"/>
      <c r="FYJ183" s="541"/>
      <c r="FYK183" s="541"/>
      <c r="FYL183" s="541"/>
      <c r="FYM183" s="541"/>
      <c r="FYN183" s="541"/>
      <c r="FYO183" s="541"/>
      <c r="FYP183" s="541"/>
      <c r="FYQ183" s="541"/>
      <c r="FYR183" s="541"/>
      <c r="FYS183" s="541"/>
      <c r="FYT183" s="541"/>
      <c r="FYU183" s="541"/>
      <c r="FYV183" s="541"/>
      <c r="FYW183" s="541"/>
      <c r="FYX183" s="541"/>
      <c r="FYY183" s="541"/>
      <c r="FYZ183" s="541"/>
      <c r="FZA183" s="541"/>
      <c r="FZB183" s="541"/>
      <c r="FZC183" s="541"/>
      <c r="FZD183" s="541"/>
      <c r="FZE183" s="541"/>
      <c r="FZF183" s="541"/>
      <c r="FZG183" s="541"/>
      <c r="FZH183" s="541"/>
      <c r="FZI183" s="541"/>
      <c r="FZJ183" s="541"/>
      <c r="FZK183" s="541"/>
      <c r="FZL183" s="541"/>
      <c r="FZM183" s="541"/>
      <c r="FZN183" s="541"/>
      <c r="FZO183" s="541"/>
      <c r="FZP183" s="541"/>
      <c r="FZQ183" s="541"/>
      <c r="FZR183" s="541"/>
      <c r="FZS183" s="541"/>
      <c r="FZT183" s="541"/>
      <c r="FZU183" s="541"/>
      <c r="FZV183" s="541"/>
      <c r="FZW183" s="541"/>
      <c r="FZX183" s="541"/>
      <c r="FZY183" s="541"/>
      <c r="FZZ183" s="541"/>
      <c r="GAA183" s="541"/>
      <c r="GAB183" s="541"/>
      <c r="GAC183" s="541"/>
      <c r="GAD183" s="541"/>
      <c r="GAE183" s="541"/>
      <c r="GAF183" s="541"/>
      <c r="GAG183" s="541"/>
      <c r="GAH183" s="541"/>
      <c r="GAI183" s="541"/>
      <c r="GAJ183" s="541"/>
      <c r="GAK183" s="541"/>
      <c r="GAL183" s="541"/>
      <c r="GAM183" s="541"/>
      <c r="GAN183" s="541"/>
      <c r="GAO183" s="541"/>
      <c r="GAP183" s="541"/>
      <c r="GAQ183" s="541"/>
      <c r="GAR183" s="541"/>
      <c r="GAS183" s="541"/>
      <c r="GAT183" s="541"/>
      <c r="GAU183" s="541"/>
      <c r="GAV183" s="541"/>
      <c r="GAW183" s="541"/>
      <c r="GAX183" s="541"/>
      <c r="GAY183" s="541"/>
      <c r="GAZ183" s="541"/>
      <c r="GBA183" s="541"/>
      <c r="GBB183" s="541"/>
      <c r="GBC183" s="541"/>
      <c r="GBD183" s="541"/>
      <c r="GBE183" s="541"/>
      <c r="GBF183" s="541"/>
      <c r="GBG183" s="541"/>
      <c r="GBH183" s="541"/>
      <c r="GBI183" s="541"/>
      <c r="GBJ183" s="541"/>
      <c r="GBK183" s="541"/>
      <c r="GBL183" s="541"/>
      <c r="GBM183" s="541"/>
      <c r="GBN183" s="541"/>
      <c r="GBO183" s="541"/>
      <c r="GBP183" s="541"/>
      <c r="GBQ183" s="541"/>
      <c r="GBR183" s="541"/>
      <c r="GBS183" s="541"/>
      <c r="GBT183" s="541"/>
      <c r="GBU183" s="541"/>
      <c r="GBV183" s="541"/>
      <c r="GBW183" s="541"/>
      <c r="GBX183" s="541"/>
      <c r="GBY183" s="541"/>
      <c r="GBZ183" s="541"/>
      <c r="GCA183" s="541"/>
      <c r="GCB183" s="541"/>
      <c r="GCC183" s="541"/>
      <c r="GCD183" s="541"/>
      <c r="GCE183" s="541"/>
      <c r="GCF183" s="541"/>
      <c r="GCG183" s="541"/>
      <c r="GCH183" s="541"/>
      <c r="GCI183" s="541"/>
      <c r="GCJ183" s="541"/>
      <c r="GCK183" s="541"/>
      <c r="GCL183" s="541"/>
      <c r="GCM183" s="541"/>
      <c r="GCN183" s="541"/>
      <c r="GCO183" s="541"/>
      <c r="GCP183" s="541"/>
      <c r="GCQ183" s="541"/>
      <c r="GCR183" s="541"/>
      <c r="GCS183" s="541"/>
      <c r="GCT183" s="541"/>
      <c r="GCU183" s="541"/>
      <c r="GCV183" s="541"/>
      <c r="GCW183" s="541"/>
      <c r="GCX183" s="541"/>
      <c r="GCY183" s="541"/>
      <c r="GCZ183" s="541"/>
      <c r="GDA183" s="541"/>
      <c r="GDB183" s="541"/>
      <c r="GDC183" s="541"/>
      <c r="GDD183" s="541"/>
      <c r="GDE183" s="541"/>
      <c r="GDF183" s="541"/>
      <c r="GDG183" s="541"/>
      <c r="GDH183" s="541"/>
      <c r="GDI183" s="541"/>
      <c r="GDJ183" s="541"/>
      <c r="GDK183" s="541"/>
      <c r="GDL183" s="541"/>
      <c r="GDM183" s="541"/>
      <c r="GDN183" s="541"/>
      <c r="GDO183" s="541"/>
      <c r="GDP183" s="541"/>
      <c r="GDQ183" s="541"/>
      <c r="GDR183" s="541"/>
      <c r="GDS183" s="541"/>
      <c r="GDT183" s="541"/>
      <c r="GDU183" s="541"/>
      <c r="GDV183" s="541"/>
      <c r="GDW183" s="541"/>
      <c r="GDX183" s="541"/>
      <c r="GDY183" s="541"/>
      <c r="GDZ183" s="541"/>
      <c r="GEA183" s="541"/>
      <c r="GEB183" s="541"/>
      <c r="GEC183" s="541"/>
      <c r="GED183" s="541"/>
      <c r="GEE183" s="541"/>
      <c r="GEF183" s="541"/>
      <c r="GEG183" s="541"/>
      <c r="GEH183" s="541"/>
      <c r="GEI183" s="541"/>
      <c r="GEJ183" s="541"/>
      <c r="GEK183" s="541"/>
      <c r="GEL183" s="541"/>
      <c r="GEM183" s="541"/>
      <c r="GEN183" s="541"/>
      <c r="GEO183" s="541"/>
      <c r="GEP183" s="541"/>
      <c r="GEQ183" s="541"/>
      <c r="GER183" s="541"/>
      <c r="GES183" s="541"/>
      <c r="GET183" s="541"/>
      <c r="GEU183" s="541"/>
      <c r="GEV183" s="541"/>
      <c r="GEW183" s="541"/>
      <c r="GEX183" s="541"/>
      <c r="GEY183" s="541"/>
      <c r="GEZ183" s="541"/>
      <c r="GFA183" s="541"/>
      <c r="GFB183" s="541"/>
      <c r="GFC183" s="541"/>
      <c r="GFD183" s="541"/>
      <c r="GFE183" s="541"/>
      <c r="GFF183" s="541"/>
      <c r="GFG183" s="541"/>
      <c r="GFH183" s="541"/>
      <c r="GFI183" s="541"/>
      <c r="GFJ183" s="541"/>
      <c r="GFK183" s="541"/>
      <c r="GFL183" s="541"/>
      <c r="GFM183" s="541"/>
      <c r="GFN183" s="541"/>
      <c r="GFO183" s="541"/>
      <c r="GFP183" s="541"/>
      <c r="GFQ183" s="541"/>
      <c r="GFR183" s="541"/>
      <c r="GFS183" s="541"/>
      <c r="GFT183" s="541"/>
      <c r="GFU183" s="541"/>
      <c r="GFV183" s="541"/>
      <c r="GFW183" s="541"/>
      <c r="GFX183" s="541"/>
      <c r="GFY183" s="541"/>
      <c r="GFZ183" s="541"/>
      <c r="GGA183" s="541"/>
      <c r="GGB183" s="541"/>
      <c r="GGC183" s="541"/>
      <c r="GGD183" s="541"/>
      <c r="GGE183" s="541"/>
      <c r="GGF183" s="541"/>
      <c r="GGG183" s="541"/>
      <c r="GGH183" s="541"/>
      <c r="GGI183" s="541"/>
      <c r="GGJ183" s="541"/>
      <c r="GGK183" s="541"/>
      <c r="GGL183" s="541"/>
      <c r="GGM183" s="541"/>
      <c r="GGN183" s="541"/>
      <c r="GGO183" s="541"/>
      <c r="GGP183" s="541"/>
      <c r="GGQ183" s="541"/>
      <c r="GGR183" s="541"/>
      <c r="GGS183" s="541"/>
      <c r="GGT183" s="541"/>
      <c r="GGU183" s="541"/>
      <c r="GGV183" s="541"/>
      <c r="GGW183" s="541"/>
      <c r="GGX183" s="541"/>
      <c r="GGY183" s="541"/>
      <c r="GGZ183" s="541"/>
      <c r="GHA183" s="541"/>
      <c r="GHB183" s="541"/>
      <c r="GHC183" s="541"/>
      <c r="GHD183" s="541"/>
      <c r="GHE183" s="541"/>
      <c r="GHF183" s="541"/>
      <c r="GHG183" s="541"/>
      <c r="GHH183" s="541"/>
      <c r="GHI183" s="541"/>
      <c r="GHJ183" s="541"/>
      <c r="GHK183" s="541"/>
      <c r="GHL183" s="541"/>
      <c r="GHM183" s="541"/>
      <c r="GHN183" s="541"/>
      <c r="GHO183" s="541"/>
      <c r="GHP183" s="541"/>
      <c r="GHQ183" s="541"/>
      <c r="GHR183" s="541"/>
      <c r="GHS183" s="541"/>
      <c r="GHT183" s="541"/>
      <c r="GHU183" s="541"/>
      <c r="GHV183" s="541"/>
      <c r="GHW183" s="541"/>
      <c r="GHX183" s="541"/>
      <c r="GHY183" s="541"/>
      <c r="GHZ183" s="541"/>
      <c r="GIA183" s="541"/>
      <c r="GIB183" s="541"/>
      <c r="GIC183" s="541"/>
      <c r="GID183" s="541"/>
      <c r="GIE183" s="541"/>
      <c r="GIF183" s="541"/>
      <c r="GIG183" s="541"/>
      <c r="GIH183" s="541"/>
      <c r="GII183" s="541"/>
      <c r="GIJ183" s="541"/>
      <c r="GIK183" s="541"/>
      <c r="GIL183" s="541"/>
      <c r="GIM183" s="541"/>
      <c r="GIN183" s="541"/>
      <c r="GIO183" s="541"/>
      <c r="GIP183" s="541"/>
      <c r="GIQ183" s="541"/>
      <c r="GIR183" s="541"/>
      <c r="GIS183" s="541"/>
      <c r="GIT183" s="541"/>
      <c r="GIU183" s="541"/>
      <c r="GIV183" s="541"/>
      <c r="GIW183" s="541"/>
      <c r="GIX183" s="541"/>
      <c r="GIY183" s="541"/>
      <c r="GIZ183" s="541"/>
      <c r="GJA183" s="541"/>
      <c r="GJB183" s="541"/>
      <c r="GJC183" s="541"/>
      <c r="GJD183" s="541"/>
      <c r="GJE183" s="541"/>
      <c r="GJF183" s="541"/>
      <c r="GJG183" s="541"/>
      <c r="GJH183" s="541"/>
      <c r="GJI183" s="541"/>
      <c r="GJJ183" s="541"/>
      <c r="GJK183" s="541"/>
      <c r="GJL183" s="541"/>
      <c r="GJM183" s="541"/>
      <c r="GJN183" s="541"/>
      <c r="GJO183" s="541"/>
      <c r="GJP183" s="541"/>
      <c r="GJQ183" s="541"/>
      <c r="GJR183" s="541"/>
      <c r="GJS183" s="541"/>
      <c r="GJT183" s="541"/>
      <c r="GJU183" s="541"/>
      <c r="GJV183" s="541"/>
      <c r="GJW183" s="541"/>
      <c r="GJX183" s="541"/>
      <c r="GJY183" s="541"/>
      <c r="GJZ183" s="541"/>
      <c r="GKA183" s="541"/>
      <c r="GKB183" s="541"/>
      <c r="GKC183" s="541"/>
      <c r="GKD183" s="541"/>
      <c r="GKE183" s="541"/>
      <c r="GKF183" s="541"/>
      <c r="GKG183" s="541"/>
      <c r="GKH183" s="541"/>
      <c r="GKI183" s="541"/>
      <c r="GKJ183" s="541"/>
      <c r="GKK183" s="541"/>
      <c r="GKL183" s="541"/>
      <c r="GKM183" s="541"/>
      <c r="GKN183" s="541"/>
      <c r="GKO183" s="541"/>
      <c r="GKP183" s="541"/>
      <c r="GKQ183" s="541"/>
      <c r="GKR183" s="541"/>
      <c r="GKS183" s="541"/>
      <c r="GKT183" s="541"/>
      <c r="GKU183" s="541"/>
      <c r="GKV183" s="541"/>
      <c r="GKW183" s="541"/>
      <c r="GKX183" s="541"/>
      <c r="GKY183" s="541"/>
      <c r="GKZ183" s="541"/>
      <c r="GLA183" s="541"/>
      <c r="GLB183" s="541"/>
      <c r="GLC183" s="541"/>
      <c r="GLD183" s="541"/>
      <c r="GLE183" s="541"/>
      <c r="GLF183" s="541"/>
      <c r="GLG183" s="541"/>
      <c r="GLH183" s="541"/>
      <c r="GLI183" s="541"/>
      <c r="GLJ183" s="541"/>
      <c r="GLK183" s="541"/>
      <c r="GLL183" s="541"/>
      <c r="GLM183" s="541"/>
      <c r="GLN183" s="541"/>
      <c r="GLO183" s="541"/>
      <c r="GLP183" s="541"/>
      <c r="GLQ183" s="541"/>
      <c r="GLR183" s="541"/>
      <c r="GLS183" s="541"/>
      <c r="GLT183" s="541"/>
      <c r="GLU183" s="541"/>
      <c r="GLV183" s="541"/>
      <c r="GLW183" s="541"/>
      <c r="GLX183" s="541"/>
      <c r="GLY183" s="541"/>
      <c r="GLZ183" s="541"/>
      <c r="GMA183" s="541"/>
      <c r="GMB183" s="541"/>
      <c r="GMC183" s="541"/>
      <c r="GMD183" s="541"/>
      <c r="GME183" s="541"/>
      <c r="GMF183" s="541"/>
      <c r="GMG183" s="541"/>
      <c r="GMH183" s="541"/>
      <c r="GMI183" s="541"/>
      <c r="GMJ183" s="541"/>
      <c r="GMK183" s="541"/>
      <c r="GML183" s="541"/>
      <c r="GMM183" s="541"/>
      <c r="GMN183" s="541"/>
      <c r="GMO183" s="541"/>
      <c r="GMP183" s="541"/>
      <c r="GMQ183" s="541"/>
      <c r="GMR183" s="541"/>
      <c r="GMS183" s="541"/>
      <c r="GMT183" s="541"/>
      <c r="GMU183" s="541"/>
      <c r="GMV183" s="541"/>
      <c r="GMW183" s="541"/>
      <c r="GMX183" s="541"/>
      <c r="GMY183" s="541"/>
      <c r="GMZ183" s="541"/>
      <c r="GNA183" s="541"/>
      <c r="GNB183" s="541"/>
      <c r="GNC183" s="541"/>
      <c r="GND183" s="541"/>
      <c r="GNE183" s="541"/>
      <c r="GNF183" s="541"/>
      <c r="GNG183" s="541"/>
      <c r="GNH183" s="541"/>
      <c r="GNI183" s="541"/>
      <c r="GNJ183" s="541"/>
      <c r="GNK183" s="541"/>
      <c r="GNL183" s="541"/>
      <c r="GNM183" s="541"/>
      <c r="GNN183" s="541"/>
      <c r="GNO183" s="541"/>
      <c r="GNP183" s="541"/>
      <c r="GNQ183" s="541"/>
      <c r="GNR183" s="541"/>
      <c r="GNS183" s="541"/>
      <c r="GNT183" s="541"/>
      <c r="GNU183" s="541"/>
      <c r="GNV183" s="541"/>
      <c r="GNW183" s="541"/>
      <c r="GNX183" s="541"/>
      <c r="GNY183" s="541"/>
      <c r="GNZ183" s="541"/>
      <c r="GOA183" s="541"/>
      <c r="GOB183" s="541"/>
      <c r="GOC183" s="541"/>
      <c r="GOD183" s="541"/>
      <c r="GOE183" s="541"/>
      <c r="GOF183" s="541"/>
      <c r="GOG183" s="541"/>
      <c r="GOH183" s="541"/>
      <c r="GOI183" s="541"/>
      <c r="GOJ183" s="541"/>
      <c r="GOK183" s="541"/>
      <c r="GOL183" s="541"/>
      <c r="GOM183" s="541"/>
      <c r="GON183" s="541"/>
      <c r="GOO183" s="541"/>
      <c r="GOP183" s="541"/>
      <c r="GOQ183" s="541"/>
      <c r="GOR183" s="541"/>
      <c r="GOS183" s="541"/>
      <c r="GOT183" s="541"/>
      <c r="GOU183" s="541"/>
      <c r="GOV183" s="541"/>
      <c r="GOW183" s="541"/>
      <c r="GOX183" s="541"/>
      <c r="GOY183" s="541"/>
      <c r="GOZ183" s="541"/>
      <c r="GPA183" s="541"/>
      <c r="GPB183" s="541"/>
      <c r="GPC183" s="541"/>
      <c r="GPD183" s="541"/>
      <c r="GPE183" s="541"/>
      <c r="GPF183" s="541"/>
      <c r="GPG183" s="541"/>
      <c r="GPH183" s="541"/>
      <c r="GPI183" s="541"/>
      <c r="GPJ183" s="541"/>
      <c r="GPK183" s="541"/>
      <c r="GPL183" s="541"/>
      <c r="GPM183" s="541"/>
      <c r="GPN183" s="541"/>
      <c r="GPO183" s="541"/>
      <c r="GPP183" s="541"/>
      <c r="GPQ183" s="541"/>
      <c r="GPR183" s="541"/>
      <c r="GPS183" s="541"/>
      <c r="GPT183" s="541"/>
      <c r="GPU183" s="541"/>
      <c r="GPV183" s="541"/>
      <c r="GPW183" s="541"/>
      <c r="GPX183" s="541"/>
      <c r="GPY183" s="541"/>
      <c r="GPZ183" s="541"/>
      <c r="GQA183" s="541"/>
      <c r="GQB183" s="541"/>
      <c r="GQC183" s="541"/>
      <c r="GQD183" s="541"/>
      <c r="GQE183" s="541"/>
      <c r="GQF183" s="541"/>
      <c r="GQG183" s="541"/>
      <c r="GQH183" s="541"/>
      <c r="GQI183" s="541"/>
      <c r="GQJ183" s="541"/>
      <c r="GQK183" s="541"/>
      <c r="GQL183" s="541"/>
      <c r="GQM183" s="541"/>
      <c r="GQN183" s="541"/>
      <c r="GQO183" s="541"/>
      <c r="GQP183" s="541"/>
      <c r="GQQ183" s="541"/>
      <c r="GQR183" s="541"/>
      <c r="GQS183" s="541"/>
      <c r="GQT183" s="541"/>
      <c r="GQU183" s="541"/>
      <c r="GQV183" s="541"/>
      <c r="GQW183" s="541"/>
      <c r="GQX183" s="541"/>
      <c r="GQY183" s="541"/>
      <c r="GQZ183" s="541"/>
      <c r="GRA183" s="541"/>
      <c r="GRB183" s="541"/>
      <c r="GRC183" s="541"/>
      <c r="GRD183" s="541"/>
      <c r="GRE183" s="541"/>
      <c r="GRF183" s="541"/>
      <c r="GRG183" s="541"/>
      <c r="GRH183" s="541"/>
      <c r="GRI183" s="541"/>
      <c r="GRJ183" s="541"/>
      <c r="GRK183" s="541"/>
      <c r="GRL183" s="541"/>
      <c r="GRM183" s="541"/>
      <c r="GRN183" s="541"/>
      <c r="GRO183" s="541"/>
      <c r="GRP183" s="541"/>
      <c r="GRQ183" s="541"/>
      <c r="GRR183" s="541"/>
      <c r="GRS183" s="541"/>
      <c r="GRT183" s="541"/>
      <c r="GRU183" s="541"/>
      <c r="GRV183" s="541"/>
      <c r="GRW183" s="541"/>
      <c r="GRX183" s="541"/>
      <c r="GRY183" s="541"/>
      <c r="GRZ183" s="541"/>
      <c r="GSA183" s="541"/>
      <c r="GSB183" s="541"/>
      <c r="GSC183" s="541"/>
      <c r="GSD183" s="541"/>
      <c r="GSE183" s="541"/>
      <c r="GSF183" s="541"/>
      <c r="GSG183" s="541"/>
      <c r="GSH183" s="541"/>
      <c r="GSI183" s="541"/>
      <c r="GSJ183" s="541"/>
      <c r="GSK183" s="541"/>
      <c r="GSL183" s="541"/>
      <c r="GSM183" s="541"/>
      <c r="GSN183" s="541"/>
      <c r="GSO183" s="541"/>
      <c r="GSP183" s="541"/>
      <c r="GSQ183" s="541"/>
      <c r="GSR183" s="541"/>
      <c r="GSS183" s="541"/>
      <c r="GST183" s="541"/>
      <c r="GSU183" s="541"/>
      <c r="GSV183" s="541"/>
      <c r="GSW183" s="541"/>
      <c r="GSX183" s="541"/>
      <c r="GSY183" s="541"/>
      <c r="GSZ183" s="541"/>
      <c r="GTA183" s="541"/>
      <c r="GTB183" s="541"/>
      <c r="GTC183" s="541"/>
      <c r="GTD183" s="541"/>
      <c r="GTE183" s="541"/>
      <c r="GTF183" s="541"/>
      <c r="GTG183" s="541"/>
      <c r="GTH183" s="541"/>
      <c r="GTI183" s="541"/>
      <c r="GTJ183" s="541"/>
      <c r="GTK183" s="541"/>
      <c r="GTL183" s="541"/>
      <c r="GTM183" s="541"/>
      <c r="GTN183" s="541"/>
      <c r="GTO183" s="541"/>
      <c r="GTP183" s="541"/>
      <c r="GTQ183" s="541"/>
      <c r="GTR183" s="541"/>
      <c r="GTS183" s="541"/>
      <c r="GTT183" s="541"/>
      <c r="GTU183" s="541"/>
      <c r="GTV183" s="541"/>
      <c r="GTW183" s="541"/>
      <c r="GTX183" s="541"/>
      <c r="GTY183" s="541"/>
      <c r="GTZ183" s="541"/>
      <c r="GUA183" s="541"/>
      <c r="GUB183" s="541"/>
      <c r="GUC183" s="541"/>
      <c r="GUD183" s="541"/>
      <c r="GUE183" s="541"/>
      <c r="GUF183" s="541"/>
      <c r="GUG183" s="541"/>
      <c r="GUH183" s="541"/>
      <c r="GUI183" s="541"/>
      <c r="GUJ183" s="541"/>
      <c r="GUK183" s="541"/>
      <c r="GUL183" s="541"/>
      <c r="GUM183" s="541"/>
      <c r="GUN183" s="541"/>
      <c r="GUO183" s="541"/>
      <c r="GUP183" s="541"/>
      <c r="GUQ183" s="541"/>
      <c r="GUR183" s="541"/>
      <c r="GUS183" s="541"/>
      <c r="GUT183" s="541"/>
      <c r="GUU183" s="541"/>
      <c r="GUV183" s="541"/>
      <c r="GUW183" s="541"/>
      <c r="GUX183" s="541"/>
      <c r="GUY183" s="541"/>
      <c r="GUZ183" s="541"/>
      <c r="GVA183" s="541"/>
      <c r="GVB183" s="541"/>
      <c r="GVC183" s="541"/>
      <c r="GVD183" s="541"/>
      <c r="GVE183" s="541"/>
      <c r="GVF183" s="541"/>
      <c r="GVG183" s="541"/>
      <c r="GVH183" s="541"/>
      <c r="GVI183" s="541"/>
      <c r="GVJ183" s="541"/>
      <c r="GVK183" s="541"/>
      <c r="GVL183" s="541"/>
      <c r="GVM183" s="541"/>
      <c r="GVN183" s="541"/>
      <c r="GVO183" s="541"/>
      <c r="GVP183" s="541"/>
      <c r="GVQ183" s="541"/>
      <c r="GVR183" s="541"/>
      <c r="GVS183" s="541"/>
      <c r="GVT183" s="541"/>
      <c r="GVU183" s="541"/>
      <c r="GVV183" s="541"/>
      <c r="GVW183" s="541"/>
      <c r="GVX183" s="541"/>
      <c r="GVY183" s="541"/>
      <c r="GVZ183" s="541"/>
      <c r="GWA183" s="541"/>
      <c r="GWB183" s="541"/>
      <c r="GWC183" s="541"/>
      <c r="GWD183" s="541"/>
      <c r="GWE183" s="541"/>
      <c r="GWF183" s="541"/>
      <c r="GWG183" s="541"/>
      <c r="GWH183" s="541"/>
      <c r="GWI183" s="541"/>
      <c r="GWJ183" s="541"/>
      <c r="GWK183" s="541"/>
      <c r="GWL183" s="541"/>
      <c r="GWM183" s="541"/>
      <c r="GWN183" s="541"/>
      <c r="GWO183" s="541"/>
      <c r="GWP183" s="541"/>
      <c r="GWQ183" s="541"/>
      <c r="GWR183" s="541"/>
      <c r="GWS183" s="541"/>
      <c r="GWT183" s="541"/>
      <c r="GWU183" s="541"/>
      <c r="GWV183" s="541"/>
      <c r="GWW183" s="541"/>
      <c r="GWX183" s="541"/>
      <c r="GWY183" s="541"/>
      <c r="GWZ183" s="541"/>
      <c r="GXA183" s="541"/>
      <c r="GXB183" s="541"/>
      <c r="GXC183" s="541"/>
      <c r="GXD183" s="541"/>
      <c r="GXE183" s="541"/>
      <c r="GXF183" s="541"/>
      <c r="GXG183" s="541"/>
      <c r="GXH183" s="541"/>
      <c r="GXI183" s="541"/>
      <c r="GXJ183" s="541"/>
      <c r="GXK183" s="541"/>
      <c r="GXL183" s="541"/>
      <c r="GXM183" s="541"/>
      <c r="GXN183" s="541"/>
      <c r="GXO183" s="541"/>
      <c r="GXP183" s="541"/>
      <c r="GXQ183" s="541"/>
      <c r="GXR183" s="541"/>
      <c r="GXS183" s="541"/>
      <c r="GXT183" s="541"/>
      <c r="GXU183" s="541"/>
      <c r="GXV183" s="541"/>
      <c r="GXW183" s="541"/>
      <c r="GXX183" s="541"/>
      <c r="GXY183" s="541"/>
      <c r="GXZ183" s="541"/>
      <c r="GYA183" s="541"/>
      <c r="GYB183" s="541"/>
      <c r="GYC183" s="541"/>
      <c r="GYD183" s="541"/>
      <c r="GYE183" s="541"/>
      <c r="GYF183" s="541"/>
      <c r="GYG183" s="541"/>
      <c r="GYH183" s="541"/>
      <c r="GYI183" s="541"/>
      <c r="GYJ183" s="541"/>
      <c r="GYK183" s="541"/>
      <c r="GYL183" s="541"/>
      <c r="GYM183" s="541"/>
      <c r="GYN183" s="541"/>
      <c r="GYO183" s="541"/>
      <c r="GYP183" s="541"/>
      <c r="GYQ183" s="541"/>
      <c r="GYR183" s="541"/>
      <c r="GYS183" s="541"/>
      <c r="GYT183" s="541"/>
      <c r="GYU183" s="541"/>
      <c r="GYV183" s="541"/>
      <c r="GYW183" s="541"/>
      <c r="GYX183" s="541"/>
      <c r="GYY183" s="541"/>
      <c r="GYZ183" s="541"/>
      <c r="GZA183" s="541"/>
      <c r="GZB183" s="541"/>
      <c r="GZC183" s="541"/>
      <c r="GZD183" s="541"/>
      <c r="GZE183" s="541"/>
      <c r="GZF183" s="541"/>
      <c r="GZG183" s="541"/>
      <c r="GZH183" s="541"/>
      <c r="GZI183" s="541"/>
      <c r="GZJ183" s="541"/>
      <c r="GZK183" s="541"/>
      <c r="GZL183" s="541"/>
      <c r="GZM183" s="541"/>
      <c r="GZN183" s="541"/>
      <c r="GZO183" s="541"/>
      <c r="GZP183" s="541"/>
      <c r="GZQ183" s="541"/>
      <c r="GZR183" s="541"/>
      <c r="GZS183" s="541"/>
      <c r="GZT183" s="541"/>
      <c r="GZU183" s="541"/>
      <c r="GZV183" s="541"/>
      <c r="GZW183" s="541"/>
      <c r="GZX183" s="541"/>
      <c r="GZY183" s="541"/>
      <c r="GZZ183" s="541"/>
      <c r="HAA183" s="541"/>
      <c r="HAB183" s="541"/>
      <c r="HAC183" s="541"/>
      <c r="HAD183" s="541"/>
      <c r="HAE183" s="541"/>
      <c r="HAF183" s="541"/>
      <c r="HAG183" s="541"/>
      <c r="HAH183" s="541"/>
      <c r="HAI183" s="541"/>
      <c r="HAJ183" s="541"/>
      <c r="HAK183" s="541"/>
      <c r="HAL183" s="541"/>
      <c r="HAM183" s="541"/>
      <c r="HAN183" s="541"/>
      <c r="HAO183" s="541"/>
      <c r="HAP183" s="541"/>
      <c r="HAQ183" s="541"/>
      <c r="HAR183" s="541"/>
      <c r="HAS183" s="541"/>
      <c r="HAT183" s="541"/>
      <c r="HAU183" s="541"/>
      <c r="HAV183" s="541"/>
      <c r="HAW183" s="541"/>
      <c r="HAX183" s="541"/>
      <c r="HAY183" s="541"/>
      <c r="HAZ183" s="541"/>
      <c r="HBA183" s="541"/>
      <c r="HBB183" s="541"/>
      <c r="HBC183" s="541"/>
      <c r="HBD183" s="541"/>
      <c r="HBE183" s="541"/>
      <c r="HBF183" s="541"/>
      <c r="HBG183" s="541"/>
      <c r="HBH183" s="541"/>
      <c r="HBI183" s="541"/>
      <c r="HBJ183" s="541"/>
      <c r="HBK183" s="541"/>
      <c r="HBL183" s="541"/>
      <c r="HBM183" s="541"/>
      <c r="HBN183" s="541"/>
      <c r="HBO183" s="541"/>
      <c r="HBP183" s="541"/>
      <c r="HBQ183" s="541"/>
      <c r="HBR183" s="541"/>
      <c r="HBS183" s="541"/>
      <c r="HBT183" s="541"/>
      <c r="HBU183" s="541"/>
      <c r="HBV183" s="541"/>
      <c r="HBW183" s="541"/>
      <c r="HBX183" s="541"/>
      <c r="HBY183" s="541"/>
      <c r="HBZ183" s="541"/>
      <c r="HCA183" s="541"/>
      <c r="HCB183" s="541"/>
      <c r="HCC183" s="541"/>
      <c r="HCD183" s="541"/>
      <c r="HCE183" s="541"/>
      <c r="HCF183" s="541"/>
      <c r="HCG183" s="541"/>
      <c r="HCH183" s="541"/>
      <c r="HCI183" s="541"/>
      <c r="HCJ183" s="541"/>
      <c r="HCK183" s="541"/>
      <c r="HCL183" s="541"/>
      <c r="HCM183" s="541"/>
      <c r="HCN183" s="541"/>
      <c r="HCO183" s="541"/>
      <c r="HCP183" s="541"/>
      <c r="HCQ183" s="541"/>
      <c r="HCR183" s="541"/>
      <c r="HCS183" s="541"/>
      <c r="HCT183" s="541"/>
      <c r="HCU183" s="541"/>
      <c r="HCV183" s="541"/>
      <c r="HCW183" s="541"/>
      <c r="HCX183" s="541"/>
      <c r="HCY183" s="541"/>
      <c r="HCZ183" s="541"/>
      <c r="HDA183" s="541"/>
      <c r="HDB183" s="541"/>
      <c r="HDC183" s="541"/>
      <c r="HDD183" s="541"/>
      <c r="HDE183" s="541"/>
      <c r="HDF183" s="541"/>
      <c r="HDG183" s="541"/>
      <c r="HDH183" s="541"/>
      <c r="HDI183" s="541"/>
      <c r="HDJ183" s="541"/>
      <c r="HDK183" s="541"/>
      <c r="HDL183" s="541"/>
      <c r="HDM183" s="541"/>
      <c r="HDN183" s="541"/>
      <c r="HDO183" s="541"/>
      <c r="HDP183" s="541"/>
      <c r="HDQ183" s="541"/>
      <c r="HDR183" s="541"/>
      <c r="HDS183" s="541"/>
      <c r="HDT183" s="541"/>
      <c r="HDU183" s="541"/>
      <c r="HDV183" s="541"/>
      <c r="HDW183" s="541"/>
      <c r="HDX183" s="541"/>
      <c r="HDY183" s="541"/>
      <c r="HDZ183" s="541"/>
      <c r="HEA183" s="541"/>
      <c r="HEB183" s="541"/>
      <c r="HEC183" s="541"/>
      <c r="HED183" s="541"/>
      <c r="HEE183" s="541"/>
      <c r="HEF183" s="541"/>
      <c r="HEG183" s="541"/>
      <c r="HEH183" s="541"/>
      <c r="HEI183" s="541"/>
      <c r="HEJ183" s="541"/>
      <c r="HEK183" s="541"/>
      <c r="HEL183" s="541"/>
      <c r="HEM183" s="541"/>
      <c r="HEN183" s="541"/>
      <c r="HEO183" s="541"/>
      <c r="HEP183" s="541"/>
      <c r="HEQ183" s="541"/>
      <c r="HER183" s="541"/>
      <c r="HES183" s="541"/>
      <c r="HET183" s="541"/>
      <c r="HEU183" s="541"/>
      <c r="HEV183" s="541"/>
      <c r="HEW183" s="541"/>
      <c r="HEX183" s="541"/>
      <c r="HEY183" s="541"/>
      <c r="HEZ183" s="541"/>
      <c r="HFA183" s="541"/>
      <c r="HFB183" s="541"/>
      <c r="HFC183" s="541"/>
      <c r="HFD183" s="541"/>
      <c r="HFE183" s="541"/>
      <c r="HFF183" s="541"/>
      <c r="HFG183" s="541"/>
      <c r="HFH183" s="541"/>
      <c r="HFI183" s="541"/>
      <c r="HFJ183" s="541"/>
      <c r="HFK183" s="541"/>
      <c r="HFL183" s="541"/>
      <c r="HFM183" s="541"/>
      <c r="HFN183" s="541"/>
      <c r="HFO183" s="541"/>
      <c r="HFP183" s="541"/>
      <c r="HFQ183" s="541"/>
      <c r="HFR183" s="541"/>
      <c r="HFS183" s="541"/>
      <c r="HFT183" s="541"/>
      <c r="HFU183" s="541"/>
      <c r="HFV183" s="541"/>
      <c r="HFW183" s="541"/>
      <c r="HFX183" s="541"/>
      <c r="HFY183" s="541"/>
      <c r="HFZ183" s="541"/>
      <c r="HGA183" s="541"/>
      <c r="HGB183" s="541"/>
      <c r="HGC183" s="541"/>
      <c r="HGD183" s="541"/>
      <c r="HGE183" s="541"/>
      <c r="HGF183" s="541"/>
      <c r="HGG183" s="541"/>
      <c r="HGH183" s="541"/>
      <c r="HGI183" s="541"/>
      <c r="HGJ183" s="541"/>
      <c r="HGK183" s="541"/>
      <c r="HGL183" s="541"/>
      <c r="HGM183" s="541"/>
      <c r="HGN183" s="541"/>
      <c r="HGO183" s="541"/>
      <c r="HGP183" s="541"/>
      <c r="HGQ183" s="541"/>
      <c r="HGR183" s="541"/>
      <c r="HGS183" s="541"/>
      <c r="HGT183" s="541"/>
      <c r="HGU183" s="541"/>
      <c r="HGV183" s="541"/>
      <c r="HGW183" s="541"/>
      <c r="HGX183" s="541"/>
      <c r="HGY183" s="541"/>
      <c r="HGZ183" s="541"/>
      <c r="HHA183" s="541"/>
      <c r="HHB183" s="541"/>
      <c r="HHC183" s="541"/>
      <c r="HHD183" s="541"/>
      <c r="HHE183" s="541"/>
      <c r="HHF183" s="541"/>
      <c r="HHG183" s="541"/>
      <c r="HHH183" s="541"/>
      <c r="HHI183" s="541"/>
      <c r="HHJ183" s="541"/>
      <c r="HHK183" s="541"/>
      <c r="HHL183" s="541"/>
      <c r="HHM183" s="541"/>
      <c r="HHN183" s="541"/>
      <c r="HHO183" s="541"/>
      <c r="HHP183" s="541"/>
      <c r="HHQ183" s="541"/>
      <c r="HHR183" s="541"/>
      <c r="HHS183" s="541"/>
      <c r="HHT183" s="541"/>
      <c r="HHU183" s="541"/>
      <c r="HHV183" s="541"/>
      <c r="HHW183" s="541"/>
      <c r="HHX183" s="541"/>
      <c r="HHY183" s="541"/>
      <c r="HHZ183" s="541"/>
      <c r="HIA183" s="541"/>
      <c r="HIB183" s="541"/>
      <c r="HIC183" s="541"/>
      <c r="HID183" s="541"/>
      <c r="HIE183" s="541"/>
      <c r="HIF183" s="541"/>
      <c r="HIG183" s="541"/>
      <c r="HIH183" s="541"/>
      <c r="HII183" s="541"/>
      <c r="HIJ183" s="541"/>
      <c r="HIK183" s="541"/>
      <c r="HIL183" s="541"/>
      <c r="HIM183" s="541"/>
      <c r="HIN183" s="541"/>
      <c r="HIO183" s="541"/>
      <c r="HIP183" s="541"/>
      <c r="HIQ183" s="541"/>
      <c r="HIR183" s="541"/>
      <c r="HIS183" s="541"/>
      <c r="HIT183" s="541"/>
      <c r="HIU183" s="541"/>
      <c r="HIV183" s="541"/>
      <c r="HIW183" s="541"/>
      <c r="HIX183" s="541"/>
      <c r="HIY183" s="541"/>
      <c r="HIZ183" s="541"/>
      <c r="HJA183" s="541"/>
      <c r="HJB183" s="541"/>
      <c r="HJC183" s="541"/>
      <c r="HJD183" s="541"/>
      <c r="HJE183" s="541"/>
      <c r="HJF183" s="541"/>
      <c r="HJG183" s="541"/>
      <c r="HJH183" s="541"/>
      <c r="HJI183" s="541"/>
      <c r="HJJ183" s="541"/>
      <c r="HJK183" s="541"/>
      <c r="HJL183" s="541"/>
      <c r="HJM183" s="541"/>
      <c r="HJN183" s="541"/>
      <c r="HJO183" s="541"/>
      <c r="HJP183" s="541"/>
      <c r="HJQ183" s="541"/>
      <c r="HJR183" s="541"/>
      <c r="HJS183" s="541"/>
      <c r="HJT183" s="541"/>
      <c r="HJU183" s="541"/>
      <c r="HJV183" s="541"/>
      <c r="HJW183" s="541"/>
      <c r="HJX183" s="541"/>
      <c r="HJY183" s="541"/>
      <c r="HJZ183" s="541"/>
      <c r="HKA183" s="541"/>
      <c r="HKB183" s="541"/>
      <c r="HKC183" s="541"/>
      <c r="HKD183" s="541"/>
      <c r="HKE183" s="541"/>
      <c r="HKF183" s="541"/>
      <c r="HKG183" s="541"/>
      <c r="HKH183" s="541"/>
      <c r="HKI183" s="541"/>
      <c r="HKJ183" s="541"/>
      <c r="HKK183" s="541"/>
      <c r="HKL183" s="541"/>
      <c r="HKM183" s="541"/>
      <c r="HKN183" s="541"/>
      <c r="HKO183" s="541"/>
      <c r="HKP183" s="541"/>
      <c r="HKQ183" s="541"/>
      <c r="HKR183" s="541"/>
      <c r="HKS183" s="541"/>
      <c r="HKT183" s="541"/>
      <c r="HKU183" s="541"/>
      <c r="HKV183" s="541"/>
      <c r="HKW183" s="541"/>
      <c r="HKX183" s="541"/>
      <c r="HKY183" s="541"/>
      <c r="HKZ183" s="541"/>
      <c r="HLA183" s="541"/>
      <c r="HLB183" s="541"/>
      <c r="HLC183" s="541"/>
      <c r="HLD183" s="541"/>
      <c r="HLE183" s="541"/>
      <c r="HLF183" s="541"/>
      <c r="HLG183" s="541"/>
      <c r="HLH183" s="541"/>
      <c r="HLI183" s="541"/>
      <c r="HLJ183" s="541"/>
      <c r="HLK183" s="541"/>
      <c r="HLL183" s="541"/>
      <c r="HLM183" s="541"/>
      <c r="HLN183" s="541"/>
      <c r="HLO183" s="541"/>
      <c r="HLP183" s="541"/>
      <c r="HLQ183" s="541"/>
      <c r="HLR183" s="541"/>
      <c r="HLS183" s="541"/>
      <c r="HLT183" s="541"/>
      <c r="HLU183" s="541"/>
      <c r="HLV183" s="541"/>
      <c r="HLW183" s="541"/>
      <c r="HLX183" s="541"/>
      <c r="HLY183" s="541"/>
      <c r="HLZ183" s="541"/>
      <c r="HMA183" s="541"/>
      <c r="HMB183" s="541"/>
      <c r="HMC183" s="541"/>
      <c r="HMD183" s="541"/>
      <c r="HME183" s="541"/>
      <c r="HMF183" s="541"/>
      <c r="HMG183" s="541"/>
      <c r="HMH183" s="541"/>
      <c r="HMI183" s="541"/>
      <c r="HMJ183" s="541"/>
      <c r="HMK183" s="541"/>
      <c r="HML183" s="541"/>
      <c r="HMM183" s="541"/>
      <c r="HMN183" s="541"/>
      <c r="HMO183" s="541"/>
      <c r="HMP183" s="541"/>
      <c r="HMQ183" s="541"/>
      <c r="HMR183" s="541"/>
      <c r="HMS183" s="541"/>
      <c r="HMT183" s="541"/>
      <c r="HMU183" s="541"/>
      <c r="HMV183" s="541"/>
      <c r="HMW183" s="541"/>
      <c r="HMX183" s="541"/>
      <c r="HMY183" s="541"/>
      <c r="HMZ183" s="541"/>
      <c r="HNA183" s="541"/>
      <c r="HNB183" s="541"/>
      <c r="HNC183" s="541"/>
      <c r="HND183" s="541"/>
      <c r="HNE183" s="541"/>
      <c r="HNF183" s="541"/>
      <c r="HNG183" s="541"/>
      <c r="HNH183" s="541"/>
      <c r="HNI183" s="541"/>
      <c r="HNJ183" s="541"/>
      <c r="HNK183" s="541"/>
      <c r="HNL183" s="541"/>
      <c r="HNM183" s="541"/>
      <c r="HNN183" s="541"/>
      <c r="HNO183" s="541"/>
      <c r="HNP183" s="541"/>
      <c r="HNQ183" s="541"/>
      <c r="HNR183" s="541"/>
      <c r="HNS183" s="541"/>
      <c r="HNT183" s="541"/>
      <c r="HNU183" s="541"/>
      <c r="HNV183" s="541"/>
      <c r="HNW183" s="541"/>
      <c r="HNX183" s="541"/>
      <c r="HNY183" s="541"/>
      <c r="HNZ183" s="541"/>
      <c r="HOA183" s="541"/>
      <c r="HOB183" s="541"/>
      <c r="HOC183" s="541"/>
      <c r="HOD183" s="541"/>
      <c r="HOE183" s="541"/>
      <c r="HOF183" s="541"/>
      <c r="HOG183" s="541"/>
      <c r="HOH183" s="541"/>
      <c r="HOI183" s="541"/>
      <c r="HOJ183" s="541"/>
      <c r="HOK183" s="541"/>
      <c r="HOL183" s="541"/>
      <c r="HOM183" s="541"/>
      <c r="HON183" s="541"/>
      <c r="HOO183" s="541"/>
      <c r="HOP183" s="541"/>
      <c r="HOQ183" s="541"/>
      <c r="HOR183" s="541"/>
      <c r="HOS183" s="541"/>
      <c r="HOT183" s="541"/>
      <c r="HOU183" s="541"/>
      <c r="HOV183" s="541"/>
      <c r="HOW183" s="541"/>
      <c r="HOX183" s="541"/>
      <c r="HOY183" s="541"/>
      <c r="HOZ183" s="541"/>
      <c r="HPA183" s="541"/>
      <c r="HPB183" s="541"/>
      <c r="HPC183" s="541"/>
      <c r="HPD183" s="541"/>
      <c r="HPE183" s="541"/>
      <c r="HPF183" s="541"/>
      <c r="HPG183" s="541"/>
      <c r="HPH183" s="541"/>
      <c r="HPI183" s="541"/>
      <c r="HPJ183" s="541"/>
      <c r="HPK183" s="541"/>
      <c r="HPL183" s="541"/>
      <c r="HPM183" s="541"/>
      <c r="HPN183" s="541"/>
      <c r="HPO183" s="541"/>
      <c r="HPP183" s="541"/>
      <c r="HPQ183" s="541"/>
      <c r="HPR183" s="541"/>
      <c r="HPS183" s="541"/>
      <c r="HPT183" s="541"/>
      <c r="HPU183" s="541"/>
      <c r="HPV183" s="541"/>
      <c r="HPW183" s="541"/>
      <c r="HPX183" s="541"/>
      <c r="HPY183" s="541"/>
      <c r="HPZ183" s="541"/>
      <c r="HQA183" s="541"/>
      <c r="HQB183" s="541"/>
      <c r="HQC183" s="541"/>
      <c r="HQD183" s="541"/>
      <c r="HQE183" s="541"/>
      <c r="HQF183" s="541"/>
      <c r="HQG183" s="541"/>
      <c r="HQH183" s="541"/>
      <c r="HQI183" s="541"/>
      <c r="HQJ183" s="541"/>
      <c r="HQK183" s="541"/>
      <c r="HQL183" s="541"/>
      <c r="HQM183" s="541"/>
      <c r="HQN183" s="541"/>
      <c r="HQO183" s="541"/>
      <c r="HQP183" s="541"/>
      <c r="HQQ183" s="541"/>
      <c r="HQR183" s="541"/>
      <c r="HQS183" s="541"/>
      <c r="HQT183" s="541"/>
      <c r="HQU183" s="541"/>
      <c r="HQV183" s="541"/>
      <c r="HQW183" s="541"/>
      <c r="HQX183" s="541"/>
      <c r="HQY183" s="541"/>
      <c r="HQZ183" s="541"/>
      <c r="HRA183" s="541"/>
      <c r="HRB183" s="541"/>
      <c r="HRC183" s="541"/>
      <c r="HRD183" s="541"/>
      <c r="HRE183" s="541"/>
      <c r="HRF183" s="541"/>
      <c r="HRG183" s="541"/>
      <c r="HRH183" s="541"/>
      <c r="HRI183" s="541"/>
      <c r="HRJ183" s="541"/>
      <c r="HRK183" s="541"/>
      <c r="HRL183" s="541"/>
      <c r="HRM183" s="541"/>
      <c r="HRN183" s="541"/>
      <c r="HRO183" s="541"/>
      <c r="HRP183" s="541"/>
      <c r="HRQ183" s="541"/>
      <c r="HRR183" s="541"/>
      <c r="HRS183" s="541"/>
      <c r="HRT183" s="541"/>
      <c r="HRU183" s="541"/>
      <c r="HRV183" s="541"/>
      <c r="HRW183" s="541"/>
      <c r="HRX183" s="541"/>
      <c r="HRY183" s="541"/>
      <c r="HRZ183" s="541"/>
      <c r="HSA183" s="541"/>
      <c r="HSB183" s="541"/>
      <c r="HSC183" s="541"/>
      <c r="HSD183" s="541"/>
      <c r="HSE183" s="541"/>
      <c r="HSF183" s="541"/>
      <c r="HSG183" s="541"/>
      <c r="HSH183" s="541"/>
      <c r="HSI183" s="541"/>
      <c r="HSJ183" s="541"/>
      <c r="HSK183" s="541"/>
      <c r="HSL183" s="541"/>
      <c r="HSM183" s="541"/>
      <c r="HSN183" s="541"/>
      <c r="HSO183" s="541"/>
      <c r="HSP183" s="541"/>
      <c r="HSQ183" s="541"/>
      <c r="HSR183" s="541"/>
      <c r="HSS183" s="541"/>
      <c r="HST183" s="541"/>
      <c r="HSU183" s="541"/>
      <c r="HSV183" s="541"/>
      <c r="HSW183" s="541"/>
      <c r="HSX183" s="541"/>
      <c r="HSY183" s="541"/>
      <c r="HSZ183" s="541"/>
      <c r="HTA183" s="541"/>
      <c r="HTB183" s="541"/>
      <c r="HTC183" s="541"/>
      <c r="HTD183" s="541"/>
      <c r="HTE183" s="541"/>
      <c r="HTF183" s="541"/>
      <c r="HTG183" s="541"/>
      <c r="HTH183" s="541"/>
      <c r="HTI183" s="541"/>
      <c r="HTJ183" s="541"/>
      <c r="HTK183" s="541"/>
      <c r="HTL183" s="541"/>
      <c r="HTM183" s="541"/>
      <c r="HTN183" s="541"/>
      <c r="HTO183" s="541"/>
      <c r="HTP183" s="541"/>
      <c r="HTQ183" s="541"/>
      <c r="HTR183" s="541"/>
      <c r="HTS183" s="541"/>
      <c r="HTT183" s="541"/>
      <c r="HTU183" s="541"/>
      <c r="HTV183" s="541"/>
      <c r="HTW183" s="541"/>
      <c r="HTX183" s="541"/>
      <c r="HTY183" s="541"/>
      <c r="HTZ183" s="541"/>
      <c r="HUA183" s="541"/>
      <c r="HUB183" s="541"/>
      <c r="HUC183" s="541"/>
      <c r="HUD183" s="541"/>
      <c r="HUE183" s="541"/>
      <c r="HUF183" s="541"/>
      <c r="HUG183" s="541"/>
      <c r="HUH183" s="541"/>
      <c r="HUI183" s="541"/>
      <c r="HUJ183" s="541"/>
      <c r="HUK183" s="541"/>
      <c r="HUL183" s="541"/>
      <c r="HUM183" s="541"/>
      <c r="HUN183" s="541"/>
      <c r="HUO183" s="541"/>
      <c r="HUP183" s="541"/>
      <c r="HUQ183" s="541"/>
      <c r="HUR183" s="541"/>
      <c r="HUS183" s="541"/>
      <c r="HUT183" s="541"/>
      <c r="HUU183" s="541"/>
      <c r="HUV183" s="541"/>
      <c r="HUW183" s="541"/>
      <c r="HUX183" s="541"/>
      <c r="HUY183" s="541"/>
      <c r="HUZ183" s="541"/>
      <c r="HVA183" s="541"/>
      <c r="HVB183" s="541"/>
      <c r="HVC183" s="541"/>
      <c r="HVD183" s="541"/>
      <c r="HVE183" s="541"/>
      <c r="HVF183" s="541"/>
      <c r="HVG183" s="541"/>
      <c r="HVH183" s="541"/>
      <c r="HVI183" s="541"/>
      <c r="HVJ183" s="541"/>
      <c r="HVK183" s="541"/>
      <c r="HVL183" s="541"/>
      <c r="HVM183" s="541"/>
      <c r="HVN183" s="541"/>
      <c r="HVO183" s="541"/>
      <c r="HVP183" s="541"/>
      <c r="HVQ183" s="541"/>
      <c r="HVR183" s="541"/>
      <c r="HVS183" s="541"/>
      <c r="HVT183" s="541"/>
      <c r="HVU183" s="541"/>
      <c r="HVV183" s="541"/>
      <c r="HVW183" s="541"/>
      <c r="HVX183" s="541"/>
      <c r="HVY183" s="541"/>
      <c r="HVZ183" s="541"/>
      <c r="HWA183" s="541"/>
      <c r="HWB183" s="541"/>
      <c r="HWC183" s="541"/>
      <c r="HWD183" s="541"/>
      <c r="HWE183" s="541"/>
      <c r="HWF183" s="541"/>
      <c r="HWG183" s="541"/>
      <c r="HWH183" s="541"/>
      <c r="HWI183" s="541"/>
      <c r="HWJ183" s="541"/>
      <c r="HWK183" s="541"/>
      <c r="HWL183" s="541"/>
      <c r="HWM183" s="541"/>
      <c r="HWN183" s="541"/>
      <c r="HWO183" s="541"/>
      <c r="HWP183" s="541"/>
      <c r="HWQ183" s="541"/>
      <c r="HWR183" s="541"/>
      <c r="HWS183" s="541"/>
      <c r="HWT183" s="541"/>
      <c r="HWU183" s="541"/>
      <c r="HWV183" s="541"/>
      <c r="HWW183" s="541"/>
      <c r="HWX183" s="541"/>
      <c r="HWY183" s="541"/>
      <c r="HWZ183" s="541"/>
      <c r="HXA183" s="541"/>
      <c r="HXB183" s="541"/>
      <c r="HXC183" s="541"/>
      <c r="HXD183" s="541"/>
      <c r="HXE183" s="541"/>
      <c r="HXF183" s="541"/>
      <c r="HXG183" s="541"/>
      <c r="HXH183" s="541"/>
      <c r="HXI183" s="541"/>
      <c r="HXJ183" s="541"/>
      <c r="HXK183" s="541"/>
      <c r="HXL183" s="541"/>
      <c r="HXM183" s="541"/>
      <c r="HXN183" s="541"/>
      <c r="HXO183" s="541"/>
      <c r="HXP183" s="541"/>
      <c r="HXQ183" s="541"/>
      <c r="HXR183" s="541"/>
      <c r="HXS183" s="541"/>
      <c r="HXT183" s="541"/>
      <c r="HXU183" s="541"/>
      <c r="HXV183" s="541"/>
      <c r="HXW183" s="541"/>
      <c r="HXX183" s="541"/>
      <c r="HXY183" s="541"/>
      <c r="HXZ183" s="541"/>
      <c r="HYA183" s="541"/>
      <c r="HYB183" s="541"/>
      <c r="HYC183" s="541"/>
      <c r="HYD183" s="541"/>
      <c r="HYE183" s="541"/>
      <c r="HYF183" s="541"/>
      <c r="HYG183" s="541"/>
      <c r="HYH183" s="541"/>
      <c r="HYI183" s="541"/>
      <c r="HYJ183" s="541"/>
      <c r="HYK183" s="541"/>
      <c r="HYL183" s="541"/>
      <c r="HYM183" s="541"/>
      <c r="HYN183" s="541"/>
      <c r="HYO183" s="541"/>
      <c r="HYP183" s="541"/>
      <c r="HYQ183" s="541"/>
      <c r="HYR183" s="541"/>
      <c r="HYS183" s="541"/>
      <c r="HYT183" s="541"/>
      <c r="HYU183" s="541"/>
      <c r="HYV183" s="541"/>
      <c r="HYW183" s="541"/>
      <c r="HYX183" s="541"/>
      <c r="HYY183" s="541"/>
      <c r="HYZ183" s="541"/>
      <c r="HZA183" s="541"/>
      <c r="HZB183" s="541"/>
      <c r="HZC183" s="541"/>
      <c r="HZD183" s="541"/>
      <c r="HZE183" s="541"/>
      <c r="HZF183" s="541"/>
      <c r="HZG183" s="541"/>
      <c r="HZH183" s="541"/>
      <c r="HZI183" s="541"/>
      <c r="HZJ183" s="541"/>
      <c r="HZK183" s="541"/>
      <c r="HZL183" s="541"/>
      <c r="HZM183" s="541"/>
      <c r="HZN183" s="541"/>
      <c r="HZO183" s="541"/>
      <c r="HZP183" s="541"/>
      <c r="HZQ183" s="541"/>
      <c r="HZR183" s="541"/>
      <c r="HZS183" s="541"/>
      <c r="HZT183" s="541"/>
      <c r="HZU183" s="541"/>
      <c r="HZV183" s="541"/>
      <c r="HZW183" s="541"/>
      <c r="HZX183" s="541"/>
      <c r="HZY183" s="541"/>
      <c r="HZZ183" s="541"/>
      <c r="IAA183" s="541"/>
      <c r="IAB183" s="541"/>
      <c r="IAC183" s="541"/>
      <c r="IAD183" s="541"/>
      <c r="IAE183" s="541"/>
      <c r="IAF183" s="541"/>
      <c r="IAG183" s="541"/>
      <c r="IAH183" s="541"/>
      <c r="IAI183" s="541"/>
      <c r="IAJ183" s="541"/>
      <c r="IAK183" s="541"/>
      <c r="IAL183" s="541"/>
      <c r="IAM183" s="541"/>
      <c r="IAN183" s="541"/>
      <c r="IAO183" s="541"/>
      <c r="IAP183" s="541"/>
      <c r="IAQ183" s="541"/>
      <c r="IAR183" s="541"/>
      <c r="IAS183" s="541"/>
      <c r="IAT183" s="541"/>
      <c r="IAU183" s="541"/>
      <c r="IAV183" s="541"/>
      <c r="IAW183" s="541"/>
      <c r="IAX183" s="541"/>
      <c r="IAY183" s="541"/>
      <c r="IAZ183" s="541"/>
      <c r="IBA183" s="541"/>
      <c r="IBB183" s="541"/>
      <c r="IBC183" s="541"/>
      <c r="IBD183" s="541"/>
      <c r="IBE183" s="541"/>
      <c r="IBF183" s="541"/>
      <c r="IBG183" s="541"/>
      <c r="IBH183" s="541"/>
      <c r="IBI183" s="541"/>
      <c r="IBJ183" s="541"/>
      <c r="IBK183" s="541"/>
      <c r="IBL183" s="541"/>
      <c r="IBM183" s="541"/>
      <c r="IBN183" s="541"/>
      <c r="IBO183" s="541"/>
      <c r="IBP183" s="541"/>
      <c r="IBQ183" s="541"/>
      <c r="IBR183" s="541"/>
      <c r="IBS183" s="541"/>
      <c r="IBT183" s="541"/>
      <c r="IBU183" s="541"/>
      <c r="IBV183" s="541"/>
      <c r="IBW183" s="541"/>
      <c r="IBX183" s="541"/>
      <c r="IBY183" s="541"/>
      <c r="IBZ183" s="541"/>
      <c r="ICA183" s="541"/>
      <c r="ICB183" s="541"/>
      <c r="ICC183" s="541"/>
      <c r="ICD183" s="541"/>
      <c r="ICE183" s="541"/>
      <c r="ICF183" s="541"/>
      <c r="ICG183" s="541"/>
      <c r="ICH183" s="541"/>
      <c r="ICI183" s="541"/>
      <c r="ICJ183" s="541"/>
      <c r="ICK183" s="541"/>
      <c r="ICL183" s="541"/>
      <c r="ICM183" s="541"/>
      <c r="ICN183" s="541"/>
      <c r="ICO183" s="541"/>
      <c r="ICP183" s="541"/>
      <c r="ICQ183" s="541"/>
      <c r="ICR183" s="541"/>
      <c r="ICS183" s="541"/>
      <c r="ICT183" s="541"/>
      <c r="ICU183" s="541"/>
      <c r="ICV183" s="541"/>
      <c r="ICW183" s="541"/>
      <c r="ICX183" s="541"/>
      <c r="ICY183" s="541"/>
      <c r="ICZ183" s="541"/>
      <c r="IDA183" s="541"/>
      <c r="IDB183" s="541"/>
      <c r="IDC183" s="541"/>
      <c r="IDD183" s="541"/>
      <c r="IDE183" s="541"/>
      <c r="IDF183" s="541"/>
      <c r="IDG183" s="541"/>
      <c r="IDH183" s="541"/>
      <c r="IDI183" s="541"/>
      <c r="IDJ183" s="541"/>
      <c r="IDK183" s="541"/>
      <c r="IDL183" s="541"/>
      <c r="IDM183" s="541"/>
      <c r="IDN183" s="541"/>
      <c r="IDO183" s="541"/>
      <c r="IDP183" s="541"/>
      <c r="IDQ183" s="541"/>
      <c r="IDR183" s="541"/>
      <c r="IDS183" s="541"/>
      <c r="IDT183" s="541"/>
      <c r="IDU183" s="541"/>
      <c r="IDV183" s="541"/>
      <c r="IDW183" s="541"/>
      <c r="IDX183" s="541"/>
      <c r="IDY183" s="541"/>
      <c r="IDZ183" s="541"/>
      <c r="IEA183" s="541"/>
      <c r="IEB183" s="541"/>
      <c r="IEC183" s="541"/>
      <c r="IED183" s="541"/>
      <c r="IEE183" s="541"/>
      <c r="IEF183" s="541"/>
      <c r="IEG183" s="541"/>
      <c r="IEH183" s="541"/>
      <c r="IEI183" s="541"/>
      <c r="IEJ183" s="541"/>
      <c r="IEK183" s="541"/>
      <c r="IEL183" s="541"/>
      <c r="IEM183" s="541"/>
      <c r="IEN183" s="541"/>
      <c r="IEO183" s="541"/>
      <c r="IEP183" s="541"/>
      <c r="IEQ183" s="541"/>
      <c r="IER183" s="541"/>
      <c r="IES183" s="541"/>
      <c r="IET183" s="541"/>
      <c r="IEU183" s="541"/>
      <c r="IEV183" s="541"/>
      <c r="IEW183" s="541"/>
      <c r="IEX183" s="541"/>
      <c r="IEY183" s="541"/>
      <c r="IEZ183" s="541"/>
      <c r="IFA183" s="541"/>
      <c r="IFB183" s="541"/>
      <c r="IFC183" s="541"/>
      <c r="IFD183" s="541"/>
      <c r="IFE183" s="541"/>
      <c r="IFF183" s="541"/>
      <c r="IFG183" s="541"/>
      <c r="IFH183" s="541"/>
      <c r="IFI183" s="541"/>
      <c r="IFJ183" s="541"/>
      <c r="IFK183" s="541"/>
      <c r="IFL183" s="541"/>
      <c r="IFM183" s="541"/>
      <c r="IFN183" s="541"/>
      <c r="IFO183" s="541"/>
      <c r="IFP183" s="541"/>
      <c r="IFQ183" s="541"/>
      <c r="IFR183" s="541"/>
      <c r="IFS183" s="541"/>
      <c r="IFT183" s="541"/>
      <c r="IFU183" s="541"/>
      <c r="IFV183" s="541"/>
      <c r="IFW183" s="541"/>
      <c r="IFX183" s="541"/>
      <c r="IFY183" s="541"/>
      <c r="IFZ183" s="541"/>
      <c r="IGA183" s="541"/>
      <c r="IGB183" s="541"/>
      <c r="IGC183" s="541"/>
      <c r="IGD183" s="541"/>
      <c r="IGE183" s="541"/>
      <c r="IGF183" s="541"/>
      <c r="IGG183" s="541"/>
      <c r="IGH183" s="541"/>
      <c r="IGI183" s="541"/>
      <c r="IGJ183" s="541"/>
      <c r="IGK183" s="541"/>
      <c r="IGL183" s="541"/>
      <c r="IGM183" s="541"/>
      <c r="IGN183" s="541"/>
      <c r="IGO183" s="541"/>
      <c r="IGP183" s="541"/>
      <c r="IGQ183" s="541"/>
      <c r="IGR183" s="541"/>
      <c r="IGS183" s="541"/>
      <c r="IGT183" s="541"/>
      <c r="IGU183" s="541"/>
      <c r="IGV183" s="541"/>
      <c r="IGW183" s="541"/>
      <c r="IGX183" s="541"/>
      <c r="IGY183" s="541"/>
      <c r="IGZ183" s="541"/>
      <c r="IHA183" s="541"/>
      <c r="IHB183" s="541"/>
      <c r="IHC183" s="541"/>
      <c r="IHD183" s="541"/>
      <c r="IHE183" s="541"/>
      <c r="IHF183" s="541"/>
      <c r="IHG183" s="541"/>
      <c r="IHH183" s="541"/>
      <c r="IHI183" s="541"/>
      <c r="IHJ183" s="541"/>
      <c r="IHK183" s="541"/>
      <c r="IHL183" s="541"/>
      <c r="IHM183" s="541"/>
      <c r="IHN183" s="541"/>
      <c r="IHO183" s="541"/>
      <c r="IHP183" s="541"/>
      <c r="IHQ183" s="541"/>
      <c r="IHR183" s="541"/>
      <c r="IHS183" s="541"/>
      <c r="IHT183" s="541"/>
      <c r="IHU183" s="541"/>
      <c r="IHV183" s="541"/>
      <c r="IHW183" s="541"/>
      <c r="IHX183" s="541"/>
      <c r="IHY183" s="541"/>
      <c r="IHZ183" s="541"/>
      <c r="IIA183" s="541"/>
      <c r="IIB183" s="541"/>
      <c r="IIC183" s="541"/>
      <c r="IID183" s="541"/>
      <c r="IIE183" s="541"/>
      <c r="IIF183" s="541"/>
      <c r="IIG183" s="541"/>
      <c r="IIH183" s="541"/>
      <c r="III183" s="541"/>
      <c r="IIJ183" s="541"/>
      <c r="IIK183" s="541"/>
      <c r="IIL183" s="541"/>
      <c r="IIM183" s="541"/>
      <c r="IIN183" s="541"/>
      <c r="IIO183" s="541"/>
      <c r="IIP183" s="541"/>
      <c r="IIQ183" s="541"/>
      <c r="IIR183" s="541"/>
      <c r="IIS183" s="541"/>
      <c r="IIT183" s="541"/>
      <c r="IIU183" s="541"/>
      <c r="IIV183" s="541"/>
      <c r="IIW183" s="541"/>
      <c r="IIX183" s="541"/>
      <c r="IIY183" s="541"/>
      <c r="IIZ183" s="541"/>
      <c r="IJA183" s="541"/>
      <c r="IJB183" s="541"/>
      <c r="IJC183" s="541"/>
      <c r="IJD183" s="541"/>
      <c r="IJE183" s="541"/>
      <c r="IJF183" s="541"/>
      <c r="IJG183" s="541"/>
      <c r="IJH183" s="541"/>
      <c r="IJI183" s="541"/>
      <c r="IJJ183" s="541"/>
      <c r="IJK183" s="541"/>
      <c r="IJL183" s="541"/>
      <c r="IJM183" s="541"/>
      <c r="IJN183" s="541"/>
      <c r="IJO183" s="541"/>
      <c r="IJP183" s="541"/>
      <c r="IJQ183" s="541"/>
      <c r="IJR183" s="541"/>
      <c r="IJS183" s="541"/>
      <c r="IJT183" s="541"/>
      <c r="IJU183" s="541"/>
      <c r="IJV183" s="541"/>
      <c r="IJW183" s="541"/>
      <c r="IJX183" s="541"/>
      <c r="IJY183" s="541"/>
      <c r="IJZ183" s="541"/>
      <c r="IKA183" s="541"/>
      <c r="IKB183" s="541"/>
      <c r="IKC183" s="541"/>
      <c r="IKD183" s="541"/>
      <c r="IKE183" s="541"/>
      <c r="IKF183" s="541"/>
      <c r="IKG183" s="541"/>
      <c r="IKH183" s="541"/>
      <c r="IKI183" s="541"/>
      <c r="IKJ183" s="541"/>
      <c r="IKK183" s="541"/>
      <c r="IKL183" s="541"/>
      <c r="IKM183" s="541"/>
      <c r="IKN183" s="541"/>
      <c r="IKO183" s="541"/>
      <c r="IKP183" s="541"/>
      <c r="IKQ183" s="541"/>
      <c r="IKR183" s="541"/>
      <c r="IKS183" s="541"/>
      <c r="IKT183" s="541"/>
      <c r="IKU183" s="541"/>
      <c r="IKV183" s="541"/>
      <c r="IKW183" s="541"/>
      <c r="IKX183" s="541"/>
      <c r="IKY183" s="541"/>
      <c r="IKZ183" s="541"/>
      <c r="ILA183" s="541"/>
      <c r="ILB183" s="541"/>
      <c r="ILC183" s="541"/>
      <c r="ILD183" s="541"/>
      <c r="ILE183" s="541"/>
      <c r="ILF183" s="541"/>
      <c r="ILG183" s="541"/>
      <c r="ILH183" s="541"/>
      <c r="ILI183" s="541"/>
      <c r="ILJ183" s="541"/>
      <c r="ILK183" s="541"/>
      <c r="ILL183" s="541"/>
      <c r="ILM183" s="541"/>
      <c r="ILN183" s="541"/>
      <c r="ILO183" s="541"/>
      <c r="ILP183" s="541"/>
      <c r="ILQ183" s="541"/>
      <c r="ILR183" s="541"/>
      <c r="ILS183" s="541"/>
      <c r="ILT183" s="541"/>
      <c r="ILU183" s="541"/>
      <c r="ILV183" s="541"/>
      <c r="ILW183" s="541"/>
      <c r="ILX183" s="541"/>
      <c r="ILY183" s="541"/>
      <c r="ILZ183" s="541"/>
      <c r="IMA183" s="541"/>
      <c r="IMB183" s="541"/>
      <c r="IMC183" s="541"/>
      <c r="IMD183" s="541"/>
      <c r="IME183" s="541"/>
      <c r="IMF183" s="541"/>
      <c r="IMG183" s="541"/>
      <c r="IMH183" s="541"/>
      <c r="IMI183" s="541"/>
      <c r="IMJ183" s="541"/>
      <c r="IMK183" s="541"/>
      <c r="IML183" s="541"/>
      <c r="IMM183" s="541"/>
      <c r="IMN183" s="541"/>
      <c r="IMO183" s="541"/>
      <c r="IMP183" s="541"/>
      <c r="IMQ183" s="541"/>
      <c r="IMR183" s="541"/>
      <c r="IMS183" s="541"/>
      <c r="IMT183" s="541"/>
      <c r="IMU183" s="541"/>
      <c r="IMV183" s="541"/>
      <c r="IMW183" s="541"/>
      <c r="IMX183" s="541"/>
      <c r="IMY183" s="541"/>
      <c r="IMZ183" s="541"/>
      <c r="INA183" s="541"/>
      <c r="INB183" s="541"/>
      <c r="INC183" s="541"/>
      <c r="IND183" s="541"/>
      <c r="INE183" s="541"/>
      <c r="INF183" s="541"/>
      <c r="ING183" s="541"/>
      <c r="INH183" s="541"/>
      <c r="INI183" s="541"/>
      <c r="INJ183" s="541"/>
      <c r="INK183" s="541"/>
      <c r="INL183" s="541"/>
      <c r="INM183" s="541"/>
      <c r="INN183" s="541"/>
      <c r="INO183" s="541"/>
      <c r="INP183" s="541"/>
      <c r="INQ183" s="541"/>
      <c r="INR183" s="541"/>
      <c r="INS183" s="541"/>
      <c r="INT183" s="541"/>
      <c r="INU183" s="541"/>
      <c r="INV183" s="541"/>
      <c r="INW183" s="541"/>
      <c r="INX183" s="541"/>
      <c r="INY183" s="541"/>
      <c r="INZ183" s="541"/>
      <c r="IOA183" s="541"/>
      <c r="IOB183" s="541"/>
      <c r="IOC183" s="541"/>
      <c r="IOD183" s="541"/>
      <c r="IOE183" s="541"/>
      <c r="IOF183" s="541"/>
      <c r="IOG183" s="541"/>
      <c r="IOH183" s="541"/>
      <c r="IOI183" s="541"/>
      <c r="IOJ183" s="541"/>
      <c r="IOK183" s="541"/>
      <c r="IOL183" s="541"/>
      <c r="IOM183" s="541"/>
      <c r="ION183" s="541"/>
      <c r="IOO183" s="541"/>
      <c r="IOP183" s="541"/>
      <c r="IOQ183" s="541"/>
      <c r="IOR183" s="541"/>
      <c r="IOS183" s="541"/>
      <c r="IOT183" s="541"/>
      <c r="IOU183" s="541"/>
      <c r="IOV183" s="541"/>
      <c r="IOW183" s="541"/>
      <c r="IOX183" s="541"/>
      <c r="IOY183" s="541"/>
      <c r="IOZ183" s="541"/>
      <c r="IPA183" s="541"/>
      <c r="IPB183" s="541"/>
      <c r="IPC183" s="541"/>
      <c r="IPD183" s="541"/>
      <c r="IPE183" s="541"/>
      <c r="IPF183" s="541"/>
      <c r="IPG183" s="541"/>
      <c r="IPH183" s="541"/>
      <c r="IPI183" s="541"/>
      <c r="IPJ183" s="541"/>
      <c r="IPK183" s="541"/>
      <c r="IPL183" s="541"/>
      <c r="IPM183" s="541"/>
      <c r="IPN183" s="541"/>
      <c r="IPO183" s="541"/>
      <c r="IPP183" s="541"/>
      <c r="IPQ183" s="541"/>
      <c r="IPR183" s="541"/>
      <c r="IPS183" s="541"/>
      <c r="IPT183" s="541"/>
      <c r="IPU183" s="541"/>
      <c r="IPV183" s="541"/>
      <c r="IPW183" s="541"/>
      <c r="IPX183" s="541"/>
      <c r="IPY183" s="541"/>
      <c r="IPZ183" s="541"/>
      <c r="IQA183" s="541"/>
      <c r="IQB183" s="541"/>
      <c r="IQC183" s="541"/>
      <c r="IQD183" s="541"/>
      <c r="IQE183" s="541"/>
      <c r="IQF183" s="541"/>
      <c r="IQG183" s="541"/>
      <c r="IQH183" s="541"/>
      <c r="IQI183" s="541"/>
      <c r="IQJ183" s="541"/>
      <c r="IQK183" s="541"/>
      <c r="IQL183" s="541"/>
      <c r="IQM183" s="541"/>
      <c r="IQN183" s="541"/>
      <c r="IQO183" s="541"/>
      <c r="IQP183" s="541"/>
      <c r="IQQ183" s="541"/>
      <c r="IQR183" s="541"/>
      <c r="IQS183" s="541"/>
      <c r="IQT183" s="541"/>
      <c r="IQU183" s="541"/>
      <c r="IQV183" s="541"/>
      <c r="IQW183" s="541"/>
      <c r="IQX183" s="541"/>
      <c r="IQY183" s="541"/>
      <c r="IQZ183" s="541"/>
      <c r="IRA183" s="541"/>
      <c r="IRB183" s="541"/>
      <c r="IRC183" s="541"/>
      <c r="IRD183" s="541"/>
      <c r="IRE183" s="541"/>
      <c r="IRF183" s="541"/>
      <c r="IRG183" s="541"/>
      <c r="IRH183" s="541"/>
      <c r="IRI183" s="541"/>
      <c r="IRJ183" s="541"/>
      <c r="IRK183" s="541"/>
      <c r="IRL183" s="541"/>
      <c r="IRM183" s="541"/>
      <c r="IRN183" s="541"/>
      <c r="IRO183" s="541"/>
      <c r="IRP183" s="541"/>
      <c r="IRQ183" s="541"/>
      <c r="IRR183" s="541"/>
      <c r="IRS183" s="541"/>
      <c r="IRT183" s="541"/>
      <c r="IRU183" s="541"/>
      <c r="IRV183" s="541"/>
      <c r="IRW183" s="541"/>
      <c r="IRX183" s="541"/>
      <c r="IRY183" s="541"/>
      <c r="IRZ183" s="541"/>
      <c r="ISA183" s="541"/>
      <c r="ISB183" s="541"/>
      <c r="ISC183" s="541"/>
      <c r="ISD183" s="541"/>
      <c r="ISE183" s="541"/>
      <c r="ISF183" s="541"/>
      <c r="ISG183" s="541"/>
      <c r="ISH183" s="541"/>
      <c r="ISI183" s="541"/>
      <c r="ISJ183" s="541"/>
      <c r="ISK183" s="541"/>
      <c r="ISL183" s="541"/>
      <c r="ISM183" s="541"/>
      <c r="ISN183" s="541"/>
      <c r="ISO183" s="541"/>
      <c r="ISP183" s="541"/>
      <c r="ISQ183" s="541"/>
      <c r="ISR183" s="541"/>
      <c r="ISS183" s="541"/>
      <c r="IST183" s="541"/>
      <c r="ISU183" s="541"/>
      <c r="ISV183" s="541"/>
      <c r="ISW183" s="541"/>
      <c r="ISX183" s="541"/>
      <c r="ISY183" s="541"/>
      <c r="ISZ183" s="541"/>
      <c r="ITA183" s="541"/>
      <c r="ITB183" s="541"/>
      <c r="ITC183" s="541"/>
      <c r="ITD183" s="541"/>
      <c r="ITE183" s="541"/>
      <c r="ITF183" s="541"/>
      <c r="ITG183" s="541"/>
      <c r="ITH183" s="541"/>
      <c r="ITI183" s="541"/>
      <c r="ITJ183" s="541"/>
      <c r="ITK183" s="541"/>
      <c r="ITL183" s="541"/>
      <c r="ITM183" s="541"/>
      <c r="ITN183" s="541"/>
      <c r="ITO183" s="541"/>
      <c r="ITP183" s="541"/>
      <c r="ITQ183" s="541"/>
      <c r="ITR183" s="541"/>
      <c r="ITS183" s="541"/>
      <c r="ITT183" s="541"/>
      <c r="ITU183" s="541"/>
      <c r="ITV183" s="541"/>
      <c r="ITW183" s="541"/>
      <c r="ITX183" s="541"/>
      <c r="ITY183" s="541"/>
      <c r="ITZ183" s="541"/>
      <c r="IUA183" s="541"/>
      <c r="IUB183" s="541"/>
      <c r="IUC183" s="541"/>
      <c r="IUD183" s="541"/>
      <c r="IUE183" s="541"/>
      <c r="IUF183" s="541"/>
      <c r="IUG183" s="541"/>
      <c r="IUH183" s="541"/>
      <c r="IUI183" s="541"/>
      <c r="IUJ183" s="541"/>
      <c r="IUK183" s="541"/>
      <c r="IUL183" s="541"/>
      <c r="IUM183" s="541"/>
      <c r="IUN183" s="541"/>
      <c r="IUO183" s="541"/>
      <c r="IUP183" s="541"/>
      <c r="IUQ183" s="541"/>
      <c r="IUR183" s="541"/>
      <c r="IUS183" s="541"/>
      <c r="IUT183" s="541"/>
      <c r="IUU183" s="541"/>
      <c r="IUV183" s="541"/>
      <c r="IUW183" s="541"/>
      <c r="IUX183" s="541"/>
      <c r="IUY183" s="541"/>
      <c r="IUZ183" s="541"/>
      <c r="IVA183" s="541"/>
      <c r="IVB183" s="541"/>
      <c r="IVC183" s="541"/>
      <c r="IVD183" s="541"/>
      <c r="IVE183" s="541"/>
      <c r="IVF183" s="541"/>
      <c r="IVG183" s="541"/>
      <c r="IVH183" s="541"/>
      <c r="IVI183" s="541"/>
      <c r="IVJ183" s="541"/>
      <c r="IVK183" s="541"/>
      <c r="IVL183" s="541"/>
      <c r="IVM183" s="541"/>
      <c r="IVN183" s="541"/>
      <c r="IVO183" s="541"/>
      <c r="IVP183" s="541"/>
      <c r="IVQ183" s="541"/>
      <c r="IVR183" s="541"/>
      <c r="IVS183" s="541"/>
      <c r="IVT183" s="541"/>
      <c r="IVU183" s="541"/>
      <c r="IVV183" s="541"/>
      <c r="IVW183" s="541"/>
      <c r="IVX183" s="541"/>
      <c r="IVY183" s="541"/>
      <c r="IVZ183" s="541"/>
      <c r="IWA183" s="541"/>
      <c r="IWB183" s="541"/>
      <c r="IWC183" s="541"/>
      <c r="IWD183" s="541"/>
      <c r="IWE183" s="541"/>
      <c r="IWF183" s="541"/>
      <c r="IWG183" s="541"/>
      <c r="IWH183" s="541"/>
      <c r="IWI183" s="541"/>
      <c r="IWJ183" s="541"/>
      <c r="IWK183" s="541"/>
      <c r="IWL183" s="541"/>
      <c r="IWM183" s="541"/>
      <c r="IWN183" s="541"/>
      <c r="IWO183" s="541"/>
      <c r="IWP183" s="541"/>
      <c r="IWQ183" s="541"/>
      <c r="IWR183" s="541"/>
      <c r="IWS183" s="541"/>
      <c r="IWT183" s="541"/>
      <c r="IWU183" s="541"/>
      <c r="IWV183" s="541"/>
      <c r="IWW183" s="541"/>
      <c r="IWX183" s="541"/>
      <c r="IWY183" s="541"/>
      <c r="IWZ183" s="541"/>
      <c r="IXA183" s="541"/>
      <c r="IXB183" s="541"/>
      <c r="IXC183" s="541"/>
      <c r="IXD183" s="541"/>
      <c r="IXE183" s="541"/>
      <c r="IXF183" s="541"/>
      <c r="IXG183" s="541"/>
      <c r="IXH183" s="541"/>
      <c r="IXI183" s="541"/>
      <c r="IXJ183" s="541"/>
      <c r="IXK183" s="541"/>
      <c r="IXL183" s="541"/>
      <c r="IXM183" s="541"/>
      <c r="IXN183" s="541"/>
      <c r="IXO183" s="541"/>
      <c r="IXP183" s="541"/>
      <c r="IXQ183" s="541"/>
      <c r="IXR183" s="541"/>
      <c r="IXS183" s="541"/>
      <c r="IXT183" s="541"/>
      <c r="IXU183" s="541"/>
      <c r="IXV183" s="541"/>
      <c r="IXW183" s="541"/>
      <c r="IXX183" s="541"/>
      <c r="IXY183" s="541"/>
      <c r="IXZ183" s="541"/>
      <c r="IYA183" s="541"/>
      <c r="IYB183" s="541"/>
      <c r="IYC183" s="541"/>
      <c r="IYD183" s="541"/>
      <c r="IYE183" s="541"/>
      <c r="IYF183" s="541"/>
      <c r="IYG183" s="541"/>
      <c r="IYH183" s="541"/>
      <c r="IYI183" s="541"/>
      <c r="IYJ183" s="541"/>
      <c r="IYK183" s="541"/>
      <c r="IYL183" s="541"/>
      <c r="IYM183" s="541"/>
      <c r="IYN183" s="541"/>
      <c r="IYO183" s="541"/>
      <c r="IYP183" s="541"/>
      <c r="IYQ183" s="541"/>
      <c r="IYR183" s="541"/>
      <c r="IYS183" s="541"/>
      <c r="IYT183" s="541"/>
      <c r="IYU183" s="541"/>
      <c r="IYV183" s="541"/>
      <c r="IYW183" s="541"/>
      <c r="IYX183" s="541"/>
      <c r="IYY183" s="541"/>
      <c r="IYZ183" s="541"/>
      <c r="IZA183" s="541"/>
      <c r="IZB183" s="541"/>
      <c r="IZC183" s="541"/>
      <c r="IZD183" s="541"/>
      <c r="IZE183" s="541"/>
      <c r="IZF183" s="541"/>
      <c r="IZG183" s="541"/>
      <c r="IZH183" s="541"/>
      <c r="IZI183" s="541"/>
      <c r="IZJ183" s="541"/>
      <c r="IZK183" s="541"/>
      <c r="IZL183" s="541"/>
      <c r="IZM183" s="541"/>
      <c r="IZN183" s="541"/>
      <c r="IZO183" s="541"/>
      <c r="IZP183" s="541"/>
      <c r="IZQ183" s="541"/>
      <c r="IZR183" s="541"/>
      <c r="IZS183" s="541"/>
      <c r="IZT183" s="541"/>
      <c r="IZU183" s="541"/>
      <c r="IZV183" s="541"/>
      <c r="IZW183" s="541"/>
      <c r="IZX183" s="541"/>
      <c r="IZY183" s="541"/>
      <c r="IZZ183" s="541"/>
      <c r="JAA183" s="541"/>
      <c r="JAB183" s="541"/>
      <c r="JAC183" s="541"/>
      <c r="JAD183" s="541"/>
      <c r="JAE183" s="541"/>
      <c r="JAF183" s="541"/>
      <c r="JAG183" s="541"/>
      <c r="JAH183" s="541"/>
      <c r="JAI183" s="541"/>
      <c r="JAJ183" s="541"/>
      <c r="JAK183" s="541"/>
      <c r="JAL183" s="541"/>
      <c r="JAM183" s="541"/>
      <c r="JAN183" s="541"/>
      <c r="JAO183" s="541"/>
      <c r="JAP183" s="541"/>
      <c r="JAQ183" s="541"/>
      <c r="JAR183" s="541"/>
      <c r="JAS183" s="541"/>
      <c r="JAT183" s="541"/>
      <c r="JAU183" s="541"/>
      <c r="JAV183" s="541"/>
      <c r="JAW183" s="541"/>
      <c r="JAX183" s="541"/>
      <c r="JAY183" s="541"/>
      <c r="JAZ183" s="541"/>
      <c r="JBA183" s="541"/>
      <c r="JBB183" s="541"/>
      <c r="JBC183" s="541"/>
      <c r="JBD183" s="541"/>
      <c r="JBE183" s="541"/>
      <c r="JBF183" s="541"/>
      <c r="JBG183" s="541"/>
      <c r="JBH183" s="541"/>
      <c r="JBI183" s="541"/>
      <c r="JBJ183" s="541"/>
      <c r="JBK183" s="541"/>
      <c r="JBL183" s="541"/>
      <c r="JBM183" s="541"/>
      <c r="JBN183" s="541"/>
      <c r="JBO183" s="541"/>
      <c r="JBP183" s="541"/>
      <c r="JBQ183" s="541"/>
      <c r="JBR183" s="541"/>
      <c r="JBS183" s="541"/>
      <c r="JBT183" s="541"/>
      <c r="JBU183" s="541"/>
      <c r="JBV183" s="541"/>
      <c r="JBW183" s="541"/>
      <c r="JBX183" s="541"/>
      <c r="JBY183" s="541"/>
      <c r="JBZ183" s="541"/>
      <c r="JCA183" s="541"/>
      <c r="JCB183" s="541"/>
      <c r="JCC183" s="541"/>
      <c r="JCD183" s="541"/>
      <c r="JCE183" s="541"/>
      <c r="JCF183" s="541"/>
      <c r="JCG183" s="541"/>
      <c r="JCH183" s="541"/>
      <c r="JCI183" s="541"/>
      <c r="JCJ183" s="541"/>
      <c r="JCK183" s="541"/>
      <c r="JCL183" s="541"/>
      <c r="JCM183" s="541"/>
      <c r="JCN183" s="541"/>
      <c r="JCO183" s="541"/>
      <c r="JCP183" s="541"/>
      <c r="JCQ183" s="541"/>
      <c r="JCR183" s="541"/>
      <c r="JCS183" s="541"/>
      <c r="JCT183" s="541"/>
      <c r="JCU183" s="541"/>
      <c r="JCV183" s="541"/>
      <c r="JCW183" s="541"/>
      <c r="JCX183" s="541"/>
      <c r="JCY183" s="541"/>
      <c r="JCZ183" s="541"/>
      <c r="JDA183" s="541"/>
      <c r="JDB183" s="541"/>
      <c r="JDC183" s="541"/>
      <c r="JDD183" s="541"/>
      <c r="JDE183" s="541"/>
      <c r="JDF183" s="541"/>
      <c r="JDG183" s="541"/>
      <c r="JDH183" s="541"/>
      <c r="JDI183" s="541"/>
      <c r="JDJ183" s="541"/>
      <c r="JDK183" s="541"/>
      <c r="JDL183" s="541"/>
      <c r="JDM183" s="541"/>
      <c r="JDN183" s="541"/>
      <c r="JDO183" s="541"/>
      <c r="JDP183" s="541"/>
      <c r="JDQ183" s="541"/>
      <c r="JDR183" s="541"/>
      <c r="JDS183" s="541"/>
      <c r="JDT183" s="541"/>
      <c r="JDU183" s="541"/>
      <c r="JDV183" s="541"/>
      <c r="JDW183" s="541"/>
      <c r="JDX183" s="541"/>
      <c r="JDY183" s="541"/>
      <c r="JDZ183" s="541"/>
      <c r="JEA183" s="541"/>
      <c r="JEB183" s="541"/>
      <c r="JEC183" s="541"/>
      <c r="JED183" s="541"/>
      <c r="JEE183" s="541"/>
      <c r="JEF183" s="541"/>
      <c r="JEG183" s="541"/>
      <c r="JEH183" s="541"/>
      <c r="JEI183" s="541"/>
      <c r="JEJ183" s="541"/>
      <c r="JEK183" s="541"/>
      <c r="JEL183" s="541"/>
      <c r="JEM183" s="541"/>
      <c r="JEN183" s="541"/>
      <c r="JEO183" s="541"/>
      <c r="JEP183" s="541"/>
      <c r="JEQ183" s="541"/>
      <c r="JER183" s="541"/>
      <c r="JES183" s="541"/>
      <c r="JET183" s="541"/>
      <c r="JEU183" s="541"/>
      <c r="JEV183" s="541"/>
      <c r="JEW183" s="541"/>
      <c r="JEX183" s="541"/>
      <c r="JEY183" s="541"/>
      <c r="JEZ183" s="541"/>
      <c r="JFA183" s="541"/>
      <c r="JFB183" s="541"/>
      <c r="JFC183" s="541"/>
      <c r="JFD183" s="541"/>
      <c r="JFE183" s="541"/>
      <c r="JFF183" s="541"/>
      <c r="JFG183" s="541"/>
      <c r="JFH183" s="541"/>
      <c r="JFI183" s="541"/>
      <c r="JFJ183" s="541"/>
      <c r="JFK183" s="541"/>
      <c r="JFL183" s="541"/>
      <c r="JFM183" s="541"/>
      <c r="JFN183" s="541"/>
      <c r="JFO183" s="541"/>
      <c r="JFP183" s="541"/>
      <c r="JFQ183" s="541"/>
      <c r="JFR183" s="541"/>
      <c r="JFS183" s="541"/>
      <c r="JFT183" s="541"/>
      <c r="JFU183" s="541"/>
      <c r="JFV183" s="541"/>
      <c r="JFW183" s="541"/>
      <c r="JFX183" s="541"/>
      <c r="JFY183" s="541"/>
      <c r="JFZ183" s="541"/>
      <c r="JGA183" s="541"/>
      <c r="JGB183" s="541"/>
      <c r="JGC183" s="541"/>
      <c r="JGD183" s="541"/>
      <c r="JGE183" s="541"/>
      <c r="JGF183" s="541"/>
      <c r="JGG183" s="541"/>
      <c r="JGH183" s="541"/>
      <c r="JGI183" s="541"/>
      <c r="JGJ183" s="541"/>
      <c r="JGK183" s="541"/>
      <c r="JGL183" s="541"/>
      <c r="JGM183" s="541"/>
      <c r="JGN183" s="541"/>
      <c r="JGO183" s="541"/>
      <c r="JGP183" s="541"/>
      <c r="JGQ183" s="541"/>
      <c r="JGR183" s="541"/>
      <c r="JGS183" s="541"/>
      <c r="JGT183" s="541"/>
      <c r="JGU183" s="541"/>
      <c r="JGV183" s="541"/>
      <c r="JGW183" s="541"/>
      <c r="JGX183" s="541"/>
      <c r="JGY183" s="541"/>
      <c r="JGZ183" s="541"/>
      <c r="JHA183" s="541"/>
      <c r="JHB183" s="541"/>
      <c r="JHC183" s="541"/>
      <c r="JHD183" s="541"/>
      <c r="JHE183" s="541"/>
      <c r="JHF183" s="541"/>
      <c r="JHG183" s="541"/>
      <c r="JHH183" s="541"/>
      <c r="JHI183" s="541"/>
      <c r="JHJ183" s="541"/>
      <c r="JHK183" s="541"/>
      <c r="JHL183" s="541"/>
      <c r="JHM183" s="541"/>
      <c r="JHN183" s="541"/>
      <c r="JHO183" s="541"/>
      <c r="JHP183" s="541"/>
      <c r="JHQ183" s="541"/>
      <c r="JHR183" s="541"/>
      <c r="JHS183" s="541"/>
      <c r="JHT183" s="541"/>
      <c r="JHU183" s="541"/>
      <c r="JHV183" s="541"/>
      <c r="JHW183" s="541"/>
      <c r="JHX183" s="541"/>
      <c r="JHY183" s="541"/>
      <c r="JHZ183" s="541"/>
      <c r="JIA183" s="541"/>
      <c r="JIB183" s="541"/>
      <c r="JIC183" s="541"/>
      <c r="JID183" s="541"/>
      <c r="JIE183" s="541"/>
      <c r="JIF183" s="541"/>
      <c r="JIG183" s="541"/>
      <c r="JIH183" s="541"/>
      <c r="JII183" s="541"/>
      <c r="JIJ183" s="541"/>
      <c r="JIK183" s="541"/>
      <c r="JIL183" s="541"/>
      <c r="JIM183" s="541"/>
      <c r="JIN183" s="541"/>
      <c r="JIO183" s="541"/>
      <c r="JIP183" s="541"/>
      <c r="JIQ183" s="541"/>
      <c r="JIR183" s="541"/>
      <c r="JIS183" s="541"/>
      <c r="JIT183" s="541"/>
      <c r="JIU183" s="541"/>
      <c r="JIV183" s="541"/>
      <c r="JIW183" s="541"/>
      <c r="JIX183" s="541"/>
      <c r="JIY183" s="541"/>
      <c r="JIZ183" s="541"/>
      <c r="JJA183" s="541"/>
      <c r="JJB183" s="541"/>
      <c r="JJC183" s="541"/>
      <c r="JJD183" s="541"/>
      <c r="JJE183" s="541"/>
      <c r="JJF183" s="541"/>
      <c r="JJG183" s="541"/>
      <c r="JJH183" s="541"/>
      <c r="JJI183" s="541"/>
      <c r="JJJ183" s="541"/>
      <c r="JJK183" s="541"/>
      <c r="JJL183" s="541"/>
      <c r="JJM183" s="541"/>
      <c r="JJN183" s="541"/>
      <c r="JJO183" s="541"/>
      <c r="JJP183" s="541"/>
      <c r="JJQ183" s="541"/>
      <c r="JJR183" s="541"/>
      <c r="JJS183" s="541"/>
      <c r="JJT183" s="541"/>
      <c r="JJU183" s="541"/>
      <c r="JJV183" s="541"/>
      <c r="JJW183" s="541"/>
      <c r="JJX183" s="541"/>
      <c r="JJY183" s="541"/>
      <c r="JJZ183" s="541"/>
      <c r="JKA183" s="541"/>
      <c r="JKB183" s="541"/>
      <c r="JKC183" s="541"/>
      <c r="JKD183" s="541"/>
      <c r="JKE183" s="541"/>
      <c r="JKF183" s="541"/>
      <c r="JKG183" s="541"/>
      <c r="JKH183" s="541"/>
      <c r="JKI183" s="541"/>
      <c r="JKJ183" s="541"/>
      <c r="JKK183" s="541"/>
      <c r="JKL183" s="541"/>
      <c r="JKM183" s="541"/>
      <c r="JKN183" s="541"/>
      <c r="JKO183" s="541"/>
      <c r="JKP183" s="541"/>
      <c r="JKQ183" s="541"/>
      <c r="JKR183" s="541"/>
      <c r="JKS183" s="541"/>
      <c r="JKT183" s="541"/>
      <c r="JKU183" s="541"/>
      <c r="JKV183" s="541"/>
      <c r="JKW183" s="541"/>
      <c r="JKX183" s="541"/>
      <c r="JKY183" s="541"/>
      <c r="JKZ183" s="541"/>
      <c r="JLA183" s="541"/>
      <c r="JLB183" s="541"/>
      <c r="JLC183" s="541"/>
      <c r="JLD183" s="541"/>
      <c r="JLE183" s="541"/>
      <c r="JLF183" s="541"/>
      <c r="JLG183" s="541"/>
      <c r="JLH183" s="541"/>
      <c r="JLI183" s="541"/>
      <c r="JLJ183" s="541"/>
      <c r="JLK183" s="541"/>
      <c r="JLL183" s="541"/>
      <c r="JLM183" s="541"/>
      <c r="JLN183" s="541"/>
      <c r="JLO183" s="541"/>
      <c r="JLP183" s="541"/>
      <c r="JLQ183" s="541"/>
      <c r="JLR183" s="541"/>
      <c r="JLS183" s="541"/>
      <c r="JLT183" s="541"/>
      <c r="JLU183" s="541"/>
      <c r="JLV183" s="541"/>
      <c r="JLW183" s="541"/>
      <c r="JLX183" s="541"/>
      <c r="JLY183" s="541"/>
      <c r="JLZ183" s="541"/>
      <c r="JMA183" s="541"/>
      <c r="JMB183" s="541"/>
      <c r="JMC183" s="541"/>
      <c r="JMD183" s="541"/>
      <c r="JME183" s="541"/>
      <c r="JMF183" s="541"/>
      <c r="JMG183" s="541"/>
      <c r="JMH183" s="541"/>
      <c r="JMI183" s="541"/>
      <c r="JMJ183" s="541"/>
      <c r="JMK183" s="541"/>
      <c r="JML183" s="541"/>
      <c r="JMM183" s="541"/>
      <c r="JMN183" s="541"/>
      <c r="JMO183" s="541"/>
      <c r="JMP183" s="541"/>
      <c r="JMQ183" s="541"/>
      <c r="JMR183" s="541"/>
      <c r="JMS183" s="541"/>
      <c r="JMT183" s="541"/>
      <c r="JMU183" s="541"/>
      <c r="JMV183" s="541"/>
      <c r="JMW183" s="541"/>
      <c r="JMX183" s="541"/>
      <c r="JMY183" s="541"/>
      <c r="JMZ183" s="541"/>
      <c r="JNA183" s="541"/>
      <c r="JNB183" s="541"/>
      <c r="JNC183" s="541"/>
      <c r="JND183" s="541"/>
      <c r="JNE183" s="541"/>
      <c r="JNF183" s="541"/>
      <c r="JNG183" s="541"/>
      <c r="JNH183" s="541"/>
      <c r="JNI183" s="541"/>
      <c r="JNJ183" s="541"/>
      <c r="JNK183" s="541"/>
      <c r="JNL183" s="541"/>
      <c r="JNM183" s="541"/>
      <c r="JNN183" s="541"/>
      <c r="JNO183" s="541"/>
      <c r="JNP183" s="541"/>
      <c r="JNQ183" s="541"/>
      <c r="JNR183" s="541"/>
      <c r="JNS183" s="541"/>
      <c r="JNT183" s="541"/>
      <c r="JNU183" s="541"/>
      <c r="JNV183" s="541"/>
      <c r="JNW183" s="541"/>
      <c r="JNX183" s="541"/>
      <c r="JNY183" s="541"/>
      <c r="JNZ183" s="541"/>
      <c r="JOA183" s="541"/>
      <c r="JOB183" s="541"/>
      <c r="JOC183" s="541"/>
      <c r="JOD183" s="541"/>
      <c r="JOE183" s="541"/>
      <c r="JOF183" s="541"/>
      <c r="JOG183" s="541"/>
      <c r="JOH183" s="541"/>
      <c r="JOI183" s="541"/>
      <c r="JOJ183" s="541"/>
      <c r="JOK183" s="541"/>
      <c r="JOL183" s="541"/>
      <c r="JOM183" s="541"/>
      <c r="JON183" s="541"/>
      <c r="JOO183" s="541"/>
      <c r="JOP183" s="541"/>
      <c r="JOQ183" s="541"/>
      <c r="JOR183" s="541"/>
      <c r="JOS183" s="541"/>
      <c r="JOT183" s="541"/>
      <c r="JOU183" s="541"/>
      <c r="JOV183" s="541"/>
      <c r="JOW183" s="541"/>
      <c r="JOX183" s="541"/>
      <c r="JOY183" s="541"/>
      <c r="JOZ183" s="541"/>
      <c r="JPA183" s="541"/>
      <c r="JPB183" s="541"/>
      <c r="JPC183" s="541"/>
      <c r="JPD183" s="541"/>
      <c r="JPE183" s="541"/>
      <c r="JPF183" s="541"/>
      <c r="JPG183" s="541"/>
      <c r="JPH183" s="541"/>
      <c r="JPI183" s="541"/>
      <c r="JPJ183" s="541"/>
      <c r="JPK183" s="541"/>
      <c r="JPL183" s="541"/>
      <c r="JPM183" s="541"/>
      <c r="JPN183" s="541"/>
      <c r="JPO183" s="541"/>
      <c r="JPP183" s="541"/>
      <c r="JPQ183" s="541"/>
      <c r="JPR183" s="541"/>
      <c r="JPS183" s="541"/>
      <c r="JPT183" s="541"/>
      <c r="JPU183" s="541"/>
      <c r="JPV183" s="541"/>
      <c r="JPW183" s="541"/>
      <c r="JPX183" s="541"/>
      <c r="JPY183" s="541"/>
      <c r="JPZ183" s="541"/>
      <c r="JQA183" s="541"/>
      <c r="JQB183" s="541"/>
      <c r="JQC183" s="541"/>
      <c r="JQD183" s="541"/>
      <c r="JQE183" s="541"/>
      <c r="JQF183" s="541"/>
      <c r="JQG183" s="541"/>
      <c r="JQH183" s="541"/>
      <c r="JQI183" s="541"/>
      <c r="JQJ183" s="541"/>
      <c r="JQK183" s="541"/>
      <c r="JQL183" s="541"/>
      <c r="JQM183" s="541"/>
      <c r="JQN183" s="541"/>
      <c r="JQO183" s="541"/>
      <c r="JQP183" s="541"/>
      <c r="JQQ183" s="541"/>
      <c r="JQR183" s="541"/>
      <c r="JQS183" s="541"/>
      <c r="JQT183" s="541"/>
      <c r="JQU183" s="541"/>
      <c r="JQV183" s="541"/>
      <c r="JQW183" s="541"/>
      <c r="JQX183" s="541"/>
      <c r="JQY183" s="541"/>
      <c r="JQZ183" s="541"/>
      <c r="JRA183" s="541"/>
      <c r="JRB183" s="541"/>
      <c r="JRC183" s="541"/>
      <c r="JRD183" s="541"/>
      <c r="JRE183" s="541"/>
      <c r="JRF183" s="541"/>
      <c r="JRG183" s="541"/>
      <c r="JRH183" s="541"/>
      <c r="JRI183" s="541"/>
      <c r="JRJ183" s="541"/>
      <c r="JRK183" s="541"/>
      <c r="JRL183" s="541"/>
      <c r="JRM183" s="541"/>
      <c r="JRN183" s="541"/>
      <c r="JRO183" s="541"/>
      <c r="JRP183" s="541"/>
      <c r="JRQ183" s="541"/>
      <c r="JRR183" s="541"/>
      <c r="JRS183" s="541"/>
      <c r="JRT183" s="541"/>
      <c r="JRU183" s="541"/>
      <c r="JRV183" s="541"/>
      <c r="JRW183" s="541"/>
      <c r="JRX183" s="541"/>
      <c r="JRY183" s="541"/>
      <c r="JRZ183" s="541"/>
      <c r="JSA183" s="541"/>
      <c r="JSB183" s="541"/>
      <c r="JSC183" s="541"/>
      <c r="JSD183" s="541"/>
      <c r="JSE183" s="541"/>
      <c r="JSF183" s="541"/>
      <c r="JSG183" s="541"/>
      <c r="JSH183" s="541"/>
      <c r="JSI183" s="541"/>
      <c r="JSJ183" s="541"/>
      <c r="JSK183" s="541"/>
      <c r="JSL183" s="541"/>
      <c r="JSM183" s="541"/>
      <c r="JSN183" s="541"/>
      <c r="JSO183" s="541"/>
      <c r="JSP183" s="541"/>
      <c r="JSQ183" s="541"/>
      <c r="JSR183" s="541"/>
      <c r="JSS183" s="541"/>
      <c r="JST183" s="541"/>
      <c r="JSU183" s="541"/>
      <c r="JSV183" s="541"/>
      <c r="JSW183" s="541"/>
      <c r="JSX183" s="541"/>
      <c r="JSY183" s="541"/>
      <c r="JSZ183" s="541"/>
      <c r="JTA183" s="541"/>
      <c r="JTB183" s="541"/>
      <c r="JTC183" s="541"/>
      <c r="JTD183" s="541"/>
      <c r="JTE183" s="541"/>
      <c r="JTF183" s="541"/>
      <c r="JTG183" s="541"/>
      <c r="JTH183" s="541"/>
      <c r="JTI183" s="541"/>
      <c r="JTJ183" s="541"/>
      <c r="JTK183" s="541"/>
      <c r="JTL183" s="541"/>
      <c r="JTM183" s="541"/>
      <c r="JTN183" s="541"/>
      <c r="JTO183" s="541"/>
      <c r="JTP183" s="541"/>
      <c r="JTQ183" s="541"/>
      <c r="JTR183" s="541"/>
      <c r="JTS183" s="541"/>
      <c r="JTT183" s="541"/>
      <c r="JTU183" s="541"/>
      <c r="JTV183" s="541"/>
      <c r="JTW183" s="541"/>
      <c r="JTX183" s="541"/>
      <c r="JTY183" s="541"/>
      <c r="JTZ183" s="541"/>
      <c r="JUA183" s="541"/>
      <c r="JUB183" s="541"/>
      <c r="JUC183" s="541"/>
      <c r="JUD183" s="541"/>
      <c r="JUE183" s="541"/>
      <c r="JUF183" s="541"/>
      <c r="JUG183" s="541"/>
      <c r="JUH183" s="541"/>
      <c r="JUI183" s="541"/>
      <c r="JUJ183" s="541"/>
      <c r="JUK183" s="541"/>
      <c r="JUL183" s="541"/>
      <c r="JUM183" s="541"/>
      <c r="JUN183" s="541"/>
      <c r="JUO183" s="541"/>
      <c r="JUP183" s="541"/>
      <c r="JUQ183" s="541"/>
      <c r="JUR183" s="541"/>
      <c r="JUS183" s="541"/>
      <c r="JUT183" s="541"/>
      <c r="JUU183" s="541"/>
      <c r="JUV183" s="541"/>
      <c r="JUW183" s="541"/>
      <c r="JUX183" s="541"/>
      <c r="JUY183" s="541"/>
      <c r="JUZ183" s="541"/>
      <c r="JVA183" s="541"/>
      <c r="JVB183" s="541"/>
      <c r="JVC183" s="541"/>
      <c r="JVD183" s="541"/>
      <c r="JVE183" s="541"/>
      <c r="JVF183" s="541"/>
      <c r="JVG183" s="541"/>
      <c r="JVH183" s="541"/>
      <c r="JVI183" s="541"/>
      <c r="JVJ183" s="541"/>
      <c r="JVK183" s="541"/>
      <c r="JVL183" s="541"/>
      <c r="JVM183" s="541"/>
      <c r="JVN183" s="541"/>
      <c r="JVO183" s="541"/>
      <c r="JVP183" s="541"/>
      <c r="JVQ183" s="541"/>
      <c r="JVR183" s="541"/>
      <c r="JVS183" s="541"/>
      <c r="JVT183" s="541"/>
      <c r="JVU183" s="541"/>
      <c r="JVV183" s="541"/>
      <c r="JVW183" s="541"/>
      <c r="JVX183" s="541"/>
      <c r="JVY183" s="541"/>
      <c r="JVZ183" s="541"/>
      <c r="JWA183" s="541"/>
      <c r="JWB183" s="541"/>
      <c r="JWC183" s="541"/>
      <c r="JWD183" s="541"/>
      <c r="JWE183" s="541"/>
      <c r="JWF183" s="541"/>
      <c r="JWG183" s="541"/>
      <c r="JWH183" s="541"/>
      <c r="JWI183" s="541"/>
      <c r="JWJ183" s="541"/>
      <c r="JWK183" s="541"/>
      <c r="JWL183" s="541"/>
      <c r="JWM183" s="541"/>
      <c r="JWN183" s="541"/>
      <c r="JWO183" s="541"/>
      <c r="JWP183" s="541"/>
      <c r="JWQ183" s="541"/>
      <c r="JWR183" s="541"/>
      <c r="JWS183" s="541"/>
      <c r="JWT183" s="541"/>
      <c r="JWU183" s="541"/>
      <c r="JWV183" s="541"/>
      <c r="JWW183" s="541"/>
      <c r="JWX183" s="541"/>
      <c r="JWY183" s="541"/>
      <c r="JWZ183" s="541"/>
      <c r="JXA183" s="541"/>
      <c r="JXB183" s="541"/>
      <c r="JXC183" s="541"/>
      <c r="JXD183" s="541"/>
      <c r="JXE183" s="541"/>
      <c r="JXF183" s="541"/>
      <c r="JXG183" s="541"/>
      <c r="JXH183" s="541"/>
      <c r="JXI183" s="541"/>
      <c r="JXJ183" s="541"/>
      <c r="JXK183" s="541"/>
      <c r="JXL183" s="541"/>
      <c r="JXM183" s="541"/>
      <c r="JXN183" s="541"/>
      <c r="JXO183" s="541"/>
      <c r="JXP183" s="541"/>
      <c r="JXQ183" s="541"/>
      <c r="JXR183" s="541"/>
      <c r="JXS183" s="541"/>
      <c r="JXT183" s="541"/>
      <c r="JXU183" s="541"/>
      <c r="JXV183" s="541"/>
      <c r="JXW183" s="541"/>
      <c r="JXX183" s="541"/>
      <c r="JXY183" s="541"/>
      <c r="JXZ183" s="541"/>
      <c r="JYA183" s="541"/>
      <c r="JYB183" s="541"/>
      <c r="JYC183" s="541"/>
      <c r="JYD183" s="541"/>
      <c r="JYE183" s="541"/>
      <c r="JYF183" s="541"/>
      <c r="JYG183" s="541"/>
      <c r="JYH183" s="541"/>
      <c r="JYI183" s="541"/>
      <c r="JYJ183" s="541"/>
      <c r="JYK183" s="541"/>
      <c r="JYL183" s="541"/>
      <c r="JYM183" s="541"/>
      <c r="JYN183" s="541"/>
      <c r="JYO183" s="541"/>
      <c r="JYP183" s="541"/>
      <c r="JYQ183" s="541"/>
      <c r="JYR183" s="541"/>
      <c r="JYS183" s="541"/>
      <c r="JYT183" s="541"/>
      <c r="JYU183" s="541"/>
      <c r="JYV183" s="541"/>
      <c r="JYW183" s="541"/>
      <c r="JYX183" s="541"/>
      <c r="JYY183" s="541"/>
      <c r="JYZ183" s="541"/>
      <c r="JZA183" s="541"/>
      <c r="JZB183" s="541"/>
      <c r="JZC183" s="541"/>
      <c r="JZD183" s="541"/>
      <c r="JZE183" s="541"/>
      <c r="JZF183" s="541"/>
      <c r="JZG183" s="541"/>
      <c r="JZH183" s="541"/>
      <c r="JZI183" s="541"/>
      <c r="JZJ183" s="541"/>
      <c r="JZK183" s="541"/>
      <c r="JZL183" s="541"/>
      <c r="JZM183" s="541"/>
      <c r="JZN183" s="541"/>
      <c r="JZO183" s="541"/>
      <c r="JZP183" s="541"/>
      <c r="JZQ183" s="541"/>
      <c r="JZR183" s="541"/>
      <c r="JZS183" s="541"/>
      <c r="JZT183" s="541"/>
      <c r="JZU183" s="541"/>
      <c r="JZV183" s="541"/>
      <c r="JZW183" s="541"/>
      <c r="JZX183" s="541"/>
      <c r="JZY183" s="541"/>
      <c r="JZZ183" s="541"/>
      <c r="KAA183" s="541"/>
      <c r="KAB183" s="541"/>
      <c r="KAC183" s="541"/>
      <c r="KAD183" s="541"/>
      <c r="KAE183" s="541"/>
      <c r="KAF183" s="541"/>
      <c r="KAG183" s="541"/>
      <c r="KAH183" s="541"/>
      <c r="KAI183" s="541"/>
      <c r="KAJ183" s="541"/>
      <c r="KAK183" s="541"/>
      <c r="KAL183" s="541"/>
      <c r="KAM183" s="541"/>
      <c r="KAN183" s="541"/>
      <c r="KAO183" s="541"/>
      <c r="KAP183" s="541"/>
      <c r="KAQ183" s="541"/>
      <c r="KAR183" s="541"/>
      <c r="KAS183" s="541"/>
      <c r="KAT183" s="541"/>
      <c r="KAU183" s="541"/>
      <c r="KAV183" s="541"/>
      <c r="KAW183" s="541"/>
      <c r="KAX183" s="541"/>
      <c r="KAY183" s="541"/>
      <c r="KAZ183" s="541"/>
      <c r="KBA183" s="541"/>
      <c r="KBB183" s="541"/>
      <c r="KBC183" s="541"/>
      <c r="KBD183" s="541"/>
      <c r="KBE183" s="541"/>
      <c r="KBF183" s="541"/>
      <c r="KBG183" s="541"/>
      <c r="KBH183" s="541"/>
      <c r="KBI183" s="541"/>
      <c r="KBJ183" s="541"/>
      <c r="KBK183" s="541"/>
      <c r="KBL183" s="541"/>
      <c r="KBM183" s="541"/>
      <c r="KBN183" s="541"/>
      <c r="KBO183" s="541"/>
      <c r="KBP183" s="541"/>
      <c r="KBQ183" s="541"/>
      <c r="KBR183" s="541"/>
      <c r="KBS183" s="541"/>
      <c r="KBT183" s="541"/>
      <c r="KBU183" s="541"/>
      <c r="KBV183" s="541"/>
      <c r="KBW183" s="541"/>
      <c r="KBX183" s="541"/>
      <c r="KBY183" s="541"/>
      <c r="KBZ183" s="541"/>
      <c r="KCA183" s="541"/>
      <c r="KCB183" s="541"/>
      <c r="KCC183" s="541"/>
      <c r="KCD183" s="541"/>
      <c r="KCE183" s="541"/>
      <c r="KCF183" s="541"/>
      <c r="KCG183" s="541"/>
      <c r="KCH183" s="541"/>
      <c r="KCI183" s="541"/>
      <c r="KCJ183" s="541"/>
      <c r="KCK183" s="541"/>
      <c r="KCL183" s="541"/>
      <c r="KCM183" s="541"/>
      <c r="KCN183" s="541"/>
      <c r="KCO183" s="541"/>
      <c r="KCP183" s="541"/>
      <c r="KCQ183" s="541"/>
      <c r="KCR183" s="541"/>
      <c r="KCS183" s="541"/>
      <c r="KCT183" s="541"/>
      <c r="KCU183" s="541"/>
      <c r="KCV183" s="541"/>
      <c r="KCW183" s="541"/>
      <c r="KCX183" s="541"/>
      <c r="KCY183" s="541"/>
      <c r="KCZ183" s="541"/>
      <c r="KDA183" s="541"/>
      <c r="KDB183" s="541"/>
      <c r="KDC183" s="541"/>
      <c r="KDD183" s="541"/>
      <c r="KDE183" s="541"/>
      <c r="KDF183" s="541"/>
      <c r="KDG183" s="541"/>
      <c r="KDH183" s="541"/>
      <c r="KDI183" s="541"/>
      <c r="KDJ183" s="541"/>
      <c r="KDK183" s="541"/>
      <c r="KDL183" s="541"/>
      <c r="KDM183" s="541"/>
      <c r="KDN183" s="541"/>
      <c r="KDO183" s="541"/>
      <c r="KDP183" s="541"/>
      <c r="KDQ183" s="541"/>
      <c r="KDR183" s="541"/>
      <c r="KDS183" s="541"/>
      <c r="KDT183" s="541"/>
      <c r="KDU183" s="541"/>
      <c r="KDV183" s="541"/>
      <c r="KDW183" s="541"/>
      <c r="KDX183" s="541"/>
      <c r="KDY183" s="541"/>
      <c r="KDZ183" s="541"/>
      <c r="KEA183" s="541"/>
      <c r="KEB183" s="541"/>
      <c r="KEC183" s="541"/>
      <c r="KED183" s="541"/>
      <c r="KEE183" s="541"/>
      <c r="KEF183" s="541"/>
      <c r="KEG183" s="541"/>
      <c r="KEH183" s="541"/>
      <c r="KEI183" s="541"/>
      <c r="KEJ183" s="541"/>
      <c r="KEK183" s="541"/>
      <c r="KEL183" s="541"/>
      <c r="KEM183" s="541"/>
      <c r="KEN183" s="541"/>
      <c r="KEO183" s="541"/>
      <c r="KEP183" s="541"/>
      <c r="KEQ183" s="541"/>
      <c r="KER183" s="541"/>
      <c r="KES183" s="541"/>
      <c r="KET183" s="541"/>
      <c r="KEU183" s="541"/>
      <c r="KEV183" s="541"/>
      <c r="KEW183" s="541"/>
      <c r="KEX183" s="541"/>
      <c r="KEY183" s="541"/>
      <c r="KEZ183" s="541"/>
      <c r="KFA183" s="541"/>
      <c r="KFB183" s="541"/>
      <c r="KFC183" s="541"/>
      <c r="KFD183" s="541"/>
      <c r="KFE183" s="541"/>
      <c r="KFF183" s="541"/>
      <c r="KFG183" s="541"/>
      <c r="KFH183" s="541"/>
      <c r="KFI183" s="541"/>
      <c r="KFJ183" s="541"/>
      <c r="KFK183" s="541"/>
      <c r="KFL183" s="541"/>
      <c r="KFM183" s="541"/>
      <c r="KFN183" s="541"/>
      <c r="KFO183" s="541"/>
      <c r="KFP183" s="541"/>
      <c r="KFQ183" s="541"/>
      <c r="KFR183" s="541"/>
      <c r="KFS183" s="541"/>
      <c r="KFT183" s="541"/>
      <c r="KFU183" s="541"/>
      <c r="KFV183" s="541"/>
      <c r="KFW183" s="541"/>
      <c r="KFX183" s="541"/>
      <c r="KFY183" s="541"/>
      <c r="KFZ183" s="541"/>
      <c r="KGA183" s="541"/>
      <c r="KGB183" s="541"/>
      <c r="KGC183" s="541"/>
      <c r="KGD183" s="541"/>
      <c r="KGE183" s="541"/>
      <c r="KGF183" s="541"/>
      <c r="KGG183" s="541"/>
      <c r="KGH183" s="541"/>
      <c r="KGI183" s="541"/>
      <c r="KGJ183" s="541"/>
      <c r="KGK183" s="541"/>
      <c r="KGL183" s="541"/>
      <c r="KGM183" s="541"/>
      <c r="KGN183" s="541"/>
      <c r="KGO183" s="541"/>
      <c r="KGP183" s="541"/>
      <c r="KGQ183" s="541"/>
      <c r="KGR183" s="541"/>
      <c r="KGS183" s="541"/>
      <c r="KGT183" s="541"/>
      <c r="KGU183" s="541"/>
      <c r="KGV183" s="541"/>
      <c r="KGW183" s="541"/>
      <c r="KGX183" s="541"/>
      <c r="KGY183" s="541"/>
      <c r="KGZ183" s="541"/>
      <c r="KHA183" s="541"/>
      <c r="KHB183" s="541"/>
      <c r="KHC183" s="541"/>
      <c r="KHD183" s="541"/>
      <c r="KHE183" s="541"/>
      <c r="KHF183" s="541"/>
      <c r="KHG183" s="541"/>
      <c r="KHH183" s="541"/>
      <c r="KHI183" s="541"/>
      <c r="KHJ183" s="541"/>
      <c r="KHK183" s="541"/>
      <c r="KHL183" s="541"/>
      <c r="KHM183" s="541"/>
      <c r="KHN183" s="541"/>
      <c r="KHO183" s="541"/>
      <c r="KHP183" s="541"/>
      <c r="KHQ183" s="541"/>
      <c r="KHR183" s="541"/>
      <c r="KHS183" s="541"/>
      <c r="KHT183" s="541"/>
      <c r="KHU183" s="541"/>
      <c r="KHV183" s="541"/>
      <c r="KHW183" s="541"/>
      <c r="KHX183" s="541"/>
      <c r="KHY183" s="541"/>
      <c r="KHZ183" s="541"/>
      <c r="KIA183" s="541"/>
      <c r="KIB183" s="541"/>
      <c r="KIC183" s="541"/>
      <c r="KID183" s="541"/>
      <c r="KIE183" s="541"/>
      <c r="KIF183" s="541"/>
      <c r="KIG183" s="541"/>
      <c r="KIH183" s="541"/>
      <c r="KII183" s="541"/>
      <c r="KIJ183" s="541"/>
      <c r="KIK183" s="541"/>
      <c r="KIL183" s="541"/>
      <c r="KIM183" s="541"/>
      <c r="KIN183" s="541"/>
      <c r="KIO183" s="541"/>
      <c r="KIP183" s="541"/>
      <c r="KIQ183" s="541"/>
      <c r="KIR183" s="541"/>
      <c r="KIS183" s="541"/>
      <c r="KIT183" s="541"/>
      <c r="KIU183" s="541"/>
      <c r="KIV183" s="541"/>
      <c r="KIW183" s="541"/>
      <c r="KIX183" s="541"/>
      <c r="KIY183" s="541"/>
      <c r="KIZ183" s="541"/>
      <c r="KJA183" s="541"/>
      <c r="KJB183" s="541"/>
      <c r="KJC183" s="541"/>
      <c r="KJD183" s="541"/>
      <c r="KJE183" s="541"/>
      <c r="KJF183" s="541"/>
      <c r="KJG183" s="541"/>
      <c r="KJH183" s="541"/>
      <c r="KJI183" s="541"/>
      <c r="KJJ183" s="541"/>
      <c r="KJK183" s="541"/>
      <c r="KJL183" s="541"/>
      <c r="KJM183" s="541"/>
      <c r="KJN183" s="541"/>
      <c r="KJO183" s="541"/>
      <c r="KJP183" s="541"/>
      <c r="KJQ183" s="541"/>
      <c r="KJR183" s="541"/>
      <c r="KJS183" s="541"/>
      <c r="KJT183" s="541"/>
      <c r="KJU183" s="541"/>
      <c r="KJV183" s="541"/>
      <c r="KJW183" s="541"/>
      <c r="KJX183" s="541"/>
      <c r="KJY183" s="541"/>
      <c r="KJZ183" s="541"/>
      <c r="KKA183" s="541"/>
      <c r="KKB183" s="541"/>
      <c r="KKC183" s="541"/>
      <c r="KKD183" s="541"/>
      <c r="KKE183" s="541"/>
      <c r="KKF183" s="541"/>
      <c r="KKG183" s="541"/>
      <c r="KKH183" s="541"/>
      <c r="KKI183" s="541"/>
      <c r="KKJ183" s="541"/>
      <c r="KKK183" s="541"/>
      <c r="KKL183" s="541"/>
      <c r="KKM183" s="541"/>
      <c r="KKN183" s="541"/>
      <c r="KKO183" s="541"/>
      <c r="KKP183" s="541"/>
      <c r="KKQ183" s="541"/>
      <c r="KKR183" s="541"/>
      <c r="KKS183" s="541"/>
      <c r="KKT183" s="541"/>
      <c r="KKU183" s="541"/>
      <c r="KKV183" s="541"/>
      <c r="KKW183" s="541"/>
      <c r="KKX183" s="541"/>
      <c r="KKY183" s="541"/>
      <c r="KKZ183" s="541"/>
      <c r="KLA183" s="541"/>
      <c r="KLB183" s="541"/>
      <c r="KLC183" s="541"/>
      <c r="KLD183" s="541"/>
      <c r="KLE183" s="541"/>
      <c r="KLF183" s="541"/>
      <c r="KLG183" s="541"/>
      <c r="KLH183" s="541"/>
      <c r="KLI183" s="541"/>
      <c r="KLJ183" s="541"/>
      <c r="KLK183" s="541"/>
      <c r="KLL183" s="541"/>
      <c r="KLM183" s="541"/>
      <c r="KLN183" s="541"/>
      <c r="KLO183" s="541"/>
      <c r="KLP183" s="541"/>
      <c r="KLQ183" s="541"/>
      <c r="KLR183" s="541"/>
      <c r="KLS183" s="541"/>
      <c r="KLT183" s="541"/>
      <c r="KLU183" s="541"/>
      <c r="KLV183" s="541"/>
      <c r="KLW183" s="541"/>
      <c r="KLX183" s="541"/>
      <c r="KLY183" s="541"/>
      <c r="KLZ183" s="541"/>
      <c r="KMA183" s="541"/>
      <c r="KMB183" s="541"/>
      <c r="KMC183" s="541"/>
      <c r="KMD183" s="541"/>
      <c r="KME183" s="541"/>
      <c r="KMF183" s="541"/>
      <c r="KMG183" s="541"/>
      <c r="KMH183" s="541"/>
      <c r="KMI183" s="541"/>
      <c r="KMJ183" s="541"/>
      <c r="KMK183" s="541"/>
      <c r="KML183" s="541"/>
      <c r="KMM183" s="541"/>
      <c r="KMN183" s="541"/>
      <c r="KMO183" s="541"/>
      <c r="KMP183" s="541"/>
      <c r="KMQ183" s="541"/>
      <c r="KMR183" s="541"/>
      <c r="KMS183" s="541"/>
      <c r="KMT183" s="541"/>
      <c r="KMU183" s="541"/>
      <c r="KMV183" s="541"/>
      <c r="KMW183" s="541"/>
      <c r="KMX183" s="541"/>
      <c r="KMY183" s="541"/>
      <c r="KMZ183" s="541"/>
      <c r="KNA183" s="541"/>
      <c r="KNB183" s="541"/>
      <c r="KNC183" s="541"/>
      <c r="KND183" s="541"/>
      <c r="KNE183" s="541"/>
      <c r="KNF183" s="541"/>
      <c r="KNG183" s="541"/>
      <c r="KNH183" s="541"/>
      <c r="KNI183" s="541"/>
      <c r="KNJ183" s="541"/>
      <c r="KNK183" s="541"/>
      <c r="KNL183" s="541"/>
      <c r="KNM183" s="541"/>
      <c r="KNN183" s="541"/>
      <c r="KNO183" s="541"/>
      <c r="KNP183" s="541"/>
      <c r="KNQ183" s="541"/>
      <c r="KNR183" s="541"/>
      <c r="KNS183" s="541"/>
      <c r="KNT183" s="541"/>
      <c r="KNU183" s="541"/>
      <c r="KNV183" s="541"/>
      <c r="KNW183" s="541"/>
      <c r="KNX183" s="541"/>
      <c r="KNY183" s="541"/>
      <c r="KNZ183" s="541"/>
      <c r="KOA183" s="541"/>
      <c r="KOB183" s="541"/>
      <c r="KOC183" s="541"/>
      <c r="KOD183" s="541"/>
      <c r="KOE183" s="541"/>
      <c r="KOF183" s="541"/>
      <c r="KOG183" s="541"/>
      <c r="KOH183" s="541"/>
      <c r="KOI183" s="541"/>
      <c r="KOJ183" s="541"/>
      <c r="KOK183" s="541"/>
      <c r="KOL183" s="541"/>
      <c r="KOM183" s="541"/>
      <c r="KON183" s="541"/>
      <c r="KOO183" s="541"/>
      <c r="KOP183" s="541"/>
      <c r="KOQ183" s="541"/>
      <c r="KOR183" s="541"/>
      <c r="KOS183" s="541"/>
      <c r="KOT183" s="541"/>
      <c r="KOU183" s="541"/>
      <c r="KOV183" s="541"/>
      <c r="KOW183" s="541"/>
      <c r="KOX183" s="541"/>
      <c r="KOY183" s="541"/>
      <c r="KOZ183" s="541"/>
      <c r="KPA183" s="541"/>
      <c r="KPB183" s="541"/>
      <c r="KPC183" s="541"/>
      <c r="KPD183" s="541"/>
      <c r="KPE183" s="541"/>
      <c r="KPF183" s="541"/>
      <c r="KPG183" s="541"/>
      <c r="KPH183" s="541"/>
      <c r="KPI183" s="541"/>
      <c r="KPJ183" s="541"/>
      <c r="KPK183" s="541"/>
      <c r="KPL183" s="541"/>
      <c r="KPM183" s="541"/>
      <c r="KPN183" s="541"/>
      <c r="KPO183" s="541"/>
      <c r="KPP183" s="541"/>
      <c r="KPQ183" s="541"/>
      <c r="KPR183" s="541"/>
      <c r="KPS183" s="541"/>
      <c r="KPT183" s="541"/>
      <c r="KPU183" s="541"/>
      <c r="KPV183" s="541"/>
      <c r="KPW183" s="541"/>
      <c r="KPX183" s="541"/>
      <c r="KPY183" s="541"/>
      <c r="KPZ183" s="541"/>
      <c r="KQA183" s="541"/>
      <c r="KQB183" s="541"/>
      <c r="KQC183" s="541"/>
      <c r="KQD183" s="541"/>
      <c r="KQE183" s="541"/>
      <c r="KQF183" s="541"/>
      <c r="KQG183" s="541"/>
      <c r="KQH183" s="541"/>
      <c r="KQI183" s="541"/>
      <c r="KQJ183" s="541"/>
      <c r="KQK183" s="541"/>
      <c r="KQL183" s="541"/>
      <c r="KQM183" s="541"/>
      <c r="KQN183" s="541"/>
      <c r="KQO183" s="541"/>
      <c r="KQP183" s="541"/>
      <c r="KQQ183" s="541"/>
      <c r="KQR183" s="541"/>
      <c r="KQS183" s="541"/>
      <c r="KQT183" s="541"/>
      <c r="KQU183" s="541"/>
      <c r="KQV183" s="541"/>
      <c r="KQW183" s="541"/>
      <c r="KQX183" s="541"/>
      <c r="KQY183" s="541"/>
      <c r="KQZ183" s="541"/>
      <c r="KRA183" s="541"/>
      <c r="KRB183" s="541"/>
      <c r="KRC183" s="541"/>
      <c r="KRD183" s="541"/>
      <c r="KRE183" s="541"/>
      <c r="KRF183" s="541"/>
      <c r="KRG183" s="541"/>
      <c r="KRH183" s="541"/>
      <c r="KRI183" s="541"/>
      <c r="KRJ183" s="541"/>
      <c r="KRK183" s="541"/>
      <c r="KRL183" s="541"/>
      <c r="KRM183" s="541"/>
      <c r="KRN183" s="541"/>
      <c r="KRO183" s="541"/>
      <c r="KRP183" s="541"/>
      <c r="KRQ183" s="541"/>
      <c r="KRR183" s="541"/>
      <c r="KRS183" s="541"/>
      <c r="KRT183" s="541"/>
      <c r="KRU183" s="541"/>
      <c r="KRV183" s="541"/>
      <c r="KRW183" s="541"/>
      <c r="KRX183" s="541"/>
      <c r="KRY183" s="541"/>
      <c r="KRZ183" s="541"/>
      <c r="KSA183" s="541"/>
      <c r="KSB183" s="541"/>
      <c r="KSC183" s="541"/>
      <c r="KSD183" s="541"/>
      <c r="KSE183" s="541"/>
      <c r="KSF183" s="541"/>
      <c r="KSG183" s="541"/>
      <c r="KSH183" s="541"/>
      <c r="KSI183" s="541"/>
      <c r="KSJ183" s="541"/>
      <c r="KSK183" s="541"/>
      <c r="KSL183" s="541"/>
      <c r="KSM183" s="541"/>
      <c r="KSN183" s="541"/>
      <c r="KSO183" s="541"/>
      <c r="KSP183" s="541"/>
      <c r="KSQ183" s="541"/>
      <c r="KSR183" s="541"/>
      <c r="KSS183" s="541"/>
      <c r="KST183" s="541"/>
      <c r="KSU183" s="541"/>
      <c r="KSV183" s="541"/>
      <c r="KSW183" s="541"/>
      <c r="KSX183" s="541"/>
      <c r="KSY183" s="541"/>
      <c r="KSZ183" s="541"/>
      <c r="KTA183" s="541"/>
      <c r="KTB183" s="541"/>
      <c r="KTC183" s="541"/>
      <c r="KTD183" s="541"/>
      <c r="KTE183" s="541"/>
      <c r="KTF183" s="541"/>
      <c r="KTG183" s="541"/>
      <c r="KTH183" s="541"/>
      <c r="KTI183" s="541"/>
      <c r="KTJ183" s="541"/>
      <c r="KTK183" s="541"/>
      <c r="KTL183" s="541"/>
      <c r="KTM183" s="541"/>
      <c r="KTN183" s="541"/>
      <c r="KTO183" s="541"/>
      <c r="KTP183" s="541"/>
      <c r="KTQ183" s="541"/>
      <c r="KTR183" s="541"/>
      <c r="KTS183" s="541"/>
      <c r="KTT183" s="541"/>
      <c r="KTU183" s="541"/>
      <c r="KTV183" s="541"/>
      <c r="KTW183" s="541"/>
      <c r="KTX183" s="541"/>
      <c r="KTY183" s="541"/>
      <c r="KTZ183" s="541"/>
      <c r="KUA183" s="541"/>
      <c r="KUB183" s="541"/>
      <c r="KUC183" s="541"/>
      <c r="KUD183" s="541"/>
      <c r="KUE183" s="541"/>
      <c r="KUF183" s="541"/>
      <c r="KUG183" s="541"/>
      <c r="KUH183" s="541"/>
      <c r="KUI183" s="541"/>
      <c r="KUJ183" s="541"/>
      <c r="KUK183" s="541"/>
      <c r="KUL183" s="541"/>
      <c r="KUM183" s="541"/>
      <c r="KUN183" s="541"/>
      <c r="KUO183" s="541"/>
      <c r="KUP183" s="541"/>
      <c r="KUQ183" s="541"/>
      <c r="KUR183" s="541"/>
      <c r="KUS183" s="541"/>
      <c r="KUT183" s="541"/>
      <c r="KUU183" s="541"/>
      <c r="KUV183" s="541"/>
      <c r="KUW183" s="541"/>
      <c r="KUX183" s="541"/>
      <c r="KUY183" s="541"/>
      <c r="KUZ183" s="541"/>
      <c r="KVA183" s="541"/>
      <c r="KVB183" s="541"/>
      <c r="KVC183" s="541"/>
      <c r="KVD183" s="541"/>
      <c r="KVE183" s="541"/>
      <c r="KVF183" s="541"/>
      <c r="KVG183" s="541"/>
      <c r="KVH183" s="541"/>
      <c r="KVI183" s="541"/>
      <c r="KVJ183" s="541"/>
      <c r="KVK183" s="541"/>
      <c r="KVL183" s="541"/>
      <c r="KVM183" s="541"/>
      <c r="KVN183" s="541"/>
      <c r="KVO183" s="541"/>
      <c r="KVP183" s="541"/>
      <c r="KVQ183" s="541"/>
      <c r="KVR183" s="541"/>
      <c r="KVS183" s="541"/>
      <c r="KVT183" s="541"/>
      <c r="KVU183" s="541"/>
      <c r="KVV183" s="541"/>
      <c r="KVW183" s="541"/>
      <c r="KVX183" s="541"/>
      <c r="KVY183" s="541"/>
      <c r="KVZ183" s="541"/>
      <c r="KWA183" s="541"/>
      <c r="KWB183" s="541"/>
      <c r="KWC183" s="541"/>
      <c r="KWD183" s="541"/>
      <c r="KWE183" s="541"/>
      <c r="KWF183" s="541"/>
      <c r="KWG183" s="541"/>
      <c r="KWH183" s="541"/>
      <c r="KWI183" s="541"/>
      <c r="KWJ183" s="541"/>
      <c r="KWK183" s="541"/>
      <c r="KWL183" s="541"/>
      <c r="KWM183" s="541"/>
      <c r="KWN183" s="541"/>
      <c r="KWO183" s="541"/>
      <c r="KWP183" s="541"/>
      <c r="KWQ183" s="541"/>
      <c r="KWR183" s="541"/>
      <c r="KWS183" s="541"/>
      <c r="KWT183" s="541"/>
      <c r="KWU183" s="541"/>
      <c r="KWV183" s="541"/>
      <c r="KWW183" s="541"/>
      <c r="KWX183" s="541"/>
      <c r="KWY183" s="541"/>
      <c r="KWZ183" s="541"/>
      <c r="KXA183" s="541"/>
      <c r="KXB183" s="541"/>
      <c r="KXC183" s="541"/>
      <c r="KXD183" s="541"/>
      <c r="KXE183" s="541"/>
      <c r="KXF183" s="541"/>
      <c r="KXG183" s="541"/>
      <c r="KXH183" s="541"/>
      <c r="KXI183" s="541"/>
      <c r="KXJ183" s="541"/>
      <c r="KXK183" s="541"/>
      <c r="KXL183" s="541"/>
      <c r="KXM183" s="541"/>
      <c r="KXN183" s="541"/>
      <c r="KXO183" s="541"/>
      <c r="KXP183" s="541"/>
      <c r="KXQ183" s="541"/>
      <c r="KXR183" s="541"/>
      <c r="KXS183" s="541"/>
      <c r="KXT183" s="541"/>
      <c r="KXU183" s="541"/>
      <c r="KXV183" s="541"/>
      <c r="KXW183" s="541"/>
      <c r="KXX183" s="541"/>
      <c r="KXY183" s="541"/>
      <c r="KXZ183" s="541"/>
      <c r="KYA183" s="541"/>
      <c r="KYB183" s="541"/>
      <c r="KYC183" s="541"/>
      <c r="KYD183" s="541"/>
      <c r="KYE183" s="541"/>
      <c r="KYF183" s="541"/>
      <c r="KYG183" s="541"/>
      <c r="KYH183" s="541"/>
      <c r="KYI183" s="541"/>
      <c r="KYJ183" s="541"/>
      <c r="KYK183" s="541"/>
      <c r="KYL183" s="541"/>
      <c r="KYM183" s="541"/>
      <c r="KYN183" s="541"/>
      <c r="KYO183" s="541"/>
      <c r="KYP183" s="541"/>
      <c r="KYQ183" s="541"/>
      <c r="KYR183" s="541"/>
      <c r="KYS183" s="541"/>
      <c r="KYT183" s="541"/>
      <c r="KYU183" s="541"/>
      <c r="KYV183" s="541"/>
      <c r="KYW183" s="541"/>
      <c r="KYX183" s="541"/>
      <c r="KYY183" s="541"/>
      <c r="KYZ183" s="541"/>
      <c r="KZA183" s="541"/>
      <c r="KZB183" s="541"/>
      <c r="KZC183" s="541"/>
      <c r="KZD183" s="541"/>
      <c r="KZE183" s="541"/>
      <c r="KZF183" s="541"/>
      <c r="KZG183" s="541"/>
      <c r="KZH183" s="541"/>
      <c r="KZI183" s="541"/>
      <c r="KZJ183" s="541"/>
      <c r="KZK183" s="541"/>
      <c r="KZL183" s="541"/>
      <c r="KZM183" s="541"/>
      <c r="KZN183" s="541"/>
      <c r="KZO183" s="541"/>
      <c r="KZP183" s="541"/>
      <c r="KZQ183" s="541"/>
      <c r="KZR183" s="541"/>
      <c r="KZS183" s="541"/>
      <c r="KZT183" s="541"/>
      <c r="KZU183" s="541"/>
      <c r="KZV183" s="541"/>
      <c r="KZW183" s="541"/>
      <c r="KZX183" s="541"/>
      <c r="KZY183" s="541"/>
      <c r="KZZ183" s="541"/>
      <c r="LAA183" s="541"/>
      <c r="LAB183" s="541"/>
      <c r="LAC183" s="541"/>
      <c r="LAD183" s="541"/>
      <c r="LAE183" s="541"/>
      <c r="LAF183" s="541"/>
      <c r="LAG183" s="541"/>
      <c r="LAH183" s="541"/>
      <c r="LAI183" s="541"/>
      <c r="LAJ183" s="541"/>
      <c r="LAK183" s="541"/>
      <c r="LAL183" s="541"/>
      <c r="LAM183" s="541"/>
      <c r="LAN183" s="541"/>
      <c r="LAO183" s="541"/>
      <c r="LAP183" s="541"/>
      <c r="LAQ183" s="541"/>
      <c r="LAR183" s="541"/>
      <c r="LAS183" s="541"/>
      <c r="LAT183" s="541"/>
      <c r="LAU183" s="541"/>
      <c r="LAV183" s="541"/>
      <c r="LAW183" s="541"/>
      <c r="LAX183" s="541"/>
      <c r="LAY183" s="541"/>
      <c r="LAZ183" s="541"/>
      <c r="LBA183" s="541"/>
      <c r="LBB183" s="541"/>
      <c r="LBC183" s="541"/>
      <c r="LBD183" s="541"/>
      <c r="LBE183" s="541"/>
      <c r="LBF183" s="541"/>
      <c r="LBG183" s="541"/>
      <c r="LBH183" s="541"/>
      <c r="LBI183" s="541"/>
      <c r="LBJ183" s="541"/>
      <c r="LBK183" s="541"/>
      <c r="LBL183" s="541"/>
      <c r="LBM183" s="541"/>
      <c r="LBN183" s="541"/>
      <c r="LBO183" s="541"/>
      <c r="LBP183" s="541"/>
      <c r="LBQ183" s="541"/>
      <c r="LBR183" s="541"/>
      <c r="LBS183" s="541"/>
      <c r="LBT183" s="541"/>
      <c r="LBU183" s="541"/>
      <c r="LBV183" s="541"/>
      <c r="LBW183" s="541"/>
      <c r="LBX183" s="541"/>
      <c r="LBY183" s="541"/>
      <c r="LBZ183" s="541"/>
      <c r="LCA183" s="541"/>
      <c r="LCB183" s="541"/>
      <c r="LCC183" s="541"/>
      <c r="LCD183" s="541"/>
      <c r="LCE183" s="541"/>
      <c r="LCF183" s="541"/>
      <c r="LCG183" s="541"/>
      <c r="LCH183" s="541"/>
      <c r="LCI183" s="541"/>
      <c r="LCJ183" s="541"/>
      <c r="LCK183" s="541"/>
      <c r="LCL183" s="541"/>
      <c r="LCM183" s="541"/>
      <c r="LCN183" s="541"/>
      <c r="LCO183" s="541"/>
      <c r="LCP183" s="541"/>
      <c r="LCQ183" s="541"/>
      <c r="LCR183" s="541"/>
      <c r="LCS183" s="541"/>
      <c r="LCT183" s="541"/>
      <c r="LCU183" s="541"/>
      <c r="LCV183" s="541"/>
      <c r="LCW183" s="541"/>
      <c r="LCX183" s="541"/>
      <c r="LCY183" s="541"/>
      <c r="LCZ183" s="541"/>
      <c r="LDA183" s="541"/>
      <c r="LDB183" s="541"/>
      <c r="LDC183" s="541"/>
      <c r="LDD183" s="541"/>
      <c r="LDE183" s="541"/>
      <c r="LDF183" s="541"/>
      <c r="LDG183" s="541"/>
      <c r="LDH183" s="541"/>
      <c r="LDI183" s="541"/>
      <c r="LDJ183" s="541"/>
      <c r="LDK183" s="541"/>
      <c r="LDL183" s="541"/>
      <c r="LDM183" s="541"/>
      <c r="LDN183" s="541"/>
      <c r="LDO183" s="541"/>
      <c r="LDP183" s="541"/>
      <c r="LDQ183" s="541"/>
      <c r="LDR183" s="541"/>
      <c r="LDS183" s="541"/>
      <c r="LDT183" s="541"/>
      <c r="LDU183" s="541"/>
      <c r="LDV183" s="541"/>
      <c r="LDW183" s="541"/>
      <c r="LDX183" s="541"/>
      <c r="LDY183" s="541"/>
      <c r="LDZ183" s="541"/>
      <c r="LEA183" s="541"/>
      <c r="LEB183" s="541"/>
      <c r="LEC183" s="541"/>
      <c r="LED183" s="541"/>
      <c r="LEE183" s="541"/>
      <c r="LEF183" s="541"/>
      <c r="LEG183" s="541"/>
      <c r="LEH183" s="541"/>
      <c r="LEI183" s="541"/>
      <c r="LEJ183" s="541"/>
      <c r="LEK183" s="541"/>
      <c r="LEL183" s="541"/>
      <c r="LEM183" s="541"/>
      <c r="LEN183" s="541"/>
      <c r="LEO183" s="541"/>
      <c r="LEP183" s="541"/>
      <c r="LEQ183" s="541"/>
      <c r="LER183" s="541"/>
      <c r="LES183" s="541"/>
      <c r="LET183" s="541"/>
      <c r="LEU183" s="541"/>
      <c r="LEV183" s="541"/>
      <c r="LEW183" s="541"/>
      <c r="LEX183" s="541"/>
      <c r="LEY183" s="541"/>
      <c r="LEZ183" s="541"/>
      <c r="LFA183" s="541"/>
      <c r="LFB183" s="541"/>
      <c r="LFC183" s="541"/>
      <c r="LFD183" s="541"/>
      <c r="LFE183" s="541"/>
      <c r="LFF183" s="541"/>
      <c r="LFG183" s="541"/>
      <c r="LFH183" s="541"/>
      <c r="LFI183" s="541"/>
      <c r="LFJ183" s="541"/>
      <c r="LFK183" s="541"/>
      <c r="LFL183" s="541"/>
      <c r="LFM183" s="541"/>
      <c r="LFN183" s="541"/>
      <c r="LFO183" s="541"/>
      <c r="LFP183" s="541"/>
      <c r="LFQ183" s="541"/>
      <c r="LFR183" s="541"/>
      <c r="LFS183" s="541"/>
      <c r="LFT183" s="541"/>
      <c r="LFU183" s="541"/>
      <c r="LFV183" s="541"/>
      <c r="LFW183" s="541"/>
      <c r="LFX183" s="541"/>
      <c r="LFY183" s="541"/>
      <c r="LFZ183" s="541"/>
      <c r="LGA183" s="541"/>
      <c r="LGB183" s="541"/>
      <c r="LGC183" s="541"/>
      <c r="LGD183" s="541"/>
      <c r="LGE183" s="541"/>
      <c r="LGF183" s="541"/>
      <c r="LGG183" s="541"/>
      <c r="LGH183" s="541"/>
      <c r="LGI183" s="541"/>
      <c r="LGJ183" s="541"/>
      <c r="LGK183" s="541"/>
      <c r="LGL183" s="541"/>
      <c r="LGM183" s="541"/>
      <c r="LGN183" s="541"/>
      <c r="LGO183" s="541"/>
      <c r="LGP183" s="541"/>
      <c r="LGQ183" s="541"/>
      <c r="LGR183" s="541"/>
      <c r="LGS183" s="541"/>
      <c r="LGT183" s="541"/>
      <c r="LGU183" s="541"/>
      <c r="LGV183" s="541"/>
      <c r="LGW183" s="541"/>
      <c r="LGX183" s="541"/>
      <c r="LGY183" s="541"/>
      <c r="LGZ183" s="541"/>
      <c r="LHA183" s="541"/>
      <c r="LHB183" s="541"/>
      <c r="LHC183" s="541"/>
      <c r="LHD183" s="541"/>
      <c r="LHE183" s="541"/>
      <c r="LHF183" s="541"/>
      <c r="LHG183" s="541"/>
      <c r="LHH183" s="541"/>
      <c r="LHI183" s="541"/>
      <c r="LHJ183" s="541"/>
      <c r="LHK183" s="541"/>
      <c r="LHL183" s="541"/>
      <c r="LHM183" s="541"/>
      <c r="LHN183" s="541"/>
      <c r="LHO183" s="541"/>
      <c r="LHP183" s="541"/>
      <c r="LHQ183" s="541"/>
      <c r="LHR183" s="541"/>
      <c r="LHS183" s="541"/>
      <c r="LHT183" s="541"/>
      <c r="LHU183" s="541"/>
      <c r="LHV183" s="541"/>
      <c r="LHW183" s="541"/>
      <c r="LHX183" s="541"/>
      <c r="LHY183" s="541"/>
      <c r="LHZ183" s="541"/>
      <c r="LIA183" s="541"/>
      <c r="LIB183" s="541"/>
      <c r="LIC183" s="541"/>
      <c r="LID183" s="541"/>
      <c r="LIE183" s="541"/>
      <c r="LIF183" s="541"/>
      <c r="LIG183" s="541"/>
      <c r="LIH183" s="541"/>
      <c r="LII183" s="541"/>
      <c r="LIJ183" s="541"/>
      <c r="LIK183" s="541"/>
      <c r="LIL183" s="541"/>
      <c r="LIM183" s="541"/>
      <c r="LIN183" s="541"/>
      <c r="LIO183" s="541"/>
      <c r="LIP183" s="541"/>
      <c r="LIQ183" s="541"/>
      <c r="LIR183" s="541"/>
      <c r="LIS183" s="541"/>
      <c r="LIT183" s="541"/>
      <c r="LIU183" s="541"/>
      <c r="LIV183" s="541"/>
      <c r="LIW183" s="541"/>
      <c r="LIX183" s="541"/>
      <c r="LIY183" s="541"/>
      <c r="LIZ183" s="541"/>
      <c r="LJA183" s="541"/>
      <c r="LJB183" s="541"/>
      <c r="LJC183" s="541"/>
      <c r="LJD183" s="541"/>
      <c r="LJE183" s="541"/>
      <c r="LJF183" s="541"/>
      <c r="LJG183" s="541"/>
      <c r="LJH183" s="541"/>
      <c r="LJI183" s="541"/>
      <c r="LJJ183" s="541"/>
      <c r="LJK183" s="541"/>
      <c r="LJL183" s="541"/>
      <c r="LJM183" s="541"/>
      <c r="LJN183" s="541"/>
      <c r="LJO183" s="541"/>
      <c r="LJP183" s="541"/>
      <c r="LJQ183" s="541"/>
      <c r="LJR183" s="541"/>
      <c r="LJS183" s="541"/>
      <c r="LJT183" s="541"/>
      <c r="LJU183" s="541"/>
      <c r="LJV183" s="541"/>
      <c r="LJW183" s="541"/>
      <c r="LJX183" s="541"/>
      <c r="LJY183" s="541"/>
      <c r="LJZ183" s="541"/>
      <c r="LKA183" s="541"/>
      <c r="LKB183" s="541"/>
      <c r="LKC183" s="541"/>
      <c r="LKD183" s="541"/>
      <c r="LKE183" s="541"/>
      <c r="LKF183" s="541"/>
      <c r="LKG183" s="541"/>
      <c r="LKH183" s="541"/>
      <c r="LKI183" s="541"/>
      <c r="LKJ183" s="541"/>
      <c r="LKK183" s="541"/>
      <c r="LKL183" s="541"/>
      <c r="LKM183" s="541"/>
      <c r="LKN183" s="541"/>
      <c r="LKO183" s="541"/>
      <c r="LKP183" s="541"/>
      <c r="LKQ183" s="541"/>
      <c r="LKR183" s="541"/>
      <c r="LKS183" s="541"/>
      <c r="LKT183" s="541"/>
      <c r="LKU183" s="541"/>
      <c r="LKV183" s="541"/>
      <c r="LKW183" s="541"/>
      <c r="LKX183" s="541"/>
      <c r="LKY183" s="541"/>
      <c r="LKZ183" s="541"/>
      <c r="LLA183" s="541"/>
      <c r="LLB183" s="541"/>
      <c r="LLC183" s="541"/>
      <c r="LLD183" s="541"/>
      <c r="LLE183" s="541"/>
      <c r="LLF183" s="541"/>
      <c r="LLG183" s="541"/>
      <c r="LLH183" s="541"/>
      <c r="LLI183" s="541"/>
      <c r="LLJ183" s="541"/>
      <c r="LLK183" s="541"/>
      <c r="LLL183" s="541"/>
      <c r="LLM183" s="541"/>
      <c r="LLN183" s="541"/>
      <c r="LLO183" s="541"/>
      <c r="LLP183" s="541"/>
      <c r="LLQ183" s="541"/>
      <c r="LLR183" s="541"/>
      <c r="LLS183" s="541"/>
      <c r="LLT183" s="541"/>
      <c r="LLU183" s="541"/>
      <c r="LLV183" s="541"/>
      <c r="LLW183" s="541"/>
      <c r="LLX183" s="541"/>
      <c r="LLY183" s="541"/>
      <c r="LLZ183" s="541"/>
      <c r="LMA183" s="541"/>
      <c r="LMB183" s="541"/>
      <c r="LMC183" s="541"/>
      <c r="LMD183" s="541"/>
      <c r="LME183" s="541"/>
      <c r="LMF183" s="541"/>
      <c r="LMG183" s="541"/>
      <c r="LMH183" s="541"/>
      <c r="LMI183" s="541"/>
      <c r="LMJ183" s="541"/>
      <c r="LMK183" s="541"/>
      <c r="LML183" s="541"/>
      <c r="LMM183" s="541"/>
      <c r="LMN183" s="541"/>
      <c r="LMO183" s="541"/>
      <c r="LMP183" s="541"/>
      <c r="LMQ183" s="541"/>
      <c r="LMR183" s="541"/>
      <c r="LMS183" s="541"/>
      <c r="LMT183" s="541"/>
      <c r="LMU183" s="541"/>
      <c r="LMV183" s="541"/>
      <c r="LMW183" s="541"/>
      <c r="LMX183" s="541"/>
      <c r="LMY183" s="541"/>
      <c r="LMZ183" s="541"/>
      <c r="LNA183" s="541"/>
      <c r="LNB183" s="541"/>
      <c r="LNC183" s="541"/>
      <c r="LND183" s="541"/>
      <c r="LNE183" s="541"/>
      <c r="LNF183" s="541"/>
      <c r="LNG183" s="541"/>
      <c r="LNH183" s="541"/>
      <c r="LNI183" s="541"/>
      <c r="LNJ183" s="541"/>
      <c r="LNK183" s="541"/>
      <c r="LNL183" s="541"/>
      <c r="LNM183" s="541"/>
      <c r="LNN183" s="541"/>
      <c r="LNO183" s="541"/>
      <c r="LNP183" s="541"/>
      <c r="LNQ183" s="541"/>
      <c r="LNR183" s="541"/>
      <c r="LNS183" s="541"/>
      <c r="LNT183" s="541"/>
      <c r="LNU183" s="541"/>
      <c r="LNV183" s="541"/>
      <c r="LNW183" s="541"/>
      <c r="LNX183" s="541"/>
      <c r="LNY183" s="541"/>
      <c r="LNZ183" s="541"/>
      <c r="LOA183" s="541"/>
      <c r="LOB183" s="541"/>
      <c r="LOC183" s="541"/>
      <c r="LOD183" s="541"/>
      <c r="LOE183" s="541"/>
      <c r="LOF183" s="541"/>
      <c r="LOG183" s="541"/>
      <c r="LOH183" s="541"/>
      <c r="LOI183" s="541"/>
      <c r="LOJ183" s="541"/>
      <c r="LOK183" s="541"/>
      <c r="LOL183" s="541"/>
      <c r="LOM183" s="541"/>
      <c r="LON183" s="541"/>
      <c r="LOO183" s="541"/>
      <c r="LOP183" s="541"/>
      <c r="LOQ183" s="541"/>
      <c r="LOR183" s="541"/>
      <c r="LOS183" s="541"/>
      <c r="LOT183" s="541"/>
      <c r="LOU183" s="541"/>
      <c r="LOV183" s="541"/>
      <c r="LOW183" s="541"/>
      <c r="LOX183" s="541"/>
      <c r="LOY183" s="541"/>
      <c r="LOZ183" s="541"/>
      <c r="LPA183" s="541"/>
      <c r="LPB183" s="541"/>
      <c r="LPC183" s="541"/>
      <c r="LPD183" s="541"/>
      <c r="LPE183" s="541"/>
      <c r="LPF183" s="541"/>
      <c r="LPG183" s="541"/>
      <c r="LPH183" s="541"/>
      <c r="LPI183" s="541"/>
      <c r="LPJ183" s="541"/>
      <c r="LPK183" s="541"/>
      <c r="LPL183" s="541"/>
      <c r="LPM183" s="541"/>
      <c r="LPN183" s="541"/>
      <c r="LPO183" s="541"/>
      <c r="LPP183" s="541"/>
      <c r="LPQ183" s="541"/>
      <c r="LPR183" s="541"/>
      <c r="LPS183" s="541"/>
      <c r="LPT183" s="541"/>
      <c r="LPU183" s="541"/>
      <c r="LPV183" s="541"/>
      <c r="LPW183" s="541"/>
      <c r="LPX183" s="541"/>
      <c r="LPY183" s="541"/>
      <c r="LPZ183" s="541"/>
      <c r="LQA183" s="541"/>
      <c r="LQB183" s="541"/>
      <c r="LQC183" s="541"/>
      <c r="LQD183" s="541"/>
      <c r="LQE183" s="541"/>
      <c r="LQF183" s="541"/>
      <c r="LQG183" s="541"/>
      <c r="LQH183" s="541"/>
      <c r="LQI183" s="541"/>
      <c r="LQJ183" s="541"/>
      <c r="LQK183" s="541"/>
      <c r="LQL183" s="541"/>
      <c r="LQM183" s="541"/>
      <c r="LQN183" s="541"/>
      <c r="LQO183" s="541"/>
      <c r="LQP183" s="541"/>
      <c r="LQQ183" s="541"/>
      <c r="LQR183" s="541"/>
      <c r="LQS183" s="541"/>
      <c r="LQT183" s="541"/>
      <c r="LQU183" s="541"/>
      <c r="LQV183" s="541"/>
      <c r="LQW183" s="541"/>
      <c r="LQX183" s="541"/>
      <c r="LQY183" s="541"/>
      <c r="LQZ183" s="541"/>
      <c r="LRA183" s="541"/>
      <c r="LRB183" s="541"/>
      <c r="LRC183" s="541"/>
      <c r="LRD183" s="541"/>
      <c r="LRE183" s="541"/>
      <c r="LRF183" s="541"/>
      <c r="LRG183" s="541"/>
      <c r="LRH183" s="541"/>
      <c r="LRI183" s="541"/>
      <c r="LRJ183" s="541"/>
      <c r="LRK183" s="541"/>
      <c r="LRL183" s="541"/>
      <c r="LRM183" s="541"/>
      <c r="LRN183" s="541"/>
      <c r="LRO183" s="541"/>
      <c r="LRP183" s="541"/>
      <c r="LRQ183" s="541"/>
      <c r="LRR183" s="541"/>
      <c r="LRS183" s="541"/>
      <c r="LRT183" s="541"/>
      <c r="LRU183" s="541"/>
      <c r="LRV183" s="541"/>
      <c r="LRW183" s="541"/>
      <c r="LRX183" s="541"/>
      <c r="LRY183" s="541"/>
      <c r="LRZ183" s="541"/>
      <c r="LSA183" s="541"/>
      <c r="LSB183" s="541"/>
      <c r="LSC183" s="541"/>
      <c r="LSD183" s="541"/>
      <c r="LSE183" s="541"/>
      <c r="LSF183" s="541"/>
      <c r="LSG183" s="541"/>
      <c r="LSH183" s="541"/>
      <c r="LSI183" s="541"/>
      <c r="LSJ183" s="541"/>
      <c r="LSK183" s="541"/>
      <c r="LSL183" s="541"/>
      <c r="LSM183" s="541"/>
      <c r="LSN183" s="541"/>
      <c r="LSO183" s="541"/>
      <c r="LSP183" s="541"/>
      <c r="LSQ183" s="541"/>
      <c r="LSR183" s="541"/>
      <c r="LSS183" s="541"/>
      <c r="LST183" s="541"/>
      <c r="LSU183" s="541"/>
      <c r="LSV183" s="541"/>
      <c r="LSW183" s="541"/>
      <c r="LSX183" s="541"/>
      <c r="LSY183" s="541"/>
      <c r="LSZ183" s="541"/>
      <c r="LTA183" s="541"/>
      <c r="LTB183" s="541"/>
      <c r="LTC183" s="541"/>
      <c r="LTD183" s="541"/>
      <c r="LTE183" s="541"/>
      <c r="LTF183" s="541"/>
      <c r="LTG183" s="541"/>
      <c r="LTH183" s="541"/>
      <c r="LTI183" s="541"/>
      <c r="LTJ183" s="541"/>
      <c r="LTK183" s="541"/>
      <c r="LTL183" s="541"/>
      <c r="LTM183" s="541"/>
      <c r="LTN183" s="541"/>
      <c r="LTO183" s="541"/>
      <c r="LTP183" s="541"/>
      <c r="LTQ183" s="541"/>
      <c r="LTR183" s="541"/>
      <c r="LTS183" s="541"/>
      <c r="LTT183" s="541"/>
      <c r="LTU183" s="541"/>
      <c r="LTV183" s="541"/>
      <c r="LTW183" s="541"/>
      <c r="LTX183" s="541"/>
      <c r="LTY183" s="541"/>
      <c r="LTZ183" s="541"/>
      <c r="LUA183" s="541"/>
      <c r="LUB183" s="541"/>
      <c r="LUC183" s="541"/>
      <c r="LUD183" s="541"/>
      <c r="LUE183" s="541"/>
      <c r="LUF183" s="541"/>
      <c r="LUG183" s="541"/>
      <c r="LUH183" s="541"/>
      <c r="LUI183" s="541"/>
      <c r="LUJ183" s="541"/>
      <c r="LUK183" s="541"/>
      <c r="LUL183" s="541"/>
      <c r="LUM183" s="541"/>
      <c r="LUN183" s="541"/>
      <c r="LUO183" s="541"/>
      <c r="LUP183" s="541"/>
      <c r="LUQ183" s="541"/>
      <c r="LUR183" s="541"/>
      <c r="LUS183" s="541"/>
      <c r="LUT183" s="541"/>
      <c r="LUU183" s="541"/>
      <c r="LUV183" s="541"/>
      <c r="LUW183" s="541"/>
      <c r="LUX183" s="541"/>
      <c r="LUY183" s="541"/>
      <c r="LUZ183" s="541"/>
      <c r="LVA183" s="541"/>
      <c r="LVB183" s="541"/>
      <c r="LVC183" s="541"/>
      <c r="LVD183" s="541"/>
      <c r="LVE183" s="541"/>
      <c r="LVF183" s="541"/>
      <c r="LVG183" s="541"/>
      <c r="LVH183" s="541"/>
      <c r="LVI183" s="541"/>
      <c r="LVJ183" s="541"/>
      <c r="LVK183" s="541"/>
      <c r="LVL183" s="541"/>
      <c r="LVM183" s="541"/>
      <c r="LVN183" s="541"/>
      <c r="LVO183" s="541"/>
      <c r="LVP183" s="541"/>
      <c r="LVQ183" s="541"/>
      <c r="LVR183" s="541"/>
      <c r="LVS183" s="541"/>
      <c r="LVT183" s="541"/>
      <c r="LVU183" s="541"/>
      <c r="LVV183" s="541"/>
      <c r="LVW183" s="541"/>
      <c r="LVX183" s="541"/>
      <c r="LVY183" s="541"/>
      <c r="LVZ183" s="541"/>
      <c r="LWA183" s="541"/>
      <c r="LWB183" s="541"/>
      <c r="LWC183" s="541"/>
      <c r="LWD183" s="541"/>
      <c r="LWE183" s="541"/>
      <c r="LWF183" s="541"/>
      <c r="LWG183" s="541"/>
      <c r="LWH183" s="541"/>
      <c r="LWI183" s="541"/>
      <c r="LWJ183" s="541"/>
      <c r="LWK183" s="541"/>
      <c r="LWL183" s="541"/>
      <c r="LWM183" s="541"/>
      <c r="LWN183" s="541"/>
      <c r="LWO183" s="541"/>
      <c r="LWP183" s="541"/>
      <c r="LWQ183" s="541"/>
      <c r="LWR183" s="541"/>
      <c r="LWS183" s="541"/>
      <c r="LWT183" s="541"/>
      <c r="LWU183" s="541"/>
      <c r="LWV183" s="541"/>
      <c r="LWW183" s="541"/>
      <c r="LWX183" s="541"/>
      <c r="LWY183" s="541"/>
      <c r="LWZ183" s="541"/>
      <c r="LXA183" s="541"/>
      <c r="LXB183" s="541"/>
      <c r="LXC183" s="541"/>
      <c r="LXD183" s="541"/>
      <c r="LXE183" s="541"/>
      <c r="LXF183" s="541"/>
      <c r="LXG183" s="541"/>
      <c r="LXH183" s="541"/>
      <c r="LXI183" s="541"/>
      <c r="LXJ183" s="541"/>
      <c r="LXK183" s="541"/>
      <c r="LXL183" s="541"/>
      <c r="LXM183" s="541"/>
      <c r="LXN183" s="541"/>
      <c r="LXO183" s="541"/>
      <c r="LXP183" s="541"/>
      <c r="LXQ183" s="541"/>
      <c r="LXR183" s="541"/>
      <c r="LXS183" s="541"/>
      <c r="LXT183" s="541"/>
      <c r="LXU183" s="541"/>
      <c r="LXV183" s="541"/>
      <c r="LXW183" s="541"/>
      <c r="LXX183" s="541"/>
      <c r="LXY183" s="541"/>
      <c r="LXZ183" s="541"/>
      <c r="LYA183" s="541"/>
      <c r="LYB183" s="541"/>
      <c r="LYC183" s="541"/>
      <c r="LYD183" s="541"/>
      <c r="LYE183" s="541"/>
      <c r="LYF183" s="541"/>
      <c r="LYG183" s="541"/>
      <c r="LYH183" s="541"/>
      <c r="LYI183" s="541"/>
      <c r="LYJ183" s="541"/>
      <c r="LYK183" s="541"/>
      <c r="LYL183" s="541"/>
      <c r="LYM183" s="541"/>
      <c r="LYN183" s="541"/>
      <c r="LYO183" s="541"/>
      <c r="LYP183" s="541"/>
      <c r="LYQ183" s="541"/>
      <c r="LYR183" s="541"/>
      <c r="LYS183" s="541"/>
      <c r="LYT183" s="541"/>
      <c r="LYU183" s="541"/>
      <c r="LYV183" s="541"/>
      <c r="LYW183" s="541"/>
      <c r="LYX183" s="541"/>
      <c r="LYY183" s="541"/>
      <c r="LYZ183" s="541"/>
      <c r="LZA183" s="541"/>
      <c r="LZB183" s="541"/>
      <c r="LZC183" s="541"/>
      <c r="LZD183" s="541"/>
      <c r="LZE183" s="541"/>
      <c r="LZF183" s="541"/>
      <c r="LZG183" s="541"/>
      <c r="LZH183" s="541"/>
      <c r="LZI183" s="541"/>
      <c r="LZJ183" s="541"/>
      <c r="LZK183" s="541"/>
      <c r="LZL183" s="541"/>
      <c r="LZM183" s="541"/>
      <c r="LZN183" s="541"/>
      <c r="LZO183" s="541"/>
      <c r="LZP183" s="541"/>
      <c r="LZQ183" s="541"/>
      <c r="LZR183" s="541"/>
      <c r="LZS183" s="541"/>
      <c r="LZT183" s="541"/>
      <c r="LZU183" s="541"/>
      <c r="LZV183" s="541"/>
      <c r="LZW183" s="541"/>
      <c r="LZX183" s="541"/>
      <c r="LZY183" s="541"/>
      <c r="LZZ183" s="541"/>
      <c r="MAA183" s="541"/>
      <c r="MAB183" s="541"/>
      <c r="MAC183" s="541"/>
      <c r="MAD183" s="541"/>
      <c r="MAE183" s="541"/>
      <c r="MAF183" s="541"/>
      <c r="MAG183" s="541"/>
      <c r="MAH183" s="541"/>
      <c r="MAI183" s="541"/>
      <c r="MAJ183" s="541"/>
      <c r="MAK183" s="541"/>
      <c r="MAL183" s="541"/>
      <c r="MAM183" s="541"/>
      <c r="MAN183" s="541"/>
      <c r="MAO183" s="541"/>
      <c r="MAP183" s="541"/>
      <c r="MAQ183" s="541"/>
      <c r="MAR183" s="541"/>
      <c r="MAS183" s="541"/>
      <c r="MAT183" s="541"/>
      <c r="MAU183" s="541"/>
      <c r="MAV183" s="541"/>
      <c r="MAW183" s="541"/>
      <c r="MAX183" s="541"/>
      <c r="MAY183" s="541"/>
      <c r="MAZ183" s="541"/>
      <c r="MBA183" s="541"/>
      <c r="MBB183" s="541"/>
      <c r="MBC183" s="541"/>
      <c r="MBD183" s="541"/>
      <c r="MBE183" s="541"/>
      <c r="MBF183" s="541"/>
      <c r="MBG183" s="541"/>
      <c r="MBH183" s="541"/>
      <c r="MBI183" s="541"/>
      <c r="MBJ183" s="541"/>
      <c r="MBK183" s="541"/>
      <c r="MBL183" s="541"/>
      <c r="MBM183" s="541"/>
      <c r="MBN183" s="541"/>
      <c r="MBO183" s="541"/>
      <c r="MBP183" s="541"/>
      <c r="MBQ183" s="541"/>
      <c r="MBR183" s="541"/>
      <c r="MBS183" s="541"/>
      <c r="MBT183" s="541"/>
      <c r="MBU183" s="541"/>
      <c r="MBV183" s="541"/>
      <c r="MBW183" s="541"/>
      <c r="MBX183" s="541"/>
      <c r="MBY183" s="541"/>
      <c r="MBZ183" s="541"/>
      <c r="MCA183" s="541"/>
      <c r="MCB183" s="541"/>
      <c r="MCC183" s="541"/>
      <c r="MCD183" s="541"/>
      <c r="MCE183" s="541"/>
      <c r="MCF183" s="541"/>
      <c r="MCG183" s="541"/>
      <c r="MCH183" s="541"/>
      <c r="MCI183" s="541"/>
      <c r="MCJ183" s="541"/>
      <c r="MCK183" s="541"/>
      <c r="MCL183" s="541"/>
      <c r="MCM183" s="541"/>
      <c r="MCN183" s="541"/>
      <c r="MCO183" s="541"/>
      <c r="MCP183" s="541"/>
      <c r="MCQ183" s="541"/>
      <c r="MCR183" s="541"/>
      <c r="MCS183" s="541"/>
      <c r="MCT183" s="541"/>
      <c r="MCU183" s="541"/>
      <c r="MCV183" s="541"/>
      <c r="MCW183" s="541"/>
      <c r="MCX183" s="541"/>
      <c r="MCY183" s="541"/>
      <c r="MCZ183" s="541"/>
      <c r="MDA183" s="541"/>
      <c r="MDB183" s="541"/>
      <c r="MDC183" s="541"/>
      <c r="MDD183" s="541"/>
      <c r="MDE183" s="541"/>
      <c r="MDF183" s="541"/>
      <c r="MDG183" s="541"/>
      <c r="MDH183" s="541"/>
      <c r="MDI183" s="541"/>
      <c r="MDJ183" s="541"/>
      <c r="MDK183" s="541"/>
      <c r="MDL183" s="541"/>
      <c r="MDM183" s="541"/>
      <c r="MDN183" s="541"/>
      <c r="MDO183" s="541"/>
      <c r="MDP183" s="541"/>
      <c r="MDQ183" s="541"/>
      <c r="MDR183" s="541"/>
      <c r="MDS183" s="541"/>
      <c r="MDT183" s="541"/>
      <c r="MDU183" s="541"/>
      <c r="MDV183" s="541"/>
      <c r="MDW183" s="541"/>
      <c r="MDX183" s="541"/>
      <c r="MDY183" s="541"/>
      <c r="MDZ183" s="541"/>
      <c r="MEA183" s="541"/>
      <c r="MEB183" s="541"/>
      <c r="MEC183" s="541"/>
      <c r="MED183" s="541"/>
      <c r="MEE183" s="541"/>
      <c r="MEF183" s="541"/>
      <c r="MEG183" s="541"/>
      <c r="MEH183" s="541"/>
      <c r="MEI183" s="541"/>
      <c r="MEJ183" s="541"/>
      <c r="MEK183" s="541"/>
      <c r="MEL183" s="541"/>
      <c r="MEM183" s="541"/>
      <c r="MEN183" s="541"/>
      <c r="MEO183" s="541"/>
      <c r="MEP183" s="541"/>
      <c r="MEQ183" s="541"/>
      <c r="MER183" s="541"/>
      <c r="MES183" s="541"/>
      <c r="MET183" s="541"/>
      <c r="MEU183" s="541"/>
      <c r="MEV183" s="541"/>
      <c r="MEW183" s="541"/>
      <c r="MEX183" s="541"/>
      <c r="MEY183" s="541"/>
      <c r="MEZ183" s="541"/>
      <c r="MFA183" s="541"/>
      <c r="MFB183" s="541"/>
      <c r="MFC183" s="541"/>
      <c r="MFD183" s="541"/>
      <c r="MFE183" s="541"/>
      <c r="MFF183" s="541"/>
      <c r="MFG183" s="541"/>
      <c r="MFH183" s="541"/>
      <c r="MFI183" s="541"/>
      <c r="MFJ183" s="541"/>
      <c r="MFK183" s="541"/>
      <c r="MFL183" s="541"/>
      <c r="MFM183" s="541"/>
      <c r="MFN183" s="541"/>
      <c r="MFO183" s="541"/>
      <c r="MFP183" s="541"/>
      <c r="MFQ183" s="541"/>
      <c r="MFR183" s="541"/>
      <c r="MFS183" s="541"/>
      <c r="MFT183" s="541"/>
      <c r="MFU183" s="541"/>
      <c r="MFV183" s="541"/>
      <c r="MFW183" s="541"/>
      <c r="MFX183" s="541"/>
      <c r="MFY183" s="541"/>
      <c r="MFZ183" s="541"/>
      <c r="MGA183" s="541"/>
      <c r="MGB183" s="541"/>
      <c r="MGC183" s="541"/>
      <c r="MGD183" s="541"/>
      <c r="MGE183" s="541"/>
      <c r="MGF183" s="541"/>
      <c r="MGG183" s="541"/>
      <c r="MGH183" s="541"/>
      <c r="MGI183" s="541"/>
      <c r="MGJ183" s="541"/>
      <c r="MGK183" s="541"/>
      <c r="MGL183" s="541"/>
      <c r="MGM183" s="541"/>
      <c r="MGN183" s="541"/>
      <c r="MGO183" s="541"/>
      <c r="MGP183" s="541"/>
      <c r="MGQ183" s="541"/>
      <c r="MGR183" s="541"/>
      <c r="MGS183" s="541"/>
      <c r="MGT183" s="541"/>
      <c r="MGU183" s="541"/>
      <c r="MGV183" s="541"/>
      <c r="MGW183" s="541"/>
      <c r="MGX183" s="541"/>
      <c r="MGY183" s="541"/>
      <c r="MGZ183" s="541"/>
      <c r="MHA183" s="541"/>
      <c r="MHB183" s="541"/>
      <c r="MHC183" s="541"/>
      <c r="MHD183" s="541"/>
      <c r="MHE183" s="541"/>
      <c r="MHF183" s="541"/>
      <c r="MHG183" s="541"/>
      <c r="MHH183" s="541"/>
      <c r="MHI183" s="541"/>
      <c r="MHJ183" s="541"/>
      <c r="MHK183" s="541"/>
      <c r="MHL183" s="541"/>
      <c r="MHM183" s="541"/>
      <c r="MHN183" s="541"/>
      <c r="MHO183" s="541"/>
      <c r="MHP183" s="541"/>
      <c r="MHQ183" s="541"/>
      <c r="MHR183" s="541"/>
      <c r="MHS183" s="541"/>
      <c r="MHT183" s="541"/>
      <c r="MHU183" s="541"/>
      <c r="MHV183" s="541"/>
      <c r="MHW183" s="541"/>
      <c r="MHX183" s="541"/>
      <c r="MHY183" s="541"/>
      <c r="MHZ183" s="541"/>
      <c r="MIA183" s="541"/>
      <c r="MIB183" s="541"/>
      <c r="MIC183" s="541"/>
      <c r="MID183" s="541"/>
      <c r="MIE183" s="541"/>
      <c r="MIF183" s="541"/>
      <c r="MIG183" s="541"/>
      <c r="MIH183" s="541"/>
      <c r="MII183" s="541"/>
      <c r="MIJ183" s="541"/>
      <c r="MIK183" s="541"/>
      <c r="MIL183" s="541"/>
      <c r="MIM183" s="541"/>
      <c r="MIN183" s="541"/>
      <c r="MIO183" s="541"/>
      <c r="MIP183" s="541"/>
      <c r="MIQ183" s="541"/>
      <c r="MIR183" s="541"/>
      <c r="MIS183" s="541"/>
      <c r="MIT183" s="541"/>
      <c r="MIU183" s="541"/>
      <c r="MIV183" s="541"/>
      <c r="MIW183" s="541"/>
      <c r="MIX183" s="541"/>
      <c r="MIY183" s="541"/>
      <c r="MIZ183" s="541"/>
      <c r="MJA183" s="541"/>
      <c r="MJB183" s="541"/>
      <c r="MJC183" s="541"/>
      <c r="MJD183" s="541"/>
      <c r="MJE183" s="541"/>
      <c r="MJF183" s="541"/>
      <c r="MJG183" s="541"/>
      <c r="MJH183" s="541"/>
      <c r="MJI183" s="541"/>
      <c r="MJJ183" s="541"/>
      <c r="MJK183" s="541"/>
      <c r="MJL183" s="541"/>
      <c r="MJM183" s="541"/>
      <c r="MJN183" s="541"/>
      <c r="MJO183" s="541"/>
      <c r="MJP183" s="541"/>
      <c r="MJQ183" s="541"/>
      <c r="MJR183" s="541"/>
      <c r="MJS183" s="541"/>
      <c r="MJT183" s="541"/>
      <c r="MJU183" s="541"/>
      <c r="MJV183" s="541"/>
      <c r="MJW183" s="541"/>
      <c r="MJX183" s="541"/>
      <c r="MJY183" s="541"/>
      <c r="MJZ183" s="541"/>
      <c r="MKA183" s="541"/>
      <c r="MKB183" s="541"/>
      <c r="MKC183" s="541"/>
      <c r="MKD183" s="541"/>
      <c r="MKE183" s="541"/>
      <c r="MKF183" s="541"/>
      <c r="MKG183" s="541"/>
      <c r="MKH183" s="541"/>
      <c r="MKI183" s="541"/>
      <c r="MKJ183" s="541"/>
      <c r="MKK183" s="541"/>
      <c r="MKL183" s="541"/>
      <c r="MKM183" s="541"/>
      <c r="MKN183" s="541"/>
      <c r="MKO183" s="541"/>
      <c r="MKP183" s="541"/>
      <c r="MKQ183" s="541"/>
      <c r="MKR183" s="541"/>
      <c r="MKS183" s="541"/>
      <c r="MKT183" s="541"/>
      <c r="MKU183" s="541"/>
      <c r="MKV183" s="541"/>
      <c r="MKW183" s="541"/>
      <c r="MKX183" s="541"/>
      <c r="MKY183" s="541"/>
      <c r="MKZ183" s="541"/>
      <c r="MLA183" s="541"/>
      <c r="MLB183" s="541"/>
      <c r="MLC183" s="541"/>
      <c r="MLD183" s="541"/>
      <c r="MLE183" s="541"/>
      <c r="MLF183" s="541"/>
      <c r="MLG183" s="541"/>
      <c r="MLH183" s="541"/>
      <c r="MLI183" s="541"/>
      <c r="MLJ183" s="541"/>
      <c r="MLK183" s="541"/>
      <c r="MLL183" s="541"/>
      <c r="MLM183" s="541"/>
      <c r="MLN183" s="541"/>
      <c r="MLO183" s="541"/>
      <c r="MLP183" s="541"/>
      <c r="MLQ183" s="541"/>
      <c r="MLR183" s="541"/>
      <c r="MLS183" s="541"/>
      <c r="MLT183" s="541"/>
      <c r="MLU183" s="541"/>
      <c r="MLV183" s="541"/>
      <c r="MLW183" s="541"/>
      <c r="MLX183" s="541"/>
      <c r="MLY183" s="541"/>
      <c r="MLZ183" s="541"/>
      <c r="MMA183" s="541"/>
      <c r="MMB183" s="541"/>
      <c r="MMC183" s="541"/>
      <c r="MMD183" s="541"/>
      <c r="MME183" s="541"/>
      <c r="MMF183" s="541"/>
      <c r="MMG183" s="541"/>
      <c r="MMH183" s="541"/>
      <c r="MMI183" s="541"/>
      <c r="MMJ183" s="541"/>
      <c r="MMK183" s="541"/>
      <c r="MML183" s="541"/>
      <c r="MMM183" s="541"/>
      <c r="MMN183" s="541"/>
      <c r="MMO183" s="541"/>
      <c r="MMP183" s="541"/>
      <c r="MMQ183" s="541"/>
      <c r="MMR183" s="541"/>
      <c r="MMS183" s="541"/>
      <c r="MMT183" s="541"/>
      <c r="MMU183" s="541"/>
      <c r="MMV183" s="541"/>
      <c r="MMW183" s="541"/>
      <c r="MMX183" s="541"/>
      <c r="MMY183" s="541"/>
      <c r="MMZ183" s="541"/>
      <c r="MNA183" s="541"/>
      <c r="MNB183" s="541"/>
      <c r="MNC183" s="541"/>
      <c r="MND183" s="541"/>
      <c r="MNE183" s="541"/>
      <c r="MNF183" s="541"/>
      <c r="MNG183" s="541"/>
      <c r="MNH183" s="541"/>
      <c r="MNI183" s="541"/>
      <c r="MNJ183" s="541"/>
      <c r="MNK183" s="541"/>
      <c r="MNL183" s="541"/>
      <c r="MNM183" s="541"/>
      <c r="MNN183" s="541"/>
      <c r="MNO183" s="541"/>
      <c r="MNP183" s="541"/>
      <c r="MNQ183" s="541"/>
      <c r="MNR183" s="541"/>
      <c r="MNS183" s="541"/>
      <c r="MNT183" s="541"/>
      <c r="MNU183" s="541"/>
      <c r="MNV183" s="541"/>
      <c r="MNW183" s="541"/>
      <c r="MNX183" s="541"/>
      <c r="MNY183" s="541"/>
      <c r="MNZ183" s="541"/>
      <c r="MOA183" s="541"/>
      <c r="MOB183" s="541"/>
      <c r="MOC183" s="541"/>
      <c r="MOD183" s="541"/>
      <c r="MOE183" s="541"/>
      <c r="MOF183" s="541"/>
      <c r="MOG183" s="541"/>
      <c r="MOH183" s="541"/>
      <c r="MOI183" s="541"/>
      <c r="MOJ183" s="541"/>
      <c r="MOK183" s="541"/>
      <c r="MOL183" s="541"/>
      <c r="MOM183" s="541"/>
      <c r="MON183" s="541"/>
      <c r="MOO183" s="541"/>
      <c r="MOP183" s="541"/>
      <c r="MOQ183" s="541"/>
      <c r="MOR183" s="541"/>
      <c r="MOS183" s="541"/>
      <c r="MOT183" s="541"/>
      <c r="MOU183" s="541"/>
      <c r="MOV183" s="541"/>
      <c r="MOW183" s="541"/>
      <c r="MOX183" s="541"/>
      <c r="MOY183" s="541"/>
      <c r="MOZ183" s="541"/>
      <c r="MPA183" s="541"/>
      <c r="MPB183" s="541"/>
      <c r="MPC183" s="541"/>
      <c r="MPD183" s="541"/>
      <c r="MPE183" s="541"/>
      <c r="MPF183" s="541"/>
      <c r="MPG183" s="541"/>
      <c r="MPH183" s="541"/>
      <c r="MPI183" s="541"/>
      <c r="MPJ183" s="541"/>
      <c r="MPK183" s="541"/>
      <c r="MPL183" s="541"/>
      <c r="MPM183" s="541"/>
      <c r="MPN183" s="541"/>
      <c r="MPO183" s="541"/>
      <c r="MPP183" s="541"/>
      <c r="MPQ183" s="541"/>
      <c r="MPR183" s="541"/>
      <c r="MPS183" s="541"/>
      <c r="MPT183" s="541"/>
      <c r="MPU183" s="541"/>
      <c r="MPV183" s="541"/>
      <c r="MPW183" s="541"/>
      <c r="MPX183" s="541"/>
      <c r="MPY183" s="541"/>
      <c r="MPZ183" s="541"/>
      <c r="MQA183" s="541"/>
      <c r="MQB183" s="541"/>
      <c r="MQC183" s="541"/>
      <c r="MQD183" s="541"/>
      <c r="MQE183" s="541"/>
      <c r="MQF183" s="541"/>
      <c r="MQG183" s="541"/>
      <c r="MQH183" s="541"/>
      <c r="MQI183" s="541"/>
      <c r="MQJ183" s="541"/>
      <c r="MQK183" s="541"/>
      <c r="MQL183" s="541"/>
      <c r="MQM183" s="541"/>
      <c r="MQN183" s="541"/>
      <c r="MQO183" s="541"/>
      <c r="MQP183" s="541"/>
      <c r="MQQ183" s="541"/>
      <c r="MQR183" s="541"/>
      <c r="MQS183" s="541"/>
      <c r="MQT183" s="541"/>
      <c r="MQU183" s="541"/>
      <c r="MQV183" s="541"/>
      <c r="MQW183" s="541"/>
      <c r="MQX183" s="541"/>
      <c r="MQY183" s="541"/>
      <c r="MQZ183" s="541"/>
      <c r="MRA183" s="541"/>
      <c r="MRB183" s="541"/>
      <c r="MRC183" s="541"/>
      <c r="MRD183" s="541"/>
      <c r="MRE183" s="541"/>
      <c r="MRF183" s="541"/>
      <c r="MRG183" s="541"/>
      <c r="MRH183" s="541"/>
      <c r="MRI183" s="541"/>
      <c r="MRJ183" s="541"/>
      <c r="MRK183" s="541"/>
      <c r="MRL183" s="541"/>
      <c r="MRM183" s="541"/>
      <c r="MRN183" s="541"/>
      <c r="MRO183" s="541"/>
      <c r="MRP183" s="541"/>
      <c r="MRQ183" s="541"/>
      <c r="MRR183" s="541"/>
      <c r="MRS183" s="541"/>
      <c r="MRT183" s="541"/>
      <c r="MRU183" s="541"/>
      <c r="MRV183" s="541"/>
      <c r="MRW183" s="541"/>
      <c r="MRX183" s="541"/>
      <c r="MRY183" s="541"/>
      <c r="MRZ183" s="541"/>
      <c r="MSA183" s="541"/>
      <c r="MSB183" s="541"/>
      <c r="MSC183" s="541"/>
      <c r="MSD183" s="541"/>
      <c r="MSE183" s="541"/>
      <c r="MSF183" s="541"/>
      <c r="MSG183" s="541"/>
      <c r="MSH183" s="541"/>
      <c r="MSI183" s="541"/>
      <c r="MSJ183" s="541"/>
      <c r="MSK183" s="541"/>
      <c r="MSL183" s="541"/>
      <c r="MSM183" s="541"/>
      <c r="MSN183" s="541"/>
      <c r="MSO183" s="541"/>
      <c r="MSP183" s="541"/>
      <c r="MSQ183" s="541"/>
      <c r="MSR183" s="541"/>
      <c r="MSS183" s="541"/>
      <c r="MST183" s="541"/>
      <c r="MSU183" s="541"/>
      <c r="MSV183" s="541"/>
      <c r="MSW183" s="541"/>
      <c r="MSX183" s="541"/>
      <c r="MSY183" s="541"/>
      <c r="MSZ183" s="541"/>
      <c r="MTA183" s="541"/>
      <c r="MTB183" s="541"/>
      <c r="MTC183" s="541"/>
      <c r="MTD183" s="541"/>
      <c r="MTE183" s="541"/>
      <c r="MTF183" s="541"/>
      <c r="MTG183" s="541"/>
      <c r="MTH183" s="541"/>
      <c r="MTI183" s="541"/>
      <c r="MTJ183" s="541"/>
      <c r="MTK183" s="541"/>
      <c r="MTL183" s="541"/>
      <c r="MTM183" s="541"/>
      <c r="MTN183" s="541"/>
      <c r="MTO183" s="541"/>
      <c r="MTP183" s="541"/>
      <c r="MTQ183" s="541"/>
      <c r="MTR183" s="541"/>
      <c r="MTS183" s="541"/>
      <c r="MTT183" s="541"/>
      <c r="MTU183" s="541"/>
      <c r="MTV183" s="541"/>
      <c r="MTW183" s="541"/>
      <c r="MTX183" s="541"/>
      <c r="MTY183" s="541"/>
      <c r="MTZ183" s="541"/>
      <c r="MUA183" s="541"/>
      <c r="MUB183" s="541"/>
      <c r="MUC183" s="541"/>
      <c r="MUD183" s="541"/>
      <c r="MUE183" s="541"/>
      <c r="MUF183" s="541"/>
      <c r="MUG183" s="541"/>
      <c r="MUH183" s="541"/>
      <c r="MUI183" s="541"/>
      <c r="MUJ183" s="541"/>
      <c r="MUK183" s="541"/>
      <c r="MUL183" s="541"/>
      <c r="MUM183" s="541"/>
      <c r="MUN183" s="541"/>
      <c r="MUO183" s="541"/>
      <c r="MUP183" s="541"/>
      <c r="MUQ183" s="541"/>
      <c r="MUR183" s="541"/>
      <c r="MUS183" s="541"/>
      <c r="MUT183" s="541"/>
      <c r="MUU183" s="541"/>
      <c r="MUV183" s="541"/>
      <c r="MUW183" s="541"/>
      <c r="MUX183" s="541"/>
      <c r="MUY183" s="541"/>
      <c r="MUZ183" s="541"/>
      <c r="MVA183" s="541"/>
      <c r="MVB183" s="541"/>
      <c r="MVC183" s="541"/>
      <c r="MVD183" s="541"/>
      <c r="MVE183" s="541"/>
      <c r="MVF183" s="541"/>
      <c r="MVG183" s="541"/>
      <c r="MVH183" s="541"/>
      <c r="MVI183" s="541"/>
      <c r="MVJ183" s="541"/>
      <c r="MVK183" s="541"/>
      <c r="MVL183" s="541"/>
      <c r="MVM183" s="541"/>
      <c r="MVN183" s="541"/>
      <c r="MVO183" s="541"/>
      <c r="MVP183" s="541"/>
      <c r="MVQ183" s="541"/>
      <c r="MVR183" s="541"/>
      <c r="MVS183" s="541"/>
      <c r="MVT183" s="541"/>
      <c r="MVU183" s="541"/>
      <c r="MVV183" s="541"/>
      <c r="MVW183" s="541"/>
      <c r="MVX183" s="541"/>
      <c r="MVY183" s="541"/>
      <c r="MVZ183" s="541"/>
      <c r="MWA183" s="541"/>
      <c r="MWB183" s="541"/>
      <c r="MWC183" s="541"/>
      <c r="MWD183" s="541"/>
      <c r="MWE183" s="541"/>
      <c r="MWF183" s="541"/>
      <c r="MWG183" s="541"/>
      <c r="MWH183" s="541"/>
      <c r="MWI183" s="541"/>
      <c r="MWJ183" s="541"/>
      <c r="MWK183" s="541"/>
      <c r="MWL183" s="541"/>
      <c r="MWM183" s="541"/>
      <c r="MWN183" s="541"/>
      <c r="MWO183" s="541"/>
      <c r="MWP183" s="541"/>
      <c r="MWQ183" s="541"/>
      <c r="MWR183" s="541"/>
      <c r="MWS183" s="541"/>
      <c r="MWT183" s="541"/>
      <c r="MWU183" s="541"/>
      <c r="MWV183" s="541"/>
      <c r="MWW183" s="541"/>
      <c r="MWX183" s="541"/>
      <c r="MWY183" s="541"/>
      <c r="MWZ183" s="541"/>
      <c r="MXA183" s="541"/>
      <c r="MXB183" s="541"/>
      <c r="MXC183" s="541"/>
      <c r="MXD183" s="541"/>
      <c r="MXE183" s="541"/>
      <c r="MXF183" s="541"/>
      <c r="MXG183" s="541"/>
      <c r="MXH183" s="541"/>
      <c r="MXI183" s="541"/>
      <c r="MXJ183" s="541"/>
      <c r="MXK183" s="541"/>
      <c r="MXL183" s="541"/>
      <c r="MXM183" s="541"/>
      <c r="MXN183" s="541"/>
      <c r="MXO183" s="541"/>
      <c r="MXP183" s="541"/>
      <c r="MXQ183" s="541"/>
      <c r="MXR183" s="541"/>
      <c r="MXS183" s="541"/>
      <c r="MXT183" s="541"/>
      <c r="MXU183" s="541"/>
      <c r="MXV183" s="541"/>
      <c r="MXW183" s="541"/>
      <c r="MXX183" s="541"/>
      <c r="MXY183" s="541"/>
      <c r="MXZ183" s="541"/>
      <c r="MYA183" s="541"/>
      <c r="MYB183" s="541"/>
      <c r="MYC183" s="541"/>
      <c r="MYD183" s="541"/>
      <c r="MYE183" s="541"/>
      <c r="MYF183" s="541"/>
      <c r="MYG183" s="541"/>
      <c r="MYH183" s="541"/>
      <c r="MYI183" s="541"/>
      <c r="MYJ183" s="541"/>
      <c r="MYK183" s="541"/>
      <c r="MYL183" s="541"/>
      <c r="MYM183" s="541"/>
      <c r="MYN183" s="541"/>
      <c r="MYO183" s="541"/>
      <c r="MYP183" s="541"/>
      <c r="MYQ183" s="541"/>
      <c r="MYR183" s="541"/>
      <c r="MYS183" s="541"/>
      <c r="MYT183" s="541"/>
      <c r="MYU183" s="541"/>
      <c r="MYV183" s="541"/>
      <c r="MYW183" s="541"/>
      <c r="MYX183" s="541"/>
      <c r="MYY183" s="541"/>
      <c r="MYZ183" s="541"/>
      <c r="MZA183" s="541"/>
      <c r="MZB183" s="541"/>
      <c r="MZC183" s="541"/>
      <c r="MZD183" s="541"/>
      <c r="MZE183" s="541"/>
      <c r="MZF183" s="541"/>
      <c r="MZG183" s="541"/>
      <c r="MZH183" s="541"/>
      <c r="MZI183" s="541"/>
      <c r="MZJ183" s="541"/>
      <c r="MZK183" s="541"/>
      <c r="MZL183" s="541"/>
      <c r="MZM183" s="541"/>
      <c r="MZN183" s="541"/>
      <c r="MZO183" s="541"/>
      <c r="MZP183" s="541"/>
      <c r="MZQ183" s="541"/>
      <c r="MZR183" s="541"/>
      <c r="MZS183" s="541"/>
      <c r="MZT183" s="541"/>
      <c r="MZU183" s="541"/>
      <c r="MZV183" s="541"/>
      <c r="MZW183" s="541"/>
      <c r="MZX183" s="541"/>
      <c r="MZY183" s="541"/>
      <c r="MZZ183" s="541"/>
      <c r="NAA183" s="541"/>
      <c r="NAB183" s="541"/>
      <c r="NAC183" s="541"/>
      <c r="NAD183" s="541"/>
      <c r="NAE183" s="541"/>
      <c r="NAF183" s="541"/>
      <c r="NAG183" s="541"/>
      <c r="NAH183" s="541"/>
      <c r="NAI183" s="541"/>
      <c r="NAJ183" s="541"/>
      <c r="NAK183" s="541"/>
      <c r="NAL183" s="541"/>
      <c r="NAM183" s="541"/>
      <c r="NAN183" s="541"/>
      <c r="NAO183" s="541"/>
      <c r="NAP183" s="541"/>
      <c r="NAQ183" s="541"/>
      <c r="NAR183" s="541"/>
      <c r="NAS183" s="541"/>
      <c r="NAT183" s="541"/>
      <c r="NAU183" s="541"/>
      <c r="NAV183" s="541"/>
      <c r="NAW183" s="541"/>
      <c r="NAX183" s="541"/>
      <c r="NAY183" s="541"/>
      <c r="NAZ183" s="541"/>
      <c r="NBA183" s="541"/>
      <c r="NBB183" s="541"/>
      <c r="NBC183" s="541"/>
      <c r="NBD183" s="541"/>
      <c r="NBE183" s="541"/>
      <c r="NBF183" s="541"/>
      <c r="NBG183" s="541"/>
      <c r="NBH183" s="541"/>
      <c r="NBI183" s="541"/>
      <c r="NBJ183" s="541"/>
      <c r="NBK183" s="541"/>
      <c r="NBL183" s="541"/>
      <c r="NBM183" s="541"/>
      <c r="NBN183" s="541"/>
      <c r="NBO183" s="541"/>
      <c r="NBP183" s="541"/>
      <c r="NBQ183" s="541"/>
      <c r="NBR183" s="541"/>
      <c r="NBS183" s="541"/>
      <c r="NBT183" s="541"/>
      <c r="NBU183" s="541"/>
      <c r="NBV183" s="541"/>
      <c r="NBW183" s="541"/>
      <c r="NBX183" s="541"/>
      <c r="NBY183" s="541"/>
      <c r="NBZ183" s="541"/>
      <c r="NCA183" s="541"/>
      <c r="NCB183" s="541"/>
      <c r="NCC183" s="541"/>
      <c r="NCD183" s="541"/>
      <c r="NCE183" s="541"/>
      <c r="NCF183" s="541"/>
      <c r="NCG183" s="541"/>
      <c r="NCH183" s="541"/>
      <c r="NCI183" s="541"/>
      <c r="NCJ183" s="541"/>
      <c r="NCK183" s="541"/>
      <c r="NCL183" s="541"/>
      <c r="NCM183" s="541"/>
      <c r="NCN183" s="541"/>
      <c r="NCO183" s="541"/>
      <c r="NCP183" s="541"/>
      <c r="NCQ183" s="541"/>
      <c r="NCR183" s="541"/>
      <c r="NCS183" s="541"/>
      <c r="NCT183" s="541"/>
      <c r="NCU183" s="541"/>
      <c r="NCV183" s="541"/>
      <c r="NCW183" s="541"/>
      <c r="NCX183" s="541"/>
      <c r="NCY183" s="541"/>
      <c r="NCZ183" s="541"/>
      <c r="NDA183" s="541"/>
      <c r="NDB183" s="541"/>
      <c r="NDC183" s="541"/>
      <c r="NDD183" s="541"/>
      <c r="NDE183" s="541"/>
      <c r="NDF183" s="541"/>
      <c r="NDG183" s="541"/>
      <c r="NDH183" s="541"/>
      <c r="NDI183" s="541"/>
      <c r="NDJ183" s="541"/>
      <c r="NDK183" s="541"/>
      <c r="NDL183" s="541"/>
      <c r="NDM183" s="541"/>
      <c r="NDN183" s="541"/>
      <c r="NDO183" s="541"/>
      <c r="NDP183" s="541"/>
      <c r="NDQ183" s="541"/>
      <c r="NDR183" s="541"/>
      <c r="NDS183" s="541"/>
      <c r="NDT183" s="541"/>
      <c r="NDU183" s="541"/>
      <c r="NDV183" s="541"/>
      <c r="NDW183" s="541"/>
      <c r="NDX183" s="541"/>
      <c r="NDY183" s="541"/>
      <c r="NDZ183" s="541"/>
      <c r="NEA183" s="541"/>
      <c r="NEB183" s="541"/>
      <c r="NEC183" s="541"/>
      <c r="NED183" s="541"/>
      <c r="NEE183" s="541"/>
      <c r="NEF183" s="541"/>
      <c r="NEG183" s="541"/>
      <c r="NEH183" s="541"/>
      <c r="NEI183" s="541"/>
      <c r="NEJ183" s="541"/>
      <c r="NEK183" s="541"/>
      <c r="NEL183" s="541"/>
      <c r="NEM183" s="541"/>
      <c r="NEN183" s="541"/>
      <c r="NEO183" s="541"/>
      <c r="NEP183" s="541"/>
      <c r="NEQ183" s="541"/>
      <c r="NER183" s="541"/>
      <c r="NES183" s="541"/>
      <c r="NET183" s="541"/>
      <c r="NEU183" s="541"/>
      <c r="NEV183" s="541"/>
      <c r="NEW183" s="541"/>
      <c r="NEX183" s="541"/>
      <c r="NEY183" s="541"/>
      <c r="NEZ183" s="541"/>
      <c r="NFA183" s="541"/>
      <c r="NFB183" s="541"/>
      <c r="NFC183" s="541"/>
      <c r="NFD183" s="541"/>
      <c r="NFE183" s="541"/>
      <c r="NFF183" s="541"/>
      <c r="NFG183" s="541"/>
      <c r="NFH183" s="541"/>
      <c r="NFI183" s="541"/>
      <c r="NFJ183" s="541"/>
      <c r="NFK183" s="541"/>
      <c r="NFL183" s="541"/>
      <c r="NFM183" s="541"/>
      <c r="NFN183" s="541"/>
      <c r="NFO183" s="541"/>
      <c r="NFP183" s="541"/>
      <c r="NFQ183" s="541"/>
      <c r="NFR183" s="541"/>
      <c r="NFS183" s="541"/>
      <c r="NFT183" s="541"/>
      <c r="NFU183" s="541"/>
      <c r="NFV183" s="541"/>
      <c r="NFW183" s="541"/>
      <c r="NFX183" s="541"/>
      <c r="NFY183" s="541"/>
      <c r="NFZ183" s="541"/>
      <c r="NGA183" s="541"/>
      <c r="NGB183" s="541"/>
      <c r="NGC183" s="541"/>
      <c r="NGD183" s="541"/>
      <c r="NGE183" s="541"/>
      <c r="NGF183" s="541"/>
      <c r="NGG183" s="541"/>
      <c r="NGH183" s="541"/>
      <c r="NGI183" s="541"/>
      <c r="NGJ183" s="541"/>
      <c r="NGK183" s="541"/>
      <c r="NGL183" s="541"/>
      <c r="NGM183" s="541"/>
      <c r="NGN183" s="541"/>
      <c r="NGO183" s="541"/>
      <c r="NGP183" s="541"/>
      <c r="NGQ183" s="541"/>
      <c r="NGR183" s="541"/>
      <c r="NGS183" s="541"/>
      <c r="NGT183" s="541"/>
      <c r="NGU183" s="541"/>
      <c r="NGV183" s="541"/>
      <c r="NGW183" s="541"/>
      <c r="NGX183" s="541"/>
      <c r="NGY183" s="541"/>
      <c r="NGZ183" s="541"/>
      <c r="NHA183" s="541"/>
      <c r="NHB183" s="541"/>
      <c r="NHC183" s="541"/>
      <c r="NHD183" s="541"/>
      <c r="NHE183" s="541"/>
      <c r="NHF183" s="541"/>
      <c r="NHG183" s="541"/>
      <c r="NHH183" s="541"/>
      <c r="NHI183" s="541"/>
      <c r="NHJ183" s="541"/>
      <c r="NHK183" s="541"/>
      <c r="NHL183" s="541"/>
      <c r="NHM183" s="541"/>
      <c r="NHN183" s="541"/>
      <c r="NHO183" s="541"/>
      <c r="NHP183" s="541"/>
      <c r="NHQ183" s="541"/>
      <c r="NHR183" s="541"/>
      <c r="NHS183" s="541"/>
      <c r="NHT183" s="541"/>
      <c r="NHU183" s="541"/>
      <c r="NHV183" s="541"/>
      <c r="NHW183" s="541"/>
      <c r="NHX183" s="541"/>
      <c r="NHY183" s="541"/>
      <c r="NHZ183" s="541"/>
      <c r="NIA183" s="541"/>
      <c r="NIB183" s="541"/>
      <c r="NIC183" s="541"/>
      <c r="NID183" s="541"/>
      <c r="NIE183" s="541"/>
      <c r="NIF183" s="541"/>
      <c r="NIG183" s="541"/>
      <c r="NIH183" s="541"/>
      <c r="NII183" s="541"/>
      <c r="NIJ183" s="541"/>
      <c r="NIK183" s="541"/>
      <c r="NIL183" s="541"/>
      <c r="NIM183" s="541"/>
      <c r="NIN183" s="541"/>
      <c r="NIO183" s="541"/>
      <c r="NIP183" s="541"/>
      <c r="NIQ183" s="541"/>
      <c r="NIR183" s="541"/>
      <c r="NIS183" s="541"/>
      <c r="NIT183" s="541"/>
      <c r="NIU183" s="541"/>
      <c r="NIV183" s="541"/>
      <c r="NIW183" s="541"/>
      <c r="NIX183" s="541"/>
      <c r="NIY183" s="541"/>
      <c r="NIZ183" s="541"/>
      <c r="NJA183" s="541"/>
      <c r="NJB183" s="541"/>
      <c r="NJC183" s="541"/>
      <c r="NJD183" s="541"/>
      <c r="NJE183" s="541"/>
      <c r="NJF183" s="541"/>
      <c r="NJG183" s="541"/>
      <c r="NJH183" s="541"/>
      <c r="NJI183" s="541"/>
      <c r="NJJ183" s="541"/>
      <c r="NJK183" s="541"/>
      <c r="NJL183" s="541"/>
      <c r="NJM183" s="541"/>
      <c r="NJN183" s="541"/>
      <c r="NJO183" s="541"/>
      <c r="NJP183" s="541"/>
      <c r="NJQ183" s="541"/>
      <c r="NJR183" s="541"/>
      <c r="NJS183" s="541"/>
      <c r="NJT183" s="541"/>
      <c r="NJU183" s="541"/>
      <c r="NJV183" s="541"/>
      <c r="NJW183" s="541"/>
      <c r="NJX183" s="541"/>
      <c r="NJY183" s="541"/>
      <c r="NJZ183" s="541"/>
      <c r="NKA183" s="541"/>
      <c r="NKB183" s="541"/>
      <c r="NKC183" s="541"/>
      <c r="NKD183" s="541"/>
      <c r="NKE183" s="541"/>
      <c r="NKF183" s="541"/>
      <c r="NKG183" s="541"/>
      <c r="NKH183" s="541"/>
      <c r="NKI183" s="541"/>
      <c r="NKJ183" s="541"/>
      <c r="NKK183" s="541"/>
      <c r="NKL183" s="541"/>
      <c r="NKM183" s="541"/>
      <c r="NKN183" s="541"/>
      <c r="NKO183" s="541"/>
      <c r="NKP183" s="541"/>
      <c r="NKQ183" s="541"/>
      <c r="NKR183" s="541"/>
      <c r="NKS183" s="541"/>
      <c r="NKT183" s="541"/>
      <c r="NKU183" s="541"/>
      <c r="NKV183" s="541"/>
      <c r="NKW183" s="541"/>
      <c r="NKX183" s="541"/>
      <c r="NKY183" s="541"/>
      <c r="NKZ183" s="541"/>
      <c r="NLA183" s="541"/>
      <c r="NLB183" s="541"/>
      <c r="NLC183" s="541"/>
      <c r="NLD183" s="541"/>
      <c r="NLE183" s="541"/>
      <c r="NLF183" s="541"/>
      <c r="NLG183" s="541"/>
      <c r="NLH183" s="541"/>
      <c r="NLI183" s="541"/>
      <c r="NLJ183" s="541"/>
      <c r="NLK183" s="541"/>
      <c r="NLL183" s="541"/>
      <c r="NLM183" s="541"/>
      <c r="NLN183" s="541"/>
      <c r="NLO183" s="541"/>
      <c r="NLP183" s="541"/>
      <c r="NLQ183" s="541"/>
      <c r="NLR183" s="541"/>
      <c r="NLS183" s="541"/>
      <c r="NLT183" s="541"/>
      <c r="NLU183" s="541"/>
      <c r="NLV183" s="541"/>
      <c r="NLW183" s="541"/>
      <c r="NLX183" s="541"/>
      <c r="NLY183" s="541"/>
      <c r="NLZ183" s="541"/>
      <c r="NMA183" s="541"/>
      <c r="NMB183" s="541"/>
      <c r="NMC183" s="541"/>
      <c r="NMD183" s="541"/>
      <c r="NME183" s="541"/>
      <c r="NMF183" s="541"/>
      <c r="NMG183" s="541"/>
      <c r="NMH183" s="541"/>
      <c r="NMI183" s="541"/>
      <c r="NMJ183" s="541"/>
      <c r="NMK183" s="541"/>
      <c r="NML183" s="541"/>
      <c r="NMM183" s="541"/>
      <c r="NMN183" s="541"/>
      <c r="NMO183" s="541"/>
      <c r="NMP183" s="541"/>
      <c r="NMQ183" s="541"/>
      <c r="NMR183" s="541"/>
      <c r="NMS183" s="541"/>
      <c r="NMT183" s="541"/>
      <c r="NMU183" s="541"/>
      <c r="NMV183" s="541"/>
      <c r="NMW183" s="541"/>
      <c r="NMX183" s="541"/>
      <c r="NMY183" s="541"/>
      <c r="NMZ183" s="541"/>
      <c r="NNA183" s="541"/>
      <c r="NNB183" s="541"/>
      <c r="NNC183" s="541"/>
      <c r="NND183" s="541"/>
      <c r="NNE183" s="541"/>
      <c r="NNF183" s="541"/>
      <c r="NNG183" s="541"/>
      <c r="NNH183" s="541"/>
      <c r="NNI183" s="541"/>
      <c r="NNJ183" s="541"/>
      <c r="NNK183" s="541"/>
      <c r="NNL183" s="541"/>
      <c r="NNM183" s="541"/>
      <c r="NNN183" s="541"/>
      <c r="NNO183" s="541"/>
      <c r="NNP183" s="541"/>
      <c r="NNQ183" s="541"/>
      <c r="NNR183" s="541"/>
      <c r="NNS183" s="541"/>
      <c r="NNT183" s="541"/>
      <c r="NNU183" s="541"/>
      <c r="NNV183" s="541"/>
      <c r="NNW183" s="541"/>
      <c r="NNX183" s="541"/>
      <c r="NNY183" s="541"/>
      <c r="NNZ183" s="541"/>
      <c r="NOA183" s="541"/>
      <c r="NOB183" s="541"/>
      <c r="NOC183" s="541"/>
      <c r="NOD183" s="541"/>
      <c r="NOE183" s="541"/>
      <c r="NOF183" s="541"/>
      <c r="NOG183" s="541"/>
      <c r="NOH183" s="541"/>
      <c r="NOI183" s="541"/>
      <c r="NOJ183" s="541"/>
      <c r="NOK183" s="541"/>
      <c r="NOL183" s="541"/>
      <c r="NOM183" s="541"/>
      <c r="NON183" s="541"/>
      <c r="NOO183" s="541"/>
      <c r="NOP183" s="541"/>
      <c r="NOQ183" s="541"/>
      <c r="NOR183" s="541"/>
      <c r="NOS183" s="541"/>
      <c r="NOT183" s="541"/>
      <c r="NOU183" s="541"/>
      <c r="NOV183" s="541"/>
      <c r="NOW183" s="541"/>
      <c r="NOX183" s="541"/>
      <c r="NOY183" s="541"/>
      <c r="NOZ183" s="541"/>
      <c r="NPA183" s="541"/>
      <c r="NPB183" s="541"/>
      <c r="NPC183" s="541"/>
      <c r="NPD183" s="541"/>
      <c r="NPE183" s="541"/>
      <c r="NPF183" s="541"/>
      <c r="NPG183" s="541"/>
      <c r="NPH183" s="541"/>
      <c r="NPI183" s="541"/>
      <c r="NPJ183" s="541"/>
      <c r="NPK183" s="541"/>
      <c r="NPL183" s="541"/>
      <c r="NPM183" s="541"/>
      <c r="NPN183" s="541"/>
      <c r="NPO183" s="541"/>
      <c r="NPP183" s="541"/>
      <c r="NPQ183" s="541"/>
      <c r="NPR183" s="541"/>
      <c r="NPS183" s="541"/>
      <c r="NPT183" s="541"/>
      <c r="NPU183" s="541"/>
      <c r="NPV183" s="541"/>
      <c r="NPW183" s="541"/>
      <c r="NPX183" s="541"/>
      <c r="NPY183" s="541"/>
      <c r="NPZ183" s="541"/>
      <c r="NQA183" s="541"/>
      <c r="NQB183" s="541"/>
      <c r="NQC183" s="541"/>
      <c r="NQD183" s="541"/>
      <c r="NQE183" s="541"/>
      <c r="NQF183" s="541"/>
      <c r="NQG183" s="541"/>
      <c r="NQH183" s="541"/>
      <c r="NQI183" s="541"/>
      <c r="NQJ183" s="541"/>
      <c r="NQK183" s="541"/>
      <c r="NQL183" s="541"/>
      <c r="NQM183" s="541"/>
      <c r="NQN183" s="541"/>
      <c r="NQO183" s="541"/>
      <c r="NQP183" s="541"/>
      <c r="NQQ183" s="541"/>
      <c r="NQR183" s="541"/>
      <c r="NQS183" s="541"/>
      <c r="NQT183" s="541"/>
      <c r="NQU183" s="541"/>
      <c r="NQV183" s="541"/>
      <c r="NQW183" s="541"/>
      <c r="NQX183" s="541"/>
      <c r="NQY183" s="541"/>
      <c r="NQZ183" s="541"/>
      <c r="NRA183" s="541"/>
      <c r="NRB183" s="541"/>
      <c r="NRC183" s="541"/>
      <c r="NRD183" s="541"/>
      <c r="NRE183" s="541"/>
      <c r="NRF183" s="541"/>
      <c r="NRG183" s="541"/>
      <c r="NRH183" s="541"/>
      <c r="NRI183" s="541"/>
      <c r="NRJ183" s="541"/>
      <c r="NRK183" s="541"/>
      <c r="NRL183" s="541"/>
      <c r="NRM183" s="541"/>
      <c r="NRN183" s="541"/>
      <c r="NRO183" s="541"/>
      <c r="NRP183" s="541"/>
      <c r="NRQ183" s="541"/>
      <c r="NRR183" s="541"/>
      <c r="NRS183" s="541"/>
      <c r="NRT183" s="541"/>
      <c r="NRU183" s="541"/>
      <c r="NRV183" s="541"/>
      <c r="NRW183" s="541"/>
      <c r="NRX183" s="541"/>
      <c r="NRY183" s="541"/>
      <c r="NRZ183" s="541"/>
      <c r="NSA183" s="541"/>
      <c r="NSB183" s="541"/>
      <c r="NSC183" s="541"/>
      <c r="NSD183" s="541"/>
      <c r="NSE183" s="541"/>
      <c r="NSF183" s="541"/>
      <c r="NSG183" s="541"/>
      <c r="NSH183" s="541"/>
      <c r="NSI183" s="541"/>
      <c r="NSJ183" s="541"/>
      <c r="NSK183" s="541"/>
      <c r="NSL183" s="541"/>
      <c r="NSM183" s="541"/>
      <c r="NSN183" s="541"/>
      <c r="NSO183" s="541"/>
      <c r="NSP183" s="541"/>
      <c r="NSQ183" s="541"/>
      <c r="NSR183" s="541"/>
      <c r="NSS183" s="541"/>
      <c r="NST183" s="541"/>
      <c r="NSU183" s="541"/>
      <c r="NSV183" s="541"/>
      <c r="NSW183" s="541"/>
      <c r="NSX183" s="541"/>
      <c r="NSY183" s="541"/>
      <c r="NSZ183" s="541"/>
      <c r="NTA183" s="541"/>
      <c r="NTB183" s="541"/>
      <c r="NTC183" s="541"/>
      <c r="NTD183" s="541"/>
      <c r="NTE183" s="541"/>
      <c r="NTF183" s="541"/>
      <c r="NTG183" s="541"/>
      <c r="NTH183" s="541"/>
      <c r="NTI183" s="541"/>
      <c r="NTJ183" s="541"/>
      <c r="NTK183" s="541"/>
      <c r="NTL183" s="541"/>
      <c r="NTM183" s="541"/>
      <c r="NTN183" s="541"/>
      <c r="NTO183" s="541"/>
      <c r="NTP183" s="541"/>
      <c r="NTQ183" s="541"/>
      <c r="NTR183" s="541"/>
      <c r="NTS183" s="541"/>
      <c r="NTT183" s="541"/>
      <c r="NTU183" s="541"/>
      <c r="NTV183" s="541"/>
      <c r="NTW183" s="541"/>
      <c r="NTX183" s="541"/>
      <c r="NTY183" s="541"/>
      <c r="NTZ183" s="541"/>
      <c r="NUA183" s="541"/>
      <c r="NUB183" s="541"/>
      <c r="NUC183" s="541"/>
      <c r="NUD183" s="541"/>
      <c r="NUE183" s="541"/>
      <c r="NUF183" s="541"/>
      <c r="NUG183" s="541"/>
      <c r="NUH183" s="541"/>
      <c r="NUI183" s="541"/>
      <c r="NUJ183" s="541"/>
      <c r="NUK183" s="541"/>
      <c r="NUL183" s="541"/>
      <c r="NUM183" s="541"/>
      <c r="NUN183" s="541"/>
      <c r="NUO183" s="541"/>
      <c r="NUP183" s="541"/>
      <c r="NUQ183" s="541"/>
      <c r="NUR183" s="541"/>
      <c r="NUS183" s="541"/>
      <c r="NUT183" s="541"/>
      <c r="NUU183" s="541"/>
      <c r="NUV183" s="541"/>
      <c r="NUW183" s="541"/>
      <c r="NUX183" s="541"/>
      <c r="NUY183" s="541"/>
      <c r="NUZ183" s="541"/>
      <c r="NVA183" s="541"/>
      <c r="NVB183" s="541"/>
      <c r="NVC183" s="541"/>
      <c r="NVD183" s="541"/>
      <c r="NVE183" s="541"/>
      <c r="NVF183" s="541"/>
      <c r="NVG183" s="541"/>
      <c r="NVH183" s="541"/>
      <c r="NVI183" s="541"/>
      <c r="NVJ183" s="541"/>
      <c r="NVK183" s="541"/>
      <c r="NVL183" s="541"/>
      <c r="NVM183" s="541"/>
      <c r="NVN183" s="541"/>
      <c r="NVO183" s="541"/>
      <c r="NVP183" s="541"/>
      <c r="NVQ183" s="541"/>
      <c r="NVR183" s="541"/>
      <c r="NVS183" s="541"/>
      <c r="NVT183" s="541"/>
      <c r="NVU183" s="541"/>
      <c r="NVV183" s="541"/>
      <c r="NVW183" s="541"/>
      <c r="NVX183" s="541"/>
      <c r="NVY183" s="541"/>
      <c r="NVZ183" s="541"/>
      <c r="NWA183" s="541"/>
      <c r="NWB183" s="541"/>
      <c r="NWC183" s="541"/>
      <c r="NWD183" s="541"/>
      <c r="NWE183" s="541"/>
      <c r="NWF183" s="541"/>
      <c r="NWG183" s="541"/>
      <c r="NWH183" s="541"/>
      <c r="NWI183" s="541"/>
      <c r="NWJ183" s="541"/>
      <c r="NWK183" s="541"/>
      <c r="NWL183" s="541"/>
      <c r="NWM183" s="541"/>
      <c r="NWN183" s="541"/>
      <c r="NWO183" s="541"/>
      <c r="NWP183" s="541"/>
      <c r="NWQ183" s="541"/>
      <c r="NWR183" s="541"/>
      <c r="NWS183" s="541"/>
      <c r="NWT183" s="541"/>
      <c r="NWU183" s="541"/>
      <c r="NWV183" s="541"/>
      <c r="NWW183" s="541"/>
      <c r="NWX183" s="541"/>
      <c r="NWY183" s="541"/>
      <c r="NWZ183" s="541"/>
      <c r="NXA183" s="541"/>
      <c r="NXB183" s="541"/>
      <c r="NXC183" s="541"/>
      <c r="NXD183" s="541"/>
      <c r="NXE183" s="541"/>
      <c r="NXF183" s="541"/>
      <c r="NXG183" s="541"/>
      <c r="NXH183" s="541"/>
      <c r="NXI183" s="541"/>
      <c r="NXJ183" s="541"/>
      <c r="NXK183" s="541"/>
      <c r="NXL183" s="541"/>
      <c r="NXM183" s="541"/>
      <c r="NXN183" s="541"/>
      <c r="NXO183" s="541"/>
      <c r="NXP183" s="541"/>
      <c r="NXQ183" s="541"/>
      <c r="NXR183" s="541"/>
      <c r="NXS183" s="541"/>
      <c r="NXT183" s="541"/>
      <c r="NXU183" s="541"/>
      <c r="NXV183" s="541"/>
      <c r="NXW183" s="541"/>
      <c r="NXX183" s="541"/>
      <c r="NXY183" s="541"/>
      <c r="NXZ183" s="541"/>
      <c r="NYA183" s="541"/>
      <c r="NYB183" s="541"/>
      <c r="NYC183" s="541"/>
      <c r="NYD183" s="541"/>
      <c r="NYE183" s="541"/>
      <c r="NYF183" s="541"/>
      <c r="NYG183" s="541"/>
      <c r="NYH183" s="541"/>
      <c r="NYI183" s="541"/>
      <c r="NYJ183" s="541"/>
      <c r="NYK183" s="541"/>
      <c r="NYL183" s="541"/>
      <c r="NYM183" s="541"/>
      <c r="NYN183" s="541"/>
      <c r="NYO183" s="541"/>
      <c r="NYP183" s="541"/>
      <c r="NYQ183" s="541"/>
      <c r="NYR183" s="541"/>
      <c r="NYS183" s="541"/>
      <c r="NYT183" s="541"/>
      <c r="NYU183" s="541"/>
      <c r="NYV183" s="541"/>
      <c r="NYW183" s="541"/>
      <c r="NYX183" s="541"/>
      <c r="NYY183" s="541"/>
      <c r="NYZ183" s="541"/>
      <c r="NZA183" s="541"/>
      <c r="NZB183" s="541"/>
      <c r="NZC183" s="541"/>
      <c r="NZD183" s="541"/>
      <c r="NZE183" s="541"/>
      <c r="NZF183" s="541"/>
      <c r="NZG183" s="541"/>
      <c r="NZH183" s="541"/>
      <c r="NZI183" s="541"/>
      <c r="NZJ183" s="541"/>
      <c r="NZK183" s="541"/>
      <c r="NZL183" s="541"/>
      <c r="NZM183" s="541"/>
      <c r="NZN183" s="541"/>
      <c r="NZO183" s="541"/>
      <c r="NZP183" s="541"/>
      <c r="NZQ183" s="541"/>
      <c r="NZR183" s="541"/>
      <c r="NZS183" s="541"/>
      <c r="NZT183" s="541"/>
      <c r="NZU183" s="541"/>
      <c r="NZV183" s="541"/>
      <c r="NZW183" s="541"/>
      <c r="NZX183" s="541"/>
      <c r="NZY183" s="541"/>
      <c r="NZZ183" s="541"/>
      <c r="OAA183" s="541"/>
      <c r="OAB183" s="541"/>
      <c r="OAC183" s="541"/>
      <c r="OAD183" s="541"/>
      <c r="OAE183" s="541"/>
      <c r="OAF183" s="541"/>
      <c r="OAG183" s="541"/>
      <c r="OAH183" s="541"/>
      <c r="OAI183" s="541"/>
      <c r="OAJ183" s="541"/>
      <c r="OAK183" s="541"/>
      <c r="OAL183" s="541"/>
      <c r="OAM183" s="541"/>
      <c r="OAN183" s="541"/>
      <c r="OAO183" s="541"/>
      <c r="OAP183" s="541"/>
      <c r="OAQ183" s="541"/>
      <c r="OAR183" s="541"/>
      <c r="OAS183" s="541"/>
      <c r="OAT183" s="541"/>
      <c r="OAU183" s="541"/>
      <c r="OAV183" s="541"/>
      <c r="OAW183" s="541"/>
      <c r="OAX183" s="541"/>
      <c r="OAY183" s="541"/>
      <c r="OAZ183" s="541"/>
      <c r="OBA183" s="541"/>
      <c r="OBB183" s="541"/>
      <c r="OBC183" s="541"/>
      <c r="OBD183" s="541"/>
      <c r="OBE183" s="541"/>
      <c r="OBF183" s="541"/>
      <c r="OBG183" s="541"/>
      <c r="OBH183" s="541"/>
      <c r="OBI183" s="541"/>
      <c r="OBJ183" s="541"/>
      <c r="OBK183" s="541"/>
      <c r="OBL183" s="541"/>
      <c r="OBM183" s="541"/>
      <c r="OBN183" s="541"/>
      <c r="OBO183" s="541"/>
      <c r="OBP183" s="541"/>
      <c r="OBQ183" s="541"/>
      <c r="OBR183" s="541"/>
      <c r="OBS183" s="541"/>
      <c r="OBT183" s="541"/>
      <c r="OBU183" s="541"/>
      <c r="OBV183" s="541"/>
      <c r="OBW183" s="541"/>
      <c r="OBX183" s="541"/>
      <c r="OBY183" s="541"/>
      <c r="OBZ183" s="541"/>
      <c r="OCA183" s="541"/>
      <c r="OCB183" s="541"/>
      <c r="OCC183" s="541"/>
      <c r="OCD183" s="541"/>
      <c r="OCE183" s="541"/>
      <c r="OCF183" s="541"/>
      <c r="OCG183" s="541"/>
      <c r="OCH183" s="541"/>
      <c r="OCI183" s="541"/>
      <c r="OCJ183" s="541"/>
      <c r="OCK183" s="541"/>
      <c r="OCL183" s="541"/>
      <c r="OCM183" s="541"/>
      <c r="OCN183" s="541"/>
      <c r="OCO183" s="541"/>
      <c r="OCP183" s="541"/>
      <c r="OCQ183" s="541"/>
      <c r="OCR183" s="541"/>
      <c r="OCS183" s="541"/>
      <c r="OCT183" s="541"/>
      <c r="OCU183" s="541"/>
      <c r="OCV183" s="541"/>
      <c r="OCW183" s="541"/>
      <c r="OCX183" s="541"/>
      <c r="OCY183" s="541"/>
      <c r="OCZ183" s="541"/>
      <c r="ODA183" s="541"/>
      <c r="ODB183" s="541"/>
      <c r="ODC183" s="541"/>
      <c r="ODD183" s="541"/>
      <c r="ODE183" s="541"/>
      <c r="ODF183" s="541"/>
      <c r="ODG183" s="541"/>
      <c r="ODH183" s="541"/>
      <c r="ODI183" s="541"/>
      <c r="ODJ183" s="541"/>
      <c r="ODK183" s="541"/>
      <c r="ODL183" s="541"/>
      <c r="ODM183" s="541"/>
      <c r="ODN183" s="541"/>
      <c r="ODO183" s="541"/>
      <c r="ODP183" s="541"/>
      <c r="ODQ183" s="541"/>
      <c r="ODR183" s="541"/>
      <c r="ODS183" s="541"/>
      <c r="ODT183" s="541"/>
      <c r="ODU183" s="541"/>
      <c r="ODV183" s="541"/>
      <c r="ODW183" s="541"/>
      <c r="ODX183" s="541"/>
      <c r="ODY183" s="541"/>
      <c r="ODZ183" s="541"/>
      <c r="OEA183" s="541"/>
      <c r="OEB183" s="541"/>
      <c r="OEC183" s="541"/>
      <c r="OED183" s="541"/>
      <c r="OEE183" s="541"/>
      <c r="OEF183" s="541"/>
      <c r="OEG183" s="541"/>
      <c r="OEH183" s="541"/>
      <c r="OEI183" s="541"/>
      <c r="OEJ183" s="541"/>
      <c r="OEK183" s="541"/>
      <c r="OEL183" s="541"/>
      <c r="OEM183" s="541"/>
      <c r="OEN183" s="541"/>
      <c r="OEO183" s="541"/>
      <c r="OEP183" s="541"/>
      <c r="OEQ183" s="541"/>
      <c r="OER183" s="541"/>
      <c r="OES183" s="541"/>
      <c r="OET183" s="541"/>
      <c r="OEU183" s="541"/>
      <c r="OEV183" s="541"/>
      <c r="OEW183" s="541"/>
      <c r="OEX183" s="541"/>
      <c r="OEY183" s="541"/>
      <c r="OEZ183" s="541"/>
      <c r="OFA183" s="541"/>
      <c r="OFB183" s="541"/>
      <c r="OFC183" s="541"/>
      <c r="OFD183" s="541"/>
      <c r="OFE183" s="541"/>
      <c r="OFF183" s="541"/>
      <c r="OFG183" s="541"/>
      <c r="OFH183" s="541"/>
      <c r="OFI183" s="541"/>
      <c r="OFJ183" s="541"/>
      <c r="OFK183" s="541"/>
      <c r="OFL183" s="541"/>
      <c r="OFM183" s="541"/>
      <c r="OFN183" s="541"/>
      <c r="OFO183" s="541"/>
      <c r="OFP183" s="541"/>
      <c r="OFQ183" s="541"/>
      <c r="OFR183" s="541"/>
      <c r="OFS183" s="541"/>
      <c r="OFT183" s="541"/>
      <c r="OFU183" s="541"/>
      <c r="OFV183" s="541"/>
      <c r="OFW183" s="541"/>
      <c r="OFX183" s="541"/>
      <c r="OFY183" s="541"/>
      <c r="OFZ183" s="541"/>
      <c r="OGA183" s="541"/>
      <c r="OGB183" s="541"/>
      <c r="OGC183" s="541"/>
      <c r="OGD183" s="541"/>
      <c r="OGE183" s="541"/>
      <c r="OGF183" s="541"/>
      <c r="OGG183" s="541"/>
      <c r="OGH183" s="541"/>
      <c r="OGI183" s="541"/>
      <c r="OGJ183" s="541"/>
      <c r="OGK183" s="541"/>
      <c r="OGL183" s="541"/>
      <c r="OGM183" s="541"/>
      <c r="OGN183" s="541"/>
      <c r="OGO183" s="541"/>
      <c r="OGP183" s="541"/>
      <c r="OGQ183" s="541"/>
      <c r="OGR183" s="541"/>
      <c r="OGS183" s="541"/>
      <c r="OGT183" s="541"/>
      <c r="OGU183" s="541"/>
      <c r="OGV183" s="541"/>
      <c r="OGW183" s="541"/>
      <c r="OGX183" s="541"/>
      <c r="OGY183" s="541"/>
      <c r="OGZ183" s="541"/>
      <c r="OHA183" s="541"/>
      <c r="OHB183" s="541"/>
      <c r="OHC183" s="541"/>
      <c r="OHD183" s="541"/>
      <c r="OHE183" s="541"/>
      <c r="OHF183" s="541"/>
      <c r="OHG183" s="541"/>
      <c r="OHH183" s="541"/>
      <c r="OHI183" s="541"/>
      <c r="OHJ183" s="541"/>
      <c r="OHK183" s="541"/>
      <c r="OHL183" s="541"/>
      <c r="OHM183" s="541"/>
      <c r="OHN183" s="541"/>
      <c r="OHO183" s="541"/>
      <c r="OHP183" s="541"/>
      <c r="OHQ183" s="541"/>
      <c r="OHR183" s="541"/>
      <c r="OHS183" s="541"/>
      <c r="OHT183" s="541"/>
      <c r="OHU183" s="541"/>
      <c r="OHV183" s="541"/>
      <c r="OHW183" s="541"/>
      <c r="OHX183" s="541"/>
      <c r="OHY183" s="541"/>
      <c r="OHZ183" s="541"/>
      <c r="OIA183" s="541"/>
      <c r="OIB183" s="541"/>
      <c r="OIC183" s="541"/>
      <c r="OID183" s="541"/>
      <c r="OIE183" s="541"/>
      <c r="OIF183" s="541"/>
      <c r="OIG183" s="541"/>
      <c r="OIH183" s="541"/>
      <c r="OII183" s="541"/>
      <c r="OIJ183" s="541"/>
      <c r="OIK183" s="541"/>
      <c r="OIL183" s="541"/>
      <c r="OIM183" s="541"/>
      <c r="OIN183" s="541"/>
      <c r="OIO183" s="541"/>
      <c r="OIP183" s="541"/>
      <c r="OIQ183" s="541"/>
      <c r="OIR183" s="541"/>
      <c r="OIS183" s="541"/>
      <c r="OIT183" s="541"/>
      <c r="OIU183" s="541"/>
      <c r="OIV183" s="541"/>
      <c r="OIW183" s="541"/>
      <c r="OIX183" s="541"/>
      <c r="OIY183" s="541"/>
      <c r="OIZ183" s="541"/>
      <c r="OJA183" s="541"/>
      <c r="OJB183" s="541"/>
      <c r="OJC183" s="541"/>
      <c r="OJD183" s="541"/>
      <c r="OJE183" s="541"/>
      <c r="OJF183" s="541"/>
      <c r="OJG183" s="541"/>
      <c r="OJH183" s="541"/>
      <c r="OJI183" s="541"/>
      <c r="OJJ183" s="541"/>
      <c r="OJK183" s="541"/>
      <c r="OJL183" s="541"/>
      <c r="OJM183" s="541"/>
      <c r="OJN183" s="541"/>
      <c r="OJO183" s="541"/>
      <c r="OJP183" s="541"/>
      <c r="OJQ183" s="541"/>
      <c r="OJR183" s="541"/>
      <c r="OJS183" s="541"/>
      <c r="OJT183" s="541"/>
      <c r="OJU183" s="541"/>
      <c r="OJV183" s="541"/>
      <c r="OJW183" s="541"/>
      <c r="OJX183" s="541"/>
      <c r="OJY183" s="541"/>
      <c r="OJZ183" s="541"/>
      <c r="OKA183" s="541"/>
      <c r="OKB183" s="541"/>
      <c r="OKC183" s="541"/>
      <c r="OKD183" s="541"/>
      <c r="OKE183" s="541"/>
      <c r="OKF183" s="541"/>
      <c r="OKG183" s="541"/>
      <c r="OKH183" s="541"/>
      <c r="OKI183" s="541"/>
      <c r="OKJ183" s="541"/>
      <c r="OKK183" s="541"/>
      <c r="OKL183" s="541"/>
      <c r="OKM183" s="541"/>
      <c r="OKN183" s="541"/>
      <c r="OKO183" s="541"/>
      <c r="OKP183" s="541"/>
      <c r="OKQ183" s="541"/>
      <c r="OKR183" s="541"/>
      <c r="OKS183" s="541"/>
      <c r="OKT183" s="541"/>
      <c r="OKU183" s="541"/>
      <c r="OKV183" s="541"/>
      <c r="OKW183" s="541"/>
      <c r="OKX183" s="541"/>
      <c r="OKY183" s="541"/>
      <c r="OKZ183" s="541"/>
      <c r="OLA183" s="541"/>
      <c r="OLB183" s="541"/>
      <c r="OLC183" s="541"/>
      <c r="OLD183" s="541"/>
      <c r="OLE183" s="541"/>
      <c r="OLF183" s="541"/>
      <c r="OLG183" s="541"/>
      <c r="OLH183" s="541"/>
      <c r="OLI183" s="541"/>
      <c r="OLJ183" s="541"/>
      <c r="OLK183" s="541"/>
      <c r="OLL183" s="541"/>
      <c r="OLM183" s="541"/>
      <c r="OLN183" s="541"/>
      <c r="OLO183" s="541"/>
      <c r="OLP183" s="541"/>
      <c r="OLQ183" s="541"/>
      <c r="OLR183" s="541"/>
      <c r="OLS183" s="541"/>
      <c r="OLT183" s="541"/>
      <c r="OLU183" s="541"/>
      <c r="OLV183" s="541"/>
      <c r="OLW183" s="541"/>
      <c r="OLX183" s="541"/>
      <c r="OLY183" s="541"/>
      <c r="OLZ183" s="541"/>
      <c r="OMA183" s="541"/>
      <c r="OMB183" s="541"/>
      <c r="OMC183" s="541"/>
      <c r="OMD183" s="541"/>
      <c r="OME183" s="541"/>
      <c r="OMF183" s="541"/>
      <c r="OMG183" s="541"/>
      <c r="OMH183" s="541"/>
      <c r="OMI183" s="541"/>
      <c r="OMJ183" s="541"/>
      <c r="OMK183" s="541"/>
      <c r="OML183" s="541"/>
      <c r="OMM183" s="541"/>
      <c r="OMN183" s="541"/>
      <c r="OMO183" s="541"/>
      <c r="OMP183" s="541"/>
      <c r="OMQ183" s="541"/>
      <c r="OMR183" s="541"/>
      <c r="OMS183" s="541"/>
      <c r="OMT183" s="541"/>
      <c r="OMU183" s="541"/>
      <c r="OMV183" s="541"/>
      <c r="OMW183" s="541"/>
      <c r="OMX183" s="541"/>
      <c r="OMY183" s="541"/>
      <c r="OMZ183" s="541"/>
      <c r="ONA183" s="541"/>
      <c r="ONB183" s="541"/>
      <c r="ONC183" s="541"/>
      <c r="OND183" s="541"/>
      <c r="ONE183" s="541"/>
      <c r="ONF183" s="541"/>
      <c r="ONG183" s="541"/>
      <c r="ONH183" s="541"/>
      <c r="ONI183" s="541"/>
      <c r="ONJ183" s="541"/>
      <c r="ONK183" s="541"/>
      <c r="ONL183" s="541"/>
      <c r="ONM183" s="541"/>
      <c r="ONN183" s="541"/>
      <c r="ONO183" s="541"/>
      <c r="ONP183" s="541"/>
      <c r="ONQ183" s="541"/>
      <c r="ONR183" s="541"/>
      <c r="ONS183" s="541"/>
      <c r="ONT183" s="541"/>
      <c r="ONU183" s="541"/>
      <c r="ONV183" s="541"/>
      <c r="ONW183" s="541"/>
      <c r="ONX183" s="541"/>
      <c r="ONY183" s="541"/>
      <c r="ONZ183" s="541"/>
      <c r="OOA183" s="541"/>
      <c r="OOB183" s="541"/>
      <c r="OOC183" s="541"/>
      <c r="OOD183" s="541"/>
      <c r="OOE183" s="541"/>
      <c r="OOF183" s="541"/>
      <c r="OOG183" s="541"/>
      <c r="OOH183" s="541"/>
      <c r="OOI183" s="541"/>
      <c r="OOJ183" s="541"/>
      <c r="OOK183" s="541"/>
      <c r="OOL183" s="541"/>
      <c r="OOM183" s="541"/>
      <c r="OON183" s="541"/>
      <c r="OOO183" s="541"/>
      <c r="OOP183" s="541"/>
      <c r="OOQ183" s="541"/>
      <c r="OOR183" s="541"/>
      <c r="OOS183" s="541"/>
      <c r="OOT183" s="541"/>
      <c r="OOU183" s="541"/>
      <c r="OOV183" s="541"/>
      <c r="OOW183" s="541"/>
      <c r="OOX183" s="541"/>
      <c r="OOY183" s="541"/>
      <c r="OOZ183" s="541"/>
      <c r="OPA183" s="541"/>
      <c r="OPB183" s="541"/>
      <c r="OPC183" s="541"/>
      <c r="OPD183" s="541"/>
      <c r="OPE183" s="541"/>
      <c r="OPF183" s="541"/>
      <c r="OPG183" s="541"/>
      <c r="OPH183" s="541"/>
      <c r="OPI183" s="541"/>
      <c r="OPJ183" s="541"/>
      <c r="OPK183" s="541"/>
      <c r="OPL183" s="541"/>
      <c r="OPM183" s="541"/>
      <c r="OPN183" s="541"/>
      <c r="OPO183" s="541"/>
      <c r="OPP183" s="541"/>
      <c r="OPQ183" s="541"/>
      <c r="OPR183" s="541"/>
      <c r="OPS183" s="541"/>
      <c r="OPT183" s="541"/>
      <c r="OPU183" s="541"/>
      <c r="OPV183" s="541"/>
      <c r="OPW183" s="541"/>
      <c r="OPX183" s="541"/>
      <c r="OPY183" s="541"/>
      <c r="OPZ183" s="541"/>
      <c r="OQA183" s="541"/>
      <c r="OQB183" s="541"/>
      <c r="OQC183" s="541"/>
      <c r="OQD183" s="541"/>
      <c r="OQE183" s="541"/>
      <c r="OQF183" s="541"/>
      <c r="OQG183" s="541"/>
      <c r="OQH183" s="541"/>
      <c r="OQI183" s="541"/>
      <c r="OQJ183" s="541"/>
      <c r="OQK183" s="541"/>
      <c r="OQL183" s="541"/>
      <c r="OQM183" s="541"/>
      <c r="OQN183" s="541"/>
      <c r="OQO183" s="541"/>
      <c r="OQP183" s="541"/>
      <c r="OQQ183" s="541"/>
      <c r="OQR183" s="541"/>
      <c r="OQS183" s="541"/>
      <c r="OQT183" s="541"/>
      <c r="OQU183" s="541"/>
      <c r="OQV183" s="541"/>
      <c r="OQW183" s="541"/>
      <c r="OQX183" s="541"/>
      <c r="OQY183" s="541"/>
      <c r="OQZ183" s="541"/>
      <c r="ORA183" s="541"/>
      <c r="ORB183" s="541"/>
      <c r="ORC183" s="541"/>
      <c r="ORD183" s="541"/>
      <c r="ORE183" s="541"/>
      <c r="ORF183" s="541"/>
      <c r="ORG183" s="541"/>
      <c r="ORH183" s="541"/>
      <c r="ORI183" s="541"/>
      <c r="ORJ183" s="541"/>
      <c r="ORK183" s="541"/>
      <c r="ORL183" s="541"/>
      <c r="ORM183" s="541"/>
      <c r="ORN183" s="541"/>
      <c r="ORO183" s="541"/>
      <c r="ORP183" s="541"/>
      <c r="ORQ183" s="541"/>
      <c r="ORR183" s="541"/>
      <c r="ORS183" s="541"/>
      <c r="ORT183" s="541"/>
      <c r="ORU183" s="541"/>
      <c r="ORV183" s="541"/>
      <c r="ORW183" s="541"/>
      <c r="ORX183" s="541"/>
      <c r="ORY183" s="541"/>
      <c r="ORZ183" s="541"/>
      <c r="OSA183" s="541"/>
      <c r="OSB183" s="541"/>
      <c r="OSC183" s="541"/>
      <c r="OSD183" s="541"/>
      <c r="OSE183" s="541"/>
      <c r="OSF183" s="541"/>
      <c r="OSG183" s="541"/>
      <c r="OSH183" s="541"/>
      <c r="OSI183" s="541"/>
      <c r="OSJ183" s="541"/>
      <c r="OSK183" s="541"/>
      <c r="OSL183" s="541"/>
      <c r="OSM183" s="541"/>
      <c r="OSN183" s="541"/>
      <c r="OSO183" s="541"/>
      <c r="OSP183" s="541"/>
      <c r="OSQ183" s="541"/>
      <c r="OSR183" s="541"/>
      <c r="OSS183" s="541"/>
      <c r="OST183" s="541"/>
      <c r="OSU183" s="541"/>
      <c r="OSV183" s="541"/>
      <c r="OSW183" s="541"/>
      <c r="OSX183" s="541"/>
      <c r="OSY183" s="541"/>
      <c r="OSZ183" s="541"/>
      <c r="OTA183" s="541"/>
      <c r="OTB183" s="541"/>
      <c r="OTC183" s="541"/>
      <c r="OTD183" s="541"/>
      <c r="OTE183" s="541"/>
      <c r="OTF183" s="541"/>
      <c r="OTG183" s="541"/>
      <c r="OTH183" s="541"/>
      <c r="OTI183" s="541"/>
      <c r="OTJ183" s="541"/>
      <c r="OTK183" s="541"/>
      <c r="OTL183" s="541"/>
      <c r="OTM183" s="541"/>
      <c r="OTN183" s="541"/>
      <c r="OTO183" s="541"/>
      <c r="OTP183" s="541"/>
      <c r="OTQ183" s="541"/>
      <c r="OTR183" s="541"/>
      <c r="OTS183" s="541"/>
      <c r="OTT183" s="541"/>
      <c r="OTU183" s="541"/>
      <c r="OTV183" s="541"/>
      <c r="OTW183" s="541"/>
      <c r="OTX183" s="541"/>
      <c r="OTY183" s="541"/>
      <c r="OTZ183" s="541"/>
      <c r="OUA183" s="541"/>
      <c r="OUB183" s="541"/>
      <c r="OUC183" s="541"/>
      <c r="OUD183" s="541"/>
      <c r="OUE183" s="541"/>
      <c r="OUF183" s="541"/>
      <c r="OUG183" s="541"/>
      <c r="OUH183" s="541"/>
      <c r="OUI183" s="541"/>
      <c r="OUJ183" s="541"/>
      <c r="OUK183" s="541"/>
      <c r="OUL183" s="541"/>
      <c r="OUM183" s="541"/>
      <c r="OUN183" s="541"/>
      <c r="OUO183" s="541"/>
      <c r="OUP183" s="541"/>
      <c r="OUQ183" s="541"/>
      <c r="OUR183" s="541"/>
      <c r="OUS183" s="541"/>
      <c r="OUT183" s="541"/>
      <c r="OUU183" s="541"/>
      <c r="OUV183" s="541"/>
      <c r="OUW183" s="541"/>
      <c r="OUX183" s="541"/>
      <c r="OUY183" s="541"/>
      <c r="OUZ183" s="541"/>
      <c r="OVA183" s="541"/>
      <c r="OVB183" s="541"/>
      <c r="OVC183" s="541"/>
      <c r="OVD183" s="541"/>
      <c r="OVE183" s="541"/>
      <c r="OVF183" s="541"/>
      <c r="OVG183" s="541"/>
      <c r="OVH183" s="541"/>
      <c r="OVI183" s="541"/>
      <c r="OVJ183" s="541"/>
      <c r="OVK183" s="541"/>
      <c r="OVL183" s="541"/>
      <c r="OVM183" s="541"/>
      <c r="OVN183" s="541"/>
      <c r="OVO183" s="541"/>
      <c r="OVP183" s="541"/>
      <c r="OVQ183" s="541"/>
      <c r="OVR183" s="541"/>
      <c r="OVS183" s="541"/>
      <c r="OVT183" s="541"/>
      <c r="OVU183" s="541"/>
      <c r="OVV183" s="541"/>
      <c r="OVW183" s="541"/>
      <c r="OVX183" s="541"/>
      <c r="OVY183" s="541"/>
      <c r="OVZ183" s="541"/>
      <c r="OWA183" s="541"/>
      <c r="OWB183" s="541"/>
      <c r="OWC183" s="541"/>
      <c r="OWD183" s="541"/>
      <c r="OWE183" s="541"/>
      <c r="OWF183" s="541"/>
      <c r="OWG183" s="541"/>
      <c r="OWH183" s="541"/>
      <c r="OWI183" s="541"/>
      <c r="OWJ183" s="541"/>
      <c r="OWK183" s="541"/>
      <c r="OWL183" s="541"/>
      <c r="OWM183" s="541"/>
      <c r="OWN183" s="541"/>
      <c r="OWO183" s="541"/>
      <c r="OWP183" s="541"/>
      <c r="OWQ183" s="541"/>
      <c r="OWR183" s="541"/>
      <c r="OWS183" s="541"/>
      <c r="OWT183" s="541"/>
      <c r="OWU183" s="541"/>
      <c r="OWV183" s="541"/>
      <c r="OWW183" s="541"/>
      <c r="OWX183" s="541"/>
      <c r="OWY183" s="541"/>
      <c r="OWZ183" s="541"/>
      <c r="OXA183" s="541"/>
      <c r="OXB183" s="541"/>
      <c r="OXC183" s="541"/>
      <c r="OXD183" s="541"/>
      <c r="OXE183" s="541"/>
      <c r="OXF183" s="541"/>
      <c r="OXG183" s="541"/>
      <c r="OXH183" s="541"/>
      <c r="OXI183" s="541"/>
      <c r="OXJ183" s="541"/>
      <c r="OXK183" s="541"/>
      <c r="OXL183" s="541"/>
      <c r="OXM183" s="541"/>
      <c r="OXN183" s="541"/>
      <c r="OXO183" s="541"/>
      <c r="OXP183" s="541"/>
      <c r="OXQ183" s="541"/>
      <c r="OXR183" s="541"/>
      <c r="OXS183" s="541"/>
      <c r="OXT183" s="541"/>
      <c r="OXU183" s="541"/>
      <c r="OXV183" s="541"/>
      <c r="OXW183" s="541"/>
      <c r="OXX183" s="541"/>
      <c r="OXY183" s="541"/>
      <c r="OXZ183" s="541"/>
      <c r="OYA183" s="541"/>
      <c r="OYB183" s="541"/>
      <c r="OYC183" s="541"/>
      <c r="OYD183" s="541"/>
      <c r="OYE183" s="541"/>
      <c r="OYF183" s="541"/>
      <c r="OYG183" s="541"/>
      <c r="OYH183" s="541"/>
      <c r="OYI183" s="541"/>
      <c r="OYJ183" s="541"/>
      <c r="OYK183" s="541"/>
      <c r="OYL183" s="541"/>
      <c r="OYM183" s="541"/>
      <c r="OYN183" s="541"/>
      <c r="OYO183" s="541"/>
      <c r="OYP183" s="541"/>
      <c r="OYQ183" s="541"/>
      <c r="OYR183" s="541"/>
      <c r="OYS183" s="541"/>
      <c r="OYT183" s="541"/>
      <c r="OYU183" s="541"/>
      <c r="OYV183" s="541"/>
      <c r="OYW183" s="541"/>
      <c r="OYX183" s="541"/>
      <c r="OYY183" s="541"/>
      <c r="OYZ183" s="541"/>
      <c r="OZA183" s="541"/>
      <c r="OZB183" s="541"/>
      <c r="OZC183" s="541"/>
      <c r="OZD183" s="541"/>
      <c r="OZE183" s="541"/>
      <c r="OZF183" s="541"/>
      <c r="OZG183" s="541"/>
      <c r="OZH183" s="541"/>
      <c r="OZI183" s="541"/>
      <c r="OZJ183" s="541"/>
      <c r="OZK183" s="541"/>
      <c r="OZL183" s="541"/>
      <c r="OZM183" s="541"/>
      <c r="OZN183" s="541"/>
      <c r="OZO183" s="541"/>
      <c r="OZP183" s="541"/>
      <c r="OZQ183" s="541"/>
      <c r="OZR183" s="541"/>
      <c r="OZS183" s="541"/>
      <c r="OZT183" s="541"/>
      <c r="OZU183" s="541"/>
      <c r="OZV183" s="541"/>
      <c r="OZW183" s="541"/>
      <c r="OZX183" s="541"/>
      <c r="OZY183" s="541"/>
      <c r="OZZ183" s="541"/>
      <c r="PAA183" s="541"/>
      <c r="PAB183" s="541"/>
      <c r="PAC183" s="541"/>
      <c r="PAD183" s="541"/>
      <c r="PAE183" s="541"/>
      <c r="PAF183" s="541"/>
      <c r="PAG183" s="541"/>
      <c r="PAH183" s="541"/>
      <c r="PAI183" s="541"/>
      <c r="PAJ183" s="541"/>
      <c r="PAK183" s="541"/>
      <c r="PAL183" s="541"/>
      <c r="PAM183" s="541"/>
      <c r="PAN183" s="541"/>
      <c r="PAO183" s="541"/>
      <c r="PAP183" s="541"/>
      <c r="PAQ183" s="541"/>
      <c r="PAR183" s="541"/>
      <c r="PAS183" s="541"/>
      <c r="PAT183" s="541"/>
      <c r="PAU183" s="541"/>
      <c r="PAV183" s="541"/>
      <c r="PAW183" s="541"/>
      <c r="PAX183" s="541"/>
      <c r="PAY183" s="541"/>
      <c r="PAZ183" s="541"/>
      <c r="PBA183" s="541"/>
      <c r="PBB183" s="541"/>
      <c r="PBC183" s="541"/>
      <c r="PBD183" s="541"/>
      <c r="PBE183" s="541"/>
      <c r="PBF183" s="541"/>
      <c r="PBG183" s="541"/>
      <c r="PBH183" s="541"/>
      <c r="PBI183" s="541"/>
      <c r="PBJ183" s="541"/>
      <c r="PBK183" s="541"/>
      <c r="PBL183" s="541"/>
      <c r="PBM183" s="541"/>
      <c r="PBN183" s="541"/>
      <c r="PBO183" s="541"/>
      <c r="PBP183" s="541"/>
      <c r="PBQ183" s="541"/>
      <c r="PBR183" s="541"/>
      <c r="PBS183" s="541"/>
      <c r="PBT183" s="541"/>
      <c r="PBU183" s="541"/>
      <c r="PBV183" s="541"/>
      <c r="PBW183" s="541"/>
      <c r="PBX183" s="541"/>
      <c r="PBY183" s="541"/>
      <c r="PBZ183" s="541"/>
      <c r="PCA183" s="541"/>
      <c r="PCB183" s="541"/>
      <c r="PCC183" s="541"/>
      <c r="PCD183" s="541"/>
      <c r="PCE183" s="541"/>
      <c r="PCF183" s="541"/>
      <c r="PCG183" s="541"/>
      <c r="PCH183" s="541"/>
      <c r="PCI183" s="541"/>
      <c r="PCJ183" s="541"/>
      <c r="PCK183" s="541"/>
      <c r="PCL183" s="541"/>
      <c r="PCM183" s="541"/>
      <c r="PCN183" s="541"/>
      <c r="PCO183" s="541"/>
      <c r="PCP183" s="541"/>
      <c r="PCQ183" s="541"/>
      <c r="PCR183" s="541"/>
      <c r="PCS183" s="541"/>
      <c r="PCT183" s="541"/>
      <c r="PCU183" s="541"/>
      <c r="PCV183" s="541"/>
      <c r="PCW183" s="541"/>
      <c r="PCX183" s="541"/>
      <c r="PCY183" s="541"/>
      <c r="PCZ183" s="541"/>
      <c r="PDA183" s="541"/>
      <c r="PDB183" s="541"/>
      <c r="PDC183" s="541"/>
      <c r="PDD183" s="541"/>
      <c r="PDE183" s="541"/>
      <c r="PDF183" s="541"/>
      <c r="PDG183" s="541"/>
      <c r="PDH183" s="541"/>
      <c r="PDI183" s="541"/>
      <c r="PDJ183" s="541"/>
      <c r="PDK183" s="541"/>
      <c r="PDL183" s="541"/>
      <c r="PDM183" s="541"/>
      <c r="PDN183" s="541"/>
      <c r="PDO183" s="541"/>
      <c r="PDP183" s="541"/>
      <c r="PDQ183" s="541"/>
      <c r="PDR183" s="541"/>
      <c r="PDS183" s="541"/>
      <c r="PDT183" s="541"/>
      <c r="PDU183" s="541"/>
      <c r="PDV183" s="541"/>
      <c r="PDW183" s="541"/>
      <c r="PDX183" s="541"/>
      <c r="PDY183" s="541"/>
      <c r="PDZ183" s="541"/>
      <c r="PEA183" s="541"/>
      <c r="PEB183" s="541"/>
      <c r="PEC183" s="541"/>
      <c r="PED183" s="541"/>
      <c r="PEE183" s="541"/>
      <c r="PEF183" s="541"/>
      <c r="PEG183" s="541"/>
      <c r="PEH183" s="541"/>
      <c r="PEI183" s="541"/>
      <c r="PEJ183" s="541"/>
      <c r="PEK183" s="541"/>
      <c r="PEL183" s="541"/>
      <c r="PEM183" s="541"/>
      <c r="PEN183" s="541"/>
      <c r="PEO183" s="541"/>
      <c r="PEP183" s="541"/>
      <c r="PEQ183" s="541"/>
      <c r="PER183" s="541"/>
      <c r="PES183" s="541"/>
      <c r="PET183" s="541"/>
      <c r="PEU183" s="541"/>
      <c r="PEV183" s="541"/>
      <c r="PEW183" s="541"/>
      <c r="PEX183" s="541"/>
      <c r="PEY183" s="541"/>
      <c r="PEZ183" s="541"/>
      <c r="PFA183" s="541"/>
      <c r="PFB183" s="541"/>
      <c r="PFC183" s="541"/>
      <c r="PFD183" s="541"/>
      <c r="PFE183" s="541"/>
      <c r="PFF183" s="541"/>
      <c r="PFG183" s="541"/>
      <c r="PFH183" s="541"/>
      <c r="PFI183" s="541"/>
      <c r="PFJ183" s="541"/>
      <c r="PFK183" s="541"/>
      <c r="PFL183" s="541"/>
      <c r="PFM183" s="541"/>
      <c r="PFN183" s="541"/>
      <c r="PFO183" s="541"/>
      <c r="PFP183" s="541"/>
      <c r="PFQ183" s="541"/>
      <c r="PFR183" s="541"/>
      <c r="PFS183" s="541"/>
      <c r="PFT183" s="541"/>
      <c r="PFU183" s="541"/>
      <c r="PFV183" s="541"/>
      <c r="PFW183" s="541"/>
      <c r="PFX183" s="541"/>
      <c r="PFY183" s="541"/>
      <c r="PFZ183" s="541"/>
      <c r="PGA183" s="541"/>
      <c r="PGB183" s="541"/>
      <c r="PGC183" s="541"/>
      <c r="PGD183" s="541"/>
      <c r="PGE183" s="541"/>
      <c r="PGF183" s="541"/>
      <c r="PGG183" s="541"/>
      <c r="PGH183" s="541"/>
      <c r="PGI183" s="541"/>
      <c r="PGJ183" s="541"/>
      <c r="PGK183" s="541"/>
      <c r="PGL183" s="541"/>
      <c r="PGM183" s="541"/>
      <c r="PGN183" s="541"/>
      <c r="PGO183" s="541"/>
      <c r="PGP183" s="541"/>
      <c r="PGQ183" s="541"/>
      <c r="PGR183" s="541"/>
      <c r="PGS183" s="541"/>
      <c r="PGT183" s="541"/>
      <c r="PGU183" s="541"/>
      <c r="PGV183" s="541"/>
      <c r="PGW183" s="541"/>
      <c r="PGX183" s="541"/>
      <c r="PGY183" s="541"/>
      <c r="PGZ183" s="541"/>
      <c r="PHA183" s="541"/>
      <c r="PHB183" s="541"/>
      <c r="PHC183" s="541"/>
      <c r="PHD183" s="541"/>
      <c r="PHE183" s="541"/>
      <c r="PHF183" s="541"/>
      <c r="PHG183" s="541"/>
      <c r="PHH183" s="541"/>
      <c r="PHI183" s="541"/>
      <c r="PHJ183" s="541"/>
      <c r="PHK183" s="541"/>
      <c r="PHL183" s="541"/>
      <c r="PHM183" s="541"/>
      <c r="PHN183" s="541"/>
      <c r="PHO183" s="541"/>
      <c r="PHP183" s="541"/>
      <c r="PHQ183" s="541"/>
      <c r="PHR183" s="541"/>
      <c r="PHS183" s="541"/>
      <c r="PHT183" s="541"/>
      <c r="PHU183" s="541"/>
      <c r="PHV183" s="541"/>
      <c r="PHW183" s="541"/>
      <c r="PHX183" s="541"/>
      <c r="PHY183" s="541"/>
      <c r="PHZ183" s="541"/>
      <c r="PIA183" s="541"/>
      <c r="PIB183" s="541"/>
      <c r="PIC183" s="541"/>
      <c r="PID183" s="541"/>
      <c r="PIE183" s="541"/>
      <c r="PIF183" s="541"/>
      <c r="PIG183" s="541"/>
      <c r="PIH183" s="541"/>
      <c r="PII183" s="541"/>
      <c r="PIJ183" s="541"/>
      <c r="PIK183" s="541"/>
      <c r="PIL183" s="541"/>
      <c r="PIM183" s="541"/>
      <c r="PIN183" s="541"/>
      <c r="PIO183" s="541"/>
      <c r="PIP183" s="541"/>
      <c r="PIQ183" s="541"/>
      <c r="PIR183" s="541"/>
      <c r="PIS183" s="541"/>
      <c r="PIT183" s="541"/>
      <c r="PIU183" s="541"/>
      <c r="PIV183" s="541"/>
      <c r="PIW183" s="541"/>
      <c r="PIX183" s="541"/>
      <c r="PIY183" s="541"/>
      <c r="PIZ183" s="541"/>
      <c r="PJA183" s="541"/>
      <c r="PJB183" s="541"/>
      <c r="PJC183" s="541"/>
      <c r="PJD183" s="541"/>
      <c r="PJE183" s="541"/>
      <c r="PJF183" s="541"/>
      <c r="PJG183" s="541"/>
      <c r="PJH183" s="541"/>
      <c r="PJI183" s="541"/>
      <c r="PJJ183" s="541"/>
      <c r="PJK183" s="541"/>
      <c r="PJL183" s="541"/>
      <c r="PJM183" s="541"/>
      <c r="PJN183" s="541"/>
      <c r="PJO183" s="541"/>
      <c r="PJP183" s="541"/>
      <c r="PJQ183" s="541"/>
      <c r="PJR183" s="541"/>
      <c r="PJS183" s="541"/>
      <c r="PJT183" s="541"/>
      <c r="PJU183" s="541"/>
      <c r="PJV183" s="541"/>
      <c r="PJW183" s="541"/>
      <c r="PJX183" s="541"/>
      <c r="PJY183" s="541"/>
      <c r="PJZ183" s="541"/>
      <c r="PKA183" s="541"/>
      <c r="PKB183" s="541"/>
      <c r="PKC183" s="541"/>
      <c r="PKD183" s="541"/>
      <c r="PKE183" s="541"/>
      <c r="PKF183" s="541"/>
      <c r="PKG183" s="541"/>
      <c r="PKH183" s="541"/>
      <c r="PKI183" s="541"/>
      <c r="PKJ183" s="541"/>
      <c r="PKK183" s="541"/>
      <c r="PKL183" s="541"/>
      <c r="PKM183" s="541"/>
      <c r="PKN183" s="541"/>
      <c r="PKO183" s="541"/>
      <c r="PKP183" s="541"/>
      <c r="PKQ183" s="541"/>
      <c r="PKR183" s="541"/>
      <c r="PKS183" s="541"/>
      <c r="PKT183" s="541"/>
      <c r="PKU183" s="541"/>
      <c r="PKV183" s="541"/>
      <c r="PKW183" s="541"/>
      <c r="PKX183" s="541"/>
      <c r="PKY183" s="541"/>
      <c r="PKZ183" s="541"/>
      <c r="PLA183" s="541"/>
      <c r="PLB183" s="541"/>
      <c r="PLC183" s="541"/>
      <c r="PLD183" s="541"/>
      <c r="PLE183" s="541"/>
      <c r="PLF183" s="541"/>
      <c r="PLG183" s="541"/>
      <c r="PLH183" s="541"/>
      <c r="PLI183" s="541"/>
      <c r="PLJ183" s="541"/>
      <c r="PLK183" s="541"/>
      <c r="PLL183" s="541"/>
      <c r="PLM183" s="541"/>
      <c r="PLN183" s="541"/>
      <c r="PLO183" s="541"/>
      <c r="PLP183" s="541"/>
      <c r="PLQ183" s="541"/>
      <c r="PLR183" s="541"/>
      <c r="PLS183" s="541"/>
      <c r="PLT183" s="541"/>
      <c r="PLU183" s="541"/>
      <c r="PLV183" s="541"/>
      <c r="PLW183" s="541"/>
      <c r="PLX183" s="541"/>
      <c r="PLY183" s="541"/>
      <c r="PLZ183" s="541"/>
      <c r="PMA183" s="541"/>
      <c r="PMB183" s="541"/>
      <c r="PMC183" s="541"/>
      <c r="PMD183" s="541"/>
      <c r="PME183" s="541"/>
      <c r="PMF183" s="541"/>
      <c r="PMG183" s="541"/>
      <c r="PMH183" s="541"/>
      <c r="PMI183" s="541"/>
      <c r="PMJ183" s="541"/>
      <c r="PMK183" s="541"/>
      <c r="PML183" s="541"/>
      <c r="PMM183" s="541"/>
      <c r="PMN183" s="541"/>
      <c r="PMO183" s="541"/>
      <c r="PMP183" s="541"/>
      <c r="PMQ183" s="541"/>
      <c r="PMR183" s="541"/>
      <c r="PMS183" s="541"/>
      <c r="PMT183" s="541"/>
      <c r="PMU183" s="541"/>
      <c r="PMV183" s="541"/>
      <c r="PMW183" s="541"/>
      <c r="PMX183" s="541"/>
      <c r="PMY183" s="541"/>
      <c r="PMZ183" s="541"/>
      <c r="PNA183" s="541"/>
      <c r="PNB183" s="541"/>
      <c r="PNC183" s="541"/>
      <c r="PND183" s="541"/>
      <c r="PNE183" s="541"/>
      <c r="PNF183" s="541"/>
      <c r="PNG183" s="541"/>
      <c r="PNH183" s="541"/>
      <c r="PNI183" s="541"/>
      <c r="PNJ183" s="541"/>
      <c r="PNK183" s="541"/>
      <c r="PNL183" s="541"/>
      <c r="PNM183" s="541"/>
      <c r="PNN183" s="541"/>
      <c r="PNO183" s="541"/>
      <c r="PNP183" s="541"/>
      <c r="PNQ183" s="541"/>
      <c r="PNR183" s="541"/>
      <c r="PNS183" s="541"/>
      <c r="PNT183" s="541"/>
      <c r="PNU183" s="541"/>
      <c r="PNV183" s="541"/>
      <c r="PNW183" s="541"/>
      <c r="PNX183" s="541"/>
      <c r="PNY183" s="541"/>
      <c r="PNZ183" s="541"/>
      <c r="POA183" s="541"/>
      <c r="POB183" s="541"/>
      <c r="POC183" s="541"/>
      <c r="POD183" s="541"/>
      <c r="POE183" s="541"/>
      <c r="POF183" s="541"/>
      <c r="POG183" s="541"/>
      <c r="POH183" s="541"/>
      <c r="POI183" s="541"/>
      <c r="POJ183" s="541"/>
      <c r="POK183" s="541"/>
      <c r="POL183" s="541"/>
      <c r="POM183" s="541"/>
      <c r="PON183" s="541"/>
      <c r="POO183" s="541"/>
      <c r="POP183" s="541"/>
      <c r="POQ183" s="541"/>
      <c r="POR183" s="541"/>
      <c r="POS183" s="541"/>
      <c r="POT183" s="541"/>
      <c r="POU183" s="541"/>
      <c r="POV183" s="541"/>
      <c r="POW183" s="541"/>
      <c r="POX183" s="541"/>
      <c r="POY183" s="541"/>
      <c r="POZ183" s="541"/>
      <c r="PPA183" s="541"/>
      <c r="PPB183" s="541"/>
      <c r="PPC183" s="541"/>
      <c r="PPD183" s="541"/>
      <c r="PPE183" s="541"/>
      <c r="PPF183" s="541"/>
      <c r="PPG183" s="541"/>
      <c r="PPH183" s="541"/>
      <c r="PPI183" s="541"/>
      <c r="PPJ183" s="541"/>
      <c r="PPK183" s="541"/>
      <c r="PPL183" s="541"/>
      <c r="PPM183" s="541"/>
      <c r="PPN183" s="541"/>
      <c r="PPO183" s="541"/>
      <c r="PPP183" s="541"/>
      <c r="PPQ183" s="541"/>
      <c r="PPR183" s="541"/>
      <c r="PPS183" s="541"/>
      <c r="PPT183" s="541"/>
      <c r="PPU183" s="541"/>
      <c r="PPV183" s="541"/>
      <c r="PPW183" s="541"/>
      <c r="PPX183" s="541"/>
      <c r="PPY183" s="541"/>
      <c r="PPZ183" s="541"/>
      <c r="PQA183" s="541"/>
      <c r="PQB183" s="541"/>
      <c r="PQC183" s="541"/>
      <c r="PQD183" s="541"/>
      <c r="PQE183" s="541"/>
      <c r="PQF183" s="541"/>
      <c r="PQG183" s="541"/>
      <c r="PQH183" s="541"/>
      <c r="PQI183" s="541"/>
      <c r="PQJ183" s="541"/>
      <c r="PQK183" s="541"/>
      <c r="PQL183" s="541"/>
      <c r="PQM183" s="541"/>
      <c r="PQN183" s="541"/>
      <c r="PQO183" s="541"/>
      <c r="PQP183" s="541"/>
      <c r="PQQ183" s="541"/>
      <c r="PQR183" s="541"/>
      <c r="PQS183" s="541"/>
      <c r="PQT183" s="541"/>
      <c r="PQU183" s="541"/>
      <c r="PQV183" s="541"/>
      <c r="PQW183" s="541"/>
      <c r="PQX183" s="541"/>
      <c r="PQY183" s="541"/>
      <c r="PQZ183" s="541"/>
      <c r="PRA183" s="541"/>
      <c r="PRB183" s="541"/>
      <c r="PRC183" s="541"/>
      <c r="PRD183" s="541"/>
      <c r="PRE183" s="541"/>
      <c r="PRF183" s="541"/>
      <c r="PRG183" s="541"/>
      <c r="PRH183" s="541"/>
      <c r="PRI183" s="541"/>
      <c r="PRJ183" s="541"/>
      <c r="PRK183" s="541"/>
      <c r="PRL183" s="541"/>
      <c r="PRM183" s="541"/>
      <c r="PRN183" s="541"/>
      <c r="PRO183" s="541"/>
      <c r="PRP183" s="541"/>
      <c r="PRQ183" s="541"/>
      <c r="PRR183" s="541"/>
      <c r="PRS183" s="541"/>
      <c r="PRT183" s="541"/>
      <c r="PRU183" s="541"/>
      <c r="PRV183" s="541"/>
      <c r="PRW183" s="541"/>
      <c r="PRX183" s="541"/>
      <c r="PRY183" s="541"/>
      <c r="PRZ183" s="541"/>
      <c r="PSA183" s="541"/>
      <c r="PSB183" s="541"/>
      <c r="PSC183" s="541"/>
      <c r="PSD183" s="541"/>
      <c r="PSE183" s="541"/>
      <c r="PSF183" s="541"/>
      <c r="PSG183" s="541"/>
      <c r="PSH183" s="541"/>
      <c r="PSI183" s="541"/>
      <c r="PSJ183" s="541"/>
      <c r="PSK183" s="541"/>
      <c r="PSL183" s="541"/>
      <c r="PSM183" s="541"/>
      <c r="PSN183" s="541"/>
      <c r="PSO183" s="541"/>
      <c r="PSP183" s="541"/>
      <c r="PSQ183" s="541"/>
      <c r="PSR183" s="541"/>
      <c r="PSS183" s="541"/>
      <c r="PST183" s="541"/>
      <c r="PSU183" s="541"/>
      <c r="PSV183" s="541"/>
      <c r="PSW183" s="541"/>
      <c r="PSX183" s="541"/>
      <c r="PSY183" s="541"/>
      <c r="PSZ183" s="541"/>
      <c r="PTA183" s="541"/>
      <c r="PTB183" s="541"/>
      <c r="PTC183" s="541"/>
      <c r="PTD183" s="541"/>
      <c r="PTE183" s="541"/>
      <c r="PTF183" s="541"/>
      <c r="PTG183" s="541"/>
      <c r="PTH183" s="541"/>
      <c r="PTI183" s="541"/>
      <c r="PTJ183" s="541"/>
      <c r="PTK183" s="541"/>
      <c r="PTL183" s="541"/>
      <c r="PTM183" s="541"/>
      <c r="PTN183" s="541"/>
      <c r="PTO183" s="541"/>
      <c r="PTP183" s="541"/>
      <c r="PTQ183" s="541"/>
      <c r="PTR183" s="541"/>
      <c r="PTS183" s="541"/>
      <c r="PTT183" s="541"/>
      <c r="PTU183" s="541"/>
      <c r="PTV183" s="541"/>
      <c r="PTW183" s="541"/>
      <c r="PTX183" s="541"/>
      <c r="PTY183" s="541"/>
      <c r="PTZ183" s="541"/>
      <c r="PUA183" s="541"/>
      <c r="PUB183" s="541"/>
      <c r="PUC183" s="541"/>
      <c r="PUD183" s="541"/>
      <c r="PUE183" s="541"/>
      <c r="PUF183" s="541"/>
      <c r="PUG183" s="541"/>
      <c r="PUH183" s="541"/>
      <c r="PUI183" s="541"/>
      <c r="PUJ183" s="541"/>
      <c r="PUK183" s="541"/>
      <c r="PUL183" s="541"/>
      <c r="PUM183" s="541"/>
      <c r="PUN183" s="541"/>
      <c r="PUO183" s="541"/>
      <c r="PUP183" s="541"/>
      <c r="PUQ183" s="541"/>
      <c r="PUR183" s="541"/>
      <c r="PUS183" s="541"/>
      <c r="PUT183" s="541"/>
      <c r="PUU183" s="541"/>
      <c r="PUV183" s="541"/>
      <c r="PUW183" s="541"/>
      <c r="PUX183" s="541"/>
      <c r="PUY183" s="541"/>
      <c r="PUZ183" s="541"/>
      <c r="PVA183" s="541"/>
      <c r="PVB183" s="541"/>
      <c r="PVC183" s="541"/>
      <c r="PVD183" s="541"/>
      <c r="PVE183" s="541"/>
      <c r="PVF183" s="541"/>
      <c r="PVG183" s="541"/>
      <c r="PVH183" s="541"/>
      <c r="PVI183" s="541"/>
      <c r="PVJ183" s="541"/>
      <c r="PVK183" s="541"/>
      <c r="PVL183" s="541"/>
      <c r="PVM183" s="541"/>
      <c r="PVN183" s="541"/>
      <c r="PVO183" s="541"/>
      <c r="PVP183" s="541"/>
      <c r="PVQ183" s="541"/>
      <c r="PVR183" s="541"/>
      <c r="PVS183" s="541"/>
      <c r="PVT183" s="541"/>
      <c r="PVU183" s="541"/>
      <c r="PVV183" s="541"/>
      <c r="PVW183" s="541"/>
      <c r="PVX183" s="541"/>
      <c r="PVY183" s="541"/>
      <c r="PVZ183" s="541"/>
      <c r="PWA183" s="541"/>
      <c r="PWB183" s="541"/>
      <c r="PWC183" s="541"/>
      <c r="PWD183" s="541"/>
      <c r="PWE183" s="541"/>
      <c r="PWF183" s="541"/>
      <c r="PWG183" s="541"/>
      <c r="PWH183" s="541"/>
      <c r="PWI183" s="541"/>
      <c r="PWJ183" s="541"/>
      <c r="PWK183" s="541"/>
      <c r="PWL183" s="541"/>
      <c r="PWM183" s="541"/>
      <c r="PWN183" s="541"/>
      <c r="PWO183" s="541"/>
      <c r="PWP183" s="541"/>
      <c r="PWQ183" s="541"/>
      <c r="PWR183" s="541"/>
      <c r="PWS183" s="541"/>
      <c r="PWT183" s="541"/>
      <c r="PWU183" s="541"/>
      <c r="PWV183" s="541"/>
      <c r="PWW183" s="541"/>
      <c r="PWX183" s="541"/>
      <c r="PWY183" s="541"/>
      <c r="PWZ183" s="541"/>
      <c r="PXA183" s="541"/>
      <c r="PXB183" s="541"/>
      <c r="PXC183" s="541"/>
      <c r="PXD183" s="541"/>
      <c r="PXE183" s="541"/>
      <c r="PXF183" s="541"/>
      <c r="PXG183" s="541"/>
      <c r="PXH183" s="541"/>
      <c r="PXI183" s="541"/>
      <c r="PXJ183" s="541"/>
      <c r="PXK183" s="541"/>
      <c r="PXL183" s="541"/>
      <c r="PXM183" s="541"/>
      <c r="PXN183" s="541"/>
      <c r="PXO183" s="541"/>
      <c r="PXP183" s="541"/>
      <c r="PXQ183" s="541"/>
      <c r="PXR183" s="541"/>
      <c r="PXS183" s="541"/>
      <c r="PXT183" s="541"/>
      <c r="PXU183" s="541"/>
      <c r="PXV183" s="541"/>
      <c r="PXW183" s="541"/>
      <c r="PXX183" s="541"/>
      <c r="PXY183" s="541"/>
      <c r="PXZ183" s="541"/>
      <c r="PYA183" s="541"/>
      <c r="PYB183" s="541"/>
      <c r="PYC183" s="541"/>
      <c r="PYD183" s="541"/>
      <c r="PYE183" s="541"/>
      <c r="PYF183" s="541"/>
      <c r="PYG183" s="541"/>
      <c r="PYH183" s="541"/>
      <c r="PYI183" s="541"/>
      <c r="PYJ183" s="541"/>
      <c r="PYK183" s="541"/>
      <c r="PYL183" s="541"/>
      <c r="PYM183" s="541"/>
      <c r="PYN183" s="541"/>
      <c r="PYO183" s="541"/>
      <c r="PYP183" s="541"/>
      <c r="PYQ183" s="541"/>
      <c r="PYR183" s="541"/>
      <c r="PYS183" s="541"/>
      <c r="PYT183" s="541"/>
      <c r="PYU183" s="541"/>
      <c r="PYV183" s="541"/>
      <c r="PYW183" s="541"/>
      <c r="PYX183" s="541"/>
      <c r="PYY183" s="541"/>
      <c r="PYZ183" s="541"/>
      <c r="PZA183" s="541"/>
      <c r="PZB183" s="541"/>
      <c r="PZC183" s="541"/>
      <c r="PZD183" s="541"/>
      <c r="PZE183" s="541"/>
      <c r="PZF183" s="541"/>
      <c r="PZG183" s="541"/>
      <c r="PZH183" s="541"/>
      <c r="PZI183" s="541"/>
      <c r="PZJ183" s="541"/>
      <c r="PZK183" s="541"/>
      <c r="PZL183" s="541"/>
      <c r="PZM183" s="541"/>
      <c r="PZN183" s="541"/>
      <c r="PZO183" s="541"/>
      <c r="PZP183" s="541"/>
      <c r="PZQ183" s="541"/>
      <c r="PZR183" s="541"/>
      <c r="PZS183" s="541"/>
      <c r="PZT183" s="541"/>
      <c r="PZU183" s="541"/>
      <c r="PZV183" s="541"/>
      <c r="PZW183" s="541"/>
      <c r="PZX183" s="541"/>
      <c r="PZY183" s="541"/>
      <c r="PZZ183" s="541"/>
      <c r="QAA183" s="541"/>
      <c r="QAB183" s="541"/>
      <c r="QAC183" s="541"/>
      <c r="QAD183" s="541"/>
      <c r="QAE183" s="541"/>
      <c r="QAF183" s="541"/>
      <c r="QAG183" s="541"/>
      <c r="QAH183" s="541"/>
      <c r="QAI183" s="541"/>
      <c r="QAJ183" s="541"/>
      <c r="QAK183" s="541"/>
      <c r="QAL183" s="541"/>
      <c r="QAM183" s="541"/>
      <c r="QAN183" s="541"/>
      <c r="QAO183" s="541"/>
      <c r="QAP183" s="541"/>
      <c r="QAQ183" s="541"/>
      <c r="QAR183" s="541"/>
      <c r="QAS183" s="541"/>
      <c r="QAT183" s="541"/>
      <c r="QAU183" s="541"/>
      <c r="QAV183" s="541"/>
      <c r="QAW183" s="541"/>
      <c r="QAX183" s="541"/>
      <c r="QAY183" s="541"/>
      <c r="QAZ183" s="541"/>
      <c r="QBA183" s="541"/>
      <c r="QBB183" s="541"/>
      <c r="QBC183" s="541"/>
      <c r="QBD183" s="541"/>
      <c r="QBE183" s="541"/>
      <c r="QBF183" s="541"/>
      <c r="QBG183" s="541"/>
      <c r="QBH183" s="541"/>
      <c r="QBI183" s="541"/>
      <c r="QBJ183" s="541"/>
      <c r="QBK183" s="541"/>
      <c r="QBL183" s="541"/>
      <c r="QBM183" s="541"/>
      <c r="QBN183" s="541"/>
      <c r="QBO183" s="541"/>
      <c r="QBP183" s="541"/>
      <c r="QBQ183" s="541"/>
      <c r="QBR183" s="541"/>
      <c r="QBS183" s="541"/>
      <c r="QBT183" s="541"/>
      <c r="QBU183" s="541"/>
      <c r="QBV183" s="541"/>
      <c r="QBW183" s="541"/>
      <c r="QBX183" s="541"/>
      <c r="QBY183" s="541"/>
      <c r="QBZ183" s="541"/>
      <c r="QCA183" s="541"/>
      <c r="QCB183" s="541"/>
      <c r="QCC183" s="541"/>
      <c r="QCD183" s="541"/>
      <c r="QCE183" s="541"/>
      <c r="QCF183" s="541"/>
      <c r="QCG183" s="541"/>
      <c r="QCH183" s="541"/>
      <c r="QCI183" s="541"/>
      <c r="QCJ183" s="541"/>
      <c r="QCK183" s="541"/>
      <c r="QCL183" s="541"/>
      <c r="QCM183" s="541"/>
      <c r="QCN183" s="541"/>
      <c r="QCO183" s="541"/>
      <c r="QCP183" s="541"/>
      <c r="QCQ183" s="541"/>
      <c r="QCR183" s="541"/>
      <c r="QCS183" s="541"/>
      <c r="QCT183" s="541"/>
      <c r="QCU183" s="541"/>
      <c r="QCV183" s="541"/>
      <c r="QCW183" s="541"/>
      <c r="QCX183" s="541"/>
      <c r="QCY183" s="541"/>
      <c r="QCZ183" s="541"/>
      <c r="QDA183" s="541"/>
      <c r="QDB183" s="541"/>
      <c r="QDC183" s="541"/>
      <c r="QDD183" s="541"/>
      <c r="QDE183" s="541"/>
      <c r="QDF183" s="541"/>
      <c r="QDG183" s="541"/>
      <c r="QDH183" s="541"/>
      <c r="QDI183" s="541"/>
      <c r="QDJ183" s="541"/>
      <c r="QDK183" s="541"/>
      <c r="QDL183" s="541"/>
      <c r="QDM183" s="541"/>
      <c r="QDN183" s="541"/>
      <c r="QDO183" s="541"/>
      <c r="QDP183" s="541"/>
      <c r="QDQ183" s="541"/>
      <c r="QDR183" s="541"/>
      <c r="QDS183" s="541"/>
      <c r="QDT183" s="541"/>
      <c r="QDU183" s="541"/>
      <c r="QDV183" s="541"/>
      <c r="QDW183" s="541"/>
      <c r="QDX183" s="541"/>
      <c r="QDY183" s="541"/>
      <c r="QDZ183" s="541"/>
      <c r="QEA183" s="541"/>
      <c r="QEB183" s="541"/>
      <c r="QEC183" s="541"/>
      <c r="QED183" s="541"/>
      <c r="QEE183" s="541"/>
      <c r="QEF183" s="541"/>
      <c r="QEG183" s="541"/>
      <c r="QEH183" s="541"/>
      <c r="QEI183" s="541"/>
      <c r="QEJ183" s="541"/>
      <c r="QEK183" s="541"/>
      <c r="QEL183" s="541"/>
      <c r="QEM183" s="541"/>
      <c r="QEN183" s="541"/>
      <c r="QEO183" s="541"/>
      <c r="QEP183" s="541"/>
      <c r="QEQ183" s="541"/>
      <c r="QER183" s="541"/>
      <c r="QES183" s="541"/>
      <c r="QET183" s="541"/>
      <c r="QEU183" s="541"/>
      <c r="QEV183" s="541"/>
      <c r="QEW183" s="541"/>
      <c r="QEX183" s="541"/>
      <c r="QEY183" s="541"/>
      <c r="QEZ183" s="541"/>
      <c r="QFA183" s="541"/>
      <c r="QFB183" s="541"/>
      <c r="QFC183" s="541"/>
      <c r="QFD183" s="541"/>
      <c r="QFE183" s="541"/>
      <c r="QFF183" s="541"/>
      <c r="QFG183" s="541"/>
      <c r="QFH183" s="541"/>
      <c r="QFI183" s="541"/>
      <c r="QFJ183" s="541"/>
      <c r="QFK183" s="541"/>
      <c r="QFL183" s="541"/>
      <c r="QFM183" s="541"/>
      <c r="QFN183" s="541"/>
      <c r="QFO183" s="541"/>
      <c r="QFP183" s="541"/>
      <c r="QFQ183" s="541"/>
      <c r="QFR183" s="541"/>
      <c r="QFS183" s="541"/>
      <c r="QFT183" s="541"/>
      <c r="QFU183" s="541"/>
      <c r="QFV183" s="541"/>
      <c r="QFW183" s="541"/>
      <c r="QFX183" s="541"/>
      <c r="QFY183" s="541"/>
      <c r="QFZ183" s="541"/>
      <c r="QGA183" s="541"/>
      <c r="QGB183" s="541"/>
      <c r="QGC183" s="541"/>
      <c r="QGD183" s="541"/>
      <c r="QGE183" s="541"/>
      <c r="QGF183" s="541"/>
      <c r="QGG183" s="541"/>
      <c r="QGH183" s="541"/>
      <c r="QGI183" s="541"/>
      <c r="QGJ183" s="541"/>
      <c r="QGK183" s="541"/>
      <c r="QGL183" s="541"/>
      <c r="QGM183" s="541"/>
      <c r="QGN183" s="541"/>
      <c r="QGO183" s="541"/>
      <c r="QGP183" s="541"/>
      <c r="QGQ183" s="541"/>
      <c r="QGR183" s="541"/>
      <c r="QGS183" s="541"/>
      <c r="QGT183" s="541"/>
      <c r="QGU183" s="541"/>
      <c r="QGV183" s="541"/>
      <c r="QGW183" s="541"/>
      <c r="QGX183" s="541"/>
      <c r="QGY183" s="541"/>
      <c r="QGZ183" s="541"/>
      <c r="QHA183" s="541"/>
      <c r="QHB183" s="541"/>
      <c r="QHC183" s="541"/>
      <c r="QHD183" s="541"/>
      <c r="QHE183" s="541"/>
      <c r="QHF183" s="541"/>
      <c r="QHG183" s="541"/>
      <c r="QHH183" s="541"/>
      <c r="QHI183" s="541"/>
      <c r="QHJ183" s="541"/>
      <c r="QHK183" s="541"/>
      <c r="QHL183" s="541"/>
      <c r="QHM183" s="541"/>
      <c r="QHN183" s="541"/>
      <c r="QHO183" s="541"/>
      <c r="QHP183" s="541"/>
      <c r="QHQ183" s="541"/>
      <c r="QHR183" s="541"/>
      <c r="QHS183" s="541"/>
      <c r="QHT183" s="541"/>
      <c r="QHU183" s="541"/>
      <c r="QHV183" s="541"/>
      <c r="QHW183" s="541"/>
      <c r="QHX183" s="541"/>
      <c r="QHY183" s="541"/>
      <c r="QHZ183" s="541"/>
      <c r="QIA183" s="541"/>
      <c r="QIB183" s="541"/>
      <c r="QIC183" s="541"/>
      <c r="QID183" s="541"/>
      <c r="QIE183" s="541"/>
      <c r="QIF183" s="541"/>
      <c r="QIG183" s="541"/>
      <c r="QIH183" s="541"/>
      <c r="QII183" s="541"/>
      <c r="QIJ183" s="541"/>
      <c r="QIK183" s="541"/>
      <c r="QIL183" s="541"/>
      <c r="QIM183" s="541"/>
      <c r="QIN183" s="541"/>
      <c r="QIO183" s="541"/>
      <c r="QIP183" s="541"/>
      <c r="QIQ183" s="541"/>
      <c r="QIR183" s="541"/>
      <c r="QIS183" s="541"/>
      <c r="QIT183" s="541"/>
      <c r="QIU183" s="541"/>
      <c r="QIV183" s="541"/>
      <c r="QIW183" s="541"/>
      <c r="QIX183" s="541"/>
      <c r="QIY183" s="541"/>
      <c r="QIZ183" s="541"/>
      <c r="QJA183" s="541"/>
      <c r="QJB183" s="541"/>
      <c r="QJC183" s="541"/>
      <c r="QJD183" s="541"/>
      <c r="QJE183" s="541"/>
      <c r="QJF183" s="541"/>
      <c r="QJG183" s="541"/>
      <c r="QJH183" s="541"/>
      <c r="QJI183" s="541"/>
      <c r="QJJ183" s="541"/>
      <c r="QJK183" s="541"/>
      <c r="QJL183" s="541"/>
      <c r="QJM183" s="541"/>
      <c r="QJN183" s="541"/>
      <c r="QJO183" s="541"/>
      <c r="QJP183" s="541"/>
      <c r="QJQ183" s="541"/>
      <c r="QJR183" s="541"/>
      <c r="QJS183" s="541"/>
      <c r="QJT183" s="541"/>
      <c r="QJU183" s="541"/>
      <c r="QJV183" s="541"/>
      <c r="QJW183" s="541"/>
      <c r="QJX183" s="541"/>
      <c r="QJY183" s="541"/>
      <c r="QJZ183" s="541"/>
      <c r="QKA183" s="541"/>
      <c r="QKB183" s="541"/>
      <c r="QKC183" s="541"/>
      <c r="QKD183" s="541"/>
      <c r="QKE183" s="541"/>
      <c r="QKF183" s="541"/>
      <c r="QKG183" s="541"/>
      <c r="QKH183" s="541"/>
      <c r="QKI183" s="541"/>
      <c r="QKJ183" s="541"/>
      <c r="QKK183" s="541"/>
      <c r="QKL183" s="541"/>
      <c r="QKM183" s="541"/>
      <c r="QKN183" s="541"/>
      <c r="QKO183" s="541"/>
      <c r="QKP183" s="541"/>
      <c r="QKQ183" s="541"/>
      <c r="QKR183" s="541"/>
      <c r="QKS183" s="541"/>
      <c r="QKT183" s="541"/>
      <c r="QKU183" s="541"/>
      <c r="QKV183" s="541"/>
      <c r="QKW183" s="541"/>
      <c r="QKX183" s="541"/>
      <c r="QKY183" s="541"/>
      <c r="QKZ183" s="541"/>
      <c r="QLA183" s="541"/>
      <c r="QLB183" s="541"/>
      <c r="QLC183" s="541"/>
      <c r="QLD183" s="541"/>
      <c r="QLE183" s="541"/>
      <c r="QLF183" s="541"/>
      <c r="QLG183" s="541"/>
      <c r="QLH183" s="541"/>
      <c r="QLI183" s="541"/>
      <c r="QLJ183" s="541"/>
      <c r="QLK183" s="541"/>
      <c r="QLL183" s="541"/>
      <c r="QLM183" s="541"/>
      <c r="QLN183" s="541"/>
      <c r="QLO183" s="541"/>
      <c r="QLP183" s="541"/>
      <c r="QLQ183" s="541"/>
      <c r="QLR183" s="541"/>
      <c r="QLS183" s="541"/>
      <c r="QLT183" s="541"/>
      <c r="QLU183" s="541"/>
      <c r="QLV183" s="541"/>
      <c r="QLW183" s="541"/>
      <c r="QLX183" s="541"/>
      <c r="QLY183" s="541"/>
      <c r="QLZ183" s="541"/>
      <c r="QMA183" s="541"/>
      <c r="QMB183" s="541"/>
      <c r="QMC183" s="541"/>
      <c r="QMD183" s="541"/>
      <c r="QME183" s="541"/>
      <c r="QMF183" s="541"/>
      <c r="QMG183" s="541"/>
      <c r="QMH183" s="541"/>
      <c r="QMI183" s="541"/>
      <c r="QMJ183" s="541"/>
      <c r="QMK183" s="541"/>
      <c r="QML183" s="541"/>
      <c r="QMM183" s="541"/>
      <c r="QMN183" s="541"/>
      <c r="QMO183" s="541"/>
      <c r="QMP183" s="541"/>
      <c r="QMQ183" s="541"/>
      <c r="QMR183" s="541"/>
      <c r="QMS183" s="541"/>
      <c r="QMT183" s="541"/>
      <c r="QMU183" s="541"/>
      <c r="QMV183" s="541"/>
      <c r="QMW183" s="541"/>
      <c r="QMX183" s="541"/>
      <c r="QMY183" s="541"/>
      <c r="QMZ183" s="541"/>
      <c r="QNA183" s="541"/>
      <c r="QNB183" s="541"/>
      <c r="QNC183" s="541"/>
      <c r="QND183" s="541"/>
      <c r="QNE183" s="541"/>
      <c r="QNF183" s="541"/>
      <c r="QNG183" s="541"/>
      <c r="QNH183" s="541"/>
      <c r="QNI183" s="541"/>
      <c r="QNJ183" s="541"/>
      <c r="QNK183" s="541"/>
      <c r="QNL183" s="541"/>
      <c r="QNM183" s="541"/>
      <c r="QNN183" s="541"/>
      <c r="QNO183" s="541"/>
      <c r="QNP183" s="541"/>
      <c r="QNQ183" s="541"/>
      <c r="QNR183" s="541"/>
      <c r="QNS183" s="541"/>
      <c r="QNT183" s="541"/>
      <c r="QNU183" s="541"/>
      <c r="QNV183" s="541"/>
      <c r="QNW183" s="541"/>
      <c r="QNX183" s="541"/>
      <c r="QNY183" s="541"/>
      <c r="QNZ183" s="541"/>
      <c r="QOA183" s="541"/>
      <c r="QOB183" s="541"/>
      <c r="QOC183" s="541"/>
      <c r="QOD183" s="541"/>
      <c r="QOE183" s="541"/>
      <c r="QOF183" s="541"/>
      <c r="QOG183" s="541"/>
      <c r="QOH183" s="541"/>
      <c r="QOI183" s="541"/>
      <c r="QOJ183" s="541"/>
      <c r="QOK183" s="541"/>
      <c r="QOL183" s="541"/>
      <c r="QOM183" s="541"/>
      <c r="QON183" s="541"/>
      <c r="QOO183" s="541"/>
      <c r="QOP183" s="541"/>
      <c r="QOQ183" s="541"/>
      <c r="QOR183" s="541"/>
      <c r="QOS183" s="541"/>
      <c r="QOT183" s="541"/>
      <c r="QOU183" s="541"/>
      <c r="QOV183" s="541"/>
      <c r="QOW183" s="541"/>
      <c r="QOX183" s="541"/>
      <c r="QOY183" s="541"/>
      <c r="QOZ183" s="541"/>
      <c r="QPA183" s="541"/>
      <c r="QPB183" s="541"/>
      <c r="QPC183" s="541"/>
      <c r="QPD183" s="541"/>
      <c r="QPE183" s="541"/>
      <c r="QPF183" s="541"/>
      <c r="QPG183" s="541"/>
      <c r="QPH183" s="541"/>
      <c r="QPI183" s="541"/>
      <c r="QPJ183" s="541"/>
      <c r="QPK183" s="541"/>
      <c r="QPL183" s="541"/>
      <c r="QPM183" s="541"/>
      <c r="QPN183" s="541"/>
      <c r="QPO183" s="541"/>
      <c r="QPP183" s="541"/>
      <c r="QPQ183" s="541"/>
      <c r="QPR183" s="541"/>
      <c r="QPS183" s="541"/>
      <c r="QPT183" s="541"/>
      <c r="QPU183" s="541"/>
      <c r="QPV183" s="541"/>
      <c r="QPW183" s="541"/>
      <c r="QPX183" s="541"/>
      <c r="QPY183" s="541"/>
      <c r="QPZ183" s="541"/>
      <c r="QQA183" s="541"/>
      <c r="QQB183" s="541"/>
      <c r="QQC183" s="541"/>
      <c r="QQD183" s="541"/>
      <c r="QQE183" s="541"/>
      <c r="QQF183" s="541"/>
      <c r="QQG183" s="541"/>
      <c r="QQH183" s="541"/>
      <c r="QQI183" s="541"/>
      <c r="QQJ183" s="541"/>
      <c r="QQK183" s="541"/>
      <c r="QQL183" s="541"/>
      <c r="QQM183" s="541"/>
      <c r="QQN183" s="541"/>
      <c r="QQO183" s="541"/>
      <c r="QQP183" s="541"/>
      <c r="QQQ183" s="541"/>
      <c r="QQR183" s="541"/>
      <c r="QQS183" s="541"/>
      <c r="QQT183" s="541"/>
      <c r="QQU183" s="541"/>
      <c r="QQV183" s="541"/>
      <c r="QQW183" s="541"/>
      <c r="QQX183" s="541"/>
      <c r="QQY183" s="541"/>
      <c r="QQZ183" s="541"/>
      <c r="QRA183" s="541"/>
      <c r="QRB183" s="541"/>
      <c r="QRC183" s="541"/>
      <c r="QRD183" s="541"/>
      <c r="QRE183" s="541"/>
      <c r="QRF183" s="541"/>
      <c r="QRG183" s="541"/>
      <c r="QRH183" s="541"/>
      <c r="QRI183" s="541"/>
      <c r="QRJ183" s="541"/>
      <c r="QRK183" s="541"/>
      <c r="QRL183" s="541"/>
      <c r="QRM183" s="541"/>
      <c r="QRN183" s="541"/>
      <c r="QRO183" s="541"/>
      <c r="QRP183" s="541"/>
      <c r="QRQ183" s="541"/>
      <c r="QRR183" s="541"/>
      <c r="QRS183" s="541"/>
      <c r="QRT183" s="541"/>
      <c r="QRU183" s="541"/>
      <c r="QRV183" s="541"/>
      <c r="QRW183" s="541"/>
      <c r="QRX183" s="541"/>
      <c r="QRY183" s="541"/>
      <c r="QRZ183" s="541"/>
      <c r="QSA183" s="541"/>
      <c r="QSB183" s="541"/>
      <c r="QSC183" s="541"/>
      <c r="QSD183" s="541"/>
      <c r="QSE183" s="541"/>
      <c r="QSF183" s="541"/>
      <c r="QSG183" s="541"/>
      <c r="QSH183" s="541"/>
      <c r="QSI183" s="541"/>
      <c r="QSJ183" s="541"/>
      <c r="QSK183" s="541"/>
      <c r="QSL183" s="541"/>
      <c r="QSM183" s="541"/>
      <c r="QSN183" s="541"/>
      <c r="QSO183" s="541"/>
      <c r="QSP183" s="541"/>
      <c r="QSQ183" s="541"/>
      <c r="QSR183" s="541"/>
      <c r="QSS183" s="541"/>
      <c r="QST183" s="541"/>
      <c r="QSU183" s="541"/>
      <c r="QSV183" s="541"/>
      <c r="QSW183" s="541"/>
      <c r="QSX183" s="541"/>
      <c r="QSY183" s="541"/>
      <c r="QSZ183" s="541"/>
      <c r="QTA183" s="541"/>
      <c r="QTB183" s="541"/>
      <c r="QTC183" s="541"/>
      <c r="QTD183" s="541"/>
      <c r="QTE183" s="541"/>
      <c r="QTF183" s="541"/>
      <c r="QTG183" s="541"/>
      <c r="QTH183" s="541"/>
      <c r="QTI183" s="541"/>
      <c r="QTJ183" s="541"/>
      <c r="QTK183" s="541"/>
      <c r="QTL183" s="541"/>
      <c r="QTM183" s="541"/>
      <c r="QTN183" s="541"/>
      <c r="QTO183" s="541"/>
      <c r="QTP183" s="541"/>
      <c r="QTQ183" s="541"/>
      <c r="QTR183" s="541"/>
      <c r="QTS183" s="541"/>
      <c r="QTT183" s="541"/>
      <c r="QTU183" s="541"/>
      <c r="QTV183" s="541"/>
      <c r="QTW183" s="541"/>
      <c r="QTX183" s="541"/>
      <c r="QTY183" s="541"/>
      <c r="QTZ183" s="541"/>
      <c r="QUA183" s="541"/>
      <c r="QUB183" s="541"/>
      <c r="QUC183" s="541"/>
      <c r="QUD183" s="541"/>
      <c r="QUE183" s="541"/>
      <c r="QUF183" s="541"/>
      <c r="QUG183" s="541"/>
      <c r="QUH183" s="541"/>
      <c r="QUI183" s="541"/>
      <c r="QUJ183" s="541"/>
      <c r="QUK183" s="541"/>
      <c r="QUL183" s="541"/>
      <c r="QUM183" s="541"/>
      <c r="QUN183" s="541"/>
      <c r="QUO183" s="541"/>
      <c r="QUP183" s="541"/>
      <c r="QUQ183" s="541"/>
      <c r="QUR183" s="541"/>
      <c r="QUS183" s="541"/>
      <c r="QUT183" s="541"/>
      <c r="QUU183" s="541"/>
      <c r="QUV183" s="541"/>
      <c r="QUW183" s="541"/>
      <c r="QUX183" s="541"/>
      <c r="QUY183" s="541"/>
      <c r="QUZ183" s="541"/>
      <c r="QVA183" s="541"/>
      <c r="QVB183" s="541"/>
      <c r="QVC183" s="541"/>
      <c r="QVD183" s="541"/>
      <c r="QVE183" s="541"/>
      <c r="QVF183" s="541"/>
      <c r="QVG183" s="541"/>
      <c r="QVH183" s="541"/>
      <c r="QVI183" s="541"/>
      <c r="QVJ183" s="541"/>
      <c r="QVK183" s="541"/>
      <c r="QVL183" s="541"/>
      <c r="QVM183" s="541"/>
      <c r="QVN183" s="541"/>
      <c r="QVO183" s="541"/>
      <c r="QVP183" s="541"/>
      <c r="QVQ183" s="541"/>
      <c r="QVR183" s="541"/>
      <c r="QVS183" s="541"/>
      <c r="QVT183" s="541"/>
      <c r="QVU183" s="541"/>
      <c r="QVV183" s="541"/>
      <c r="QVW183" s="541"/>
      <c r="QVX183" s="541"/>
      <c r="QVY183" s="541"/>
      <c r="QVZ183" s="541"/>
      <c r="QWA183" s="541"/>
      <c r="QWB183" s="541"/>
      <c r="QWC183" s="541"/>
      <c r="QWD183" s="541"/>
      <c r="QWE183" s="541"/>
      <c r="QWF183" s="541"/>
      <c r="QWG183" s="541"/>
      <c r="QWH183" s="541"/>
      <c r="QWI183" s="541"/>
      <c r="QWJ183" s="541"/>
      <c r="QWK183" s="541"/>
      <c r="QWL183" s="541"/>
      <c r="QWM183" s="541"/>
      <c r="QWN183" s="541"/>
      <c r="QWO183" s="541"/>
      <c r="QWP183" s="541"/>
      <c r="QWQ183" s="541"/>
      <c r="QWR183" s="541"/>
      <c r="QWS183" s="541"/>
      <c r="QWT183" s="541"/>
      <c r="QWU183" s="541"/>
      <c r="QWV183" s="541"/>
      <c r="QWW183" s="541"/>
      <c r="QWX183" s="541"/>
      <c r="QWY183" s="541"/>
      <c r="QWZ183" s="541"/>
      <c r="QXA183" s="541"/>
      <c r="QXB183" s="541"/>
      <c r="QXC183" s="541"/>
      <c r="QXD183" s="541"/>
      <c r="QXE183" s="541"/>
      <c r="QXF183" s="541"/>
      <c r="QXG183" s="541"/>
      <c r="QXH183" s="541"/>
      <c r="QXI183" s="541"/>
      <c r="QXJ183" s="541"/>
      <c r="QXK183" s="541"/>
      <c r="QXL183" s="541"/>
      <c r="QXM183" s="541"/>
      <c r="QXN183" s="541"/>
      <c r="QXO183" s="541"/>
      <c r="QXP183" s="541"/>
      <c r="QXQ183" s="541"/>
      <c r="QXR183" s="541"/>
      <c r="QXS183" s="541"/>
      <c r="QXT183" s="541"/>
      <c r="QXU183" s="541"/>
      <c r="QXV183" s="541"/>
      <c r="QXW183" s="541"/>
      <c r="QXX183" s="541"/>
      <c r="QXY183" s="541"/>
      <c r="QXZ183" s="541"/>
      <c r="QYA183" s="541"/>
      <c r="QYB183" s="541"/>
      <c r="QYC183" s="541"/>
      <c r="QYD183" s="541"/>
      <c r="QYE183" s="541"/>
      <c r="QYF183" s="541"/>
      <c r="QYG183" s="541"/>
      <c r="QYH183" s="541"/>
      <c r="QYI183" s="541"/>
      <c r="QYJ183" s="541"/>
      <c r="QYK183" s="541"/>
      <c r="QYL183" s="541"/>
      <c r="QYM183" s="541"/>
      <c r="QYN183" s="541"/>
      <c r="QYO183" s="541"/>
      <c r="QYP183" s="541"/>
      <c r="QYQ183" s="541"/>
      <c r="QYR183" s="541"/>
      <c r="QYS183" s="541"/>
      <c r="QYT183" s="541"/>
      <c r="QYU183" s="541"/>
      <c r="QYV183" s="541"/>
      <c r="QYW183" s="541"/>
      <c r="QYX183" s="541"/>
      <c r="QYY183" s="541"/>
      <c r="QYZ183" s="541"/>
      <c r="QZA183" s="541"/>
      <c r="QZB183" s="541"/>
      <c r="QZC183" s="541"/>
      <c r="QZD183" s="541"/>
      <c r="QZE183" s="541"/>
      <c r="QZF183" s="541"/>
      <c r="QZG183" s="541"/>
      <c r="QZH183" s="541"/>
      <c r="QZI183" s="541"/>
      <c r="QZJ183" s="541"/>
      <c r="QZK183" s="541"/>
      <c r="QZL183" s="541"/>
      <c r="QZM183" s="541"/>
      <c r="QZN183" s="541"/>
      <c r="QZO183" s="541"/>
      <c r="QZP183" s="541"/>
      <c r="QZQ183" s="541"/>
      <c r="QZR183" s="541"/>
      <c r="QZS183" s="541"/>
      <c r="QZT183" s="541"/>
      <c r="QZU183" s="541"/>
      <c r="QZV183" s="541"/>
      <c r="QZW183" s="541"/>
      <c r="QZX183" s="541"/>
      <c r="QZY183" s="541"/>
      <c r="QZZ183" s="541"/>
      <c r="RAA183" s="541"/>
      <c r="RAB183" s="541"/>
      <c r="RAC183" s="541"/>
      <c r="RAD183" s="541"/>
      <c r="RAE183" s="541"/>
      <c r="RAF183" s="541"/>
      <c r="RAG183" s="541"/>
      <c r="RAH183" s="541"/>
      <c r="RAI183" s="541"/>
      <c r="RAJ183" s="541"/>
      <c r="RAK183" s="541"/>
      <c r="RAL183" s="541"/>
      <c r="RAM183" s="541"/>
      <c r="RAN183" s="541"/>
      <c r="RAO183" s="541"/>
      <c r="RAP183" s="541"/>
      <c r="RAQ183" s="541"/>
      <c r="RAR183" s="541"/>
      <c r="RAS183" s="541"/>
      <c r="RAT183" s="541"/>
      <c r="RAU183" s="541"/>
      <c r="RAV183" s="541"/>
      <c r="RAW183" s="541"/>
      <c r="RAX183" s="541"/>
      <c r="RAY183" s="541"/>
      <c r="RAZ183" s="541"/>
      <c r="RBA183" s="541"/>
      <c r="RBB183" s="541"/>
      <c r="RBC183" s="541"/>
      <c r="RBD183" s="541"/>
      <c r="RBE183" s="541"/>
      <c r="RBF183" s="541"/>
      <c r="RBG183" s="541"/>
      <c r="RBH183" s="541"/>
      <c r="RBI183" s="541"/>
      <c r="RBJ183" s="541"/>
      <c r="RBK183" s="541"/>
      <c r="RBL183" s="541"/>
      <c r="RBM183" s="541"/>
      <c r="RBN183" s="541"/>
      <c r="RBO183" s="541"/>
      <c r="RBP183" s="541"/>
      <c r="RBQ183" s="541"/>
      <c r="RBR183" s="541"/>
      <c r="RBS183" s="541"/>
      <c r="RBT183" s="541"/>
      <c r="RBU183" s="541"/>
      <c r="RBV183" s="541"/>
      <c r="RBW183" s="541"/>
      <c r="RBX183" s="541"/>
      <c r="RBY183" s="541"/>
      <c r="RBZ183" s="541"/>
      <c r="RCA183" s="541"/>
      <c r="RCB183" s="541"/>
      <c r="RCC183" s="541"/>
      <c r="RCD183" s="541"/>
      <c r="RCE183" s="541"/>
      <c r="RCF183" s="541"/>
      <c r="RCG183" s="541"/>
      <c r="RCH183" s="541"/>
      <c r="RCI183" s="541"/>
      <c r="RCJ183" s="541"/>
      <c r="RCK183" s="541"/>
      <c r="RCL183" s="541"/>
      <c r="RCM183" s="541"/>
      <c r="RCN183" s="541"/>
      <c r="RCO183" s="541"/>
      <c r="RCP183" s="541"/>
      <c r="RCQ183" s="541"/>
      <c r="RCR183" s="541"/>
      <c r="RCS183" s="541"/>
      <c r="RCT183" s="541"/>
      <c r="RCU183" s="541"/>
      <c r="RCV183" s="541"/>
      <c r="RCW183" s="541"/>
      <c r="RCX183" s="541"/>
      <c r="RCY183" s="541"/>
      <c r="RCZ183" s="541"/>
      <c r="RDA183" s="541"/>
      <c r="RDB183" s="541"/>
      <c r="RDC183" s="541"/>
      <c r="RDD183" s="541"/>
      <c r="RDE183" s="541"/>
      <c r="RDF183" s="541"/>
      <c r="RDG183" s="541"/>
      <c r="RDH183" s="541"/>
      <c r="RDI183" s="541"/>
      <c r="RDJ183" s="541"/>
      <c r="RDK183" s="541"/>
      <c r="RDL183" s="541"/>
      <c r="RDM183" s="541"/>
      <c r="RDN183" s="541"/>
      <c r="RDO183" s="541"/>
      <c r="RDP183" s="541"/>
      <c r="RDQ183" s="541"/>
      <c r="RDR183" s="541"/>
      <c r="RDS183" s="541"/>
      <c r="RDT183" s="541"/>
      <c r="RDU183" s="541"/>
      <c r="RDV183" s="541"/>
      <c r="RDW183" s="541"/>
      <c r="RDX183" s="541"/>
      <c r="RDY183" s="541"/>
      <c r="RDZ183" s="541"/>
      <c r="REA183" s="541"/>
      <c r="REB183" s="541"/>
      <c r="REC183" s="541"/>
      <c r="RED183" s="541"/>
      <c r="REE183" s="541"/>
      <c r="REF183" s="541"/>
      <c r="REG183" s="541"/>
      <c r="REH183" s="541"/>
      <c r="REI183" s="541"/>
      <c r="REJ183" s="541"/>
      <c r="REK183" s="541"/>
      <c r="REL183" s="541"/>
      <c r="REM183" s="541"/>
      <c r="REN183" s="541"/>
      <c r="REO183" s="541"/>
      <c r="REP183" s="541"/>
      <c r="REQ183" s="541"/>
      <c r="RER183" s="541"/>
      <c r="RES183" s="541"/>
      <c r="RET183" s="541"/>
      <c r="REU183" s="541"/>
      <c r="REV183" s="541"/>
      <c r="REW183" s="541"/>
      <c r="REX183" s="541"/>
      <c r="REY183" s="541"/>
      <c r="REZ183" s="541"/>
      <c r="RFA183" s="541"/>
      <c r="RFB183" s="541"/>
      <c r="RFC183" s="541"/>
      <c r="RFD183" s="541"/>
      <c r="RFE183" s="541"/>
      <c r="RFF183" s="541"/>
      <c r="RFG183" s="541"/>
      <c r="RFH183" s="541"/>
      <c r="RFI183" s="541"/>
      <c r="RFJ183" s="541"/>
      <c r="RFK183" s="541"/>
      <c r="RFL183" s="541"/>
      <c r="RFM183" s="541"/>
      <c r="RFN183" s="541"/>
      <c r="RFO183" s="541"/>
      <c r="RFP183" s="541"/>
      <c r="RFQ183" s="541"/>
      <c r="RFR183" s="541"/>
      <c r="RFS183" s="541"/>
      <c r="RFT183" s="541"/>
      <c r="RFU183" s="541"/>
      <c r="RFV183" s="541"/>
      <c r="RFW183" s="541"/>
      <c r="RFX183" s="541"/>
      <c r="RFY183" s="541"/>
      <c r="RFZ183" s="541"/>
      <c r="RGA183" s="541"/>
      <c r="RGB183" s="541"/>
      <c r="RGC183" s="541"/>
      <c r="RGD183" s="541"/>
      <c r="RGE183" s="541"/>
      <c r="RGF183" s="541"/>
      <c r="RGG183" s="541"/>
      <c r="RGH183" s="541"/>
      <c r="RGI183" s="541"/>
      <c r="RGJ183" s="541"/>
      <c r="RGK183" s="541"/>
      <c r="RGL183" s="541"/>
      <c r="RGM183" s="541"/>
      <c r="RGN183" s="541"/>
      <c r="RGO183" s="541"/>
      <c r="RGP183" s="541"/>
      <c r="RGQ183" s="541"/>
      <c r="RGR183" s="541"/>
      <c r="RGS183" s="541"/>
      <c r="RGT183" s="541"/>
      <c r="RGU183" s="541"/>
      <c r="RGV183" s="541"/>
      <c r="RGW183" s="541"/>
      <c r="RGX183" s="541"/>
      <c r="RGY183" s="541"/>
      <c r="RGZ183" s="541"/>
      <c r="RHA183" s="541"/>
      <c r="RHB183" s="541"/>
      <c r="RHC183" s="541"/>
      <c r="RHD183" s="541"/>
      <c r="RHE183" s="541"/>
      <c r="RHF183" s="541"/>
      <c r="RHG183" s="541"/>
      <c r="RHH183" s="541"/>
      <c r="RHI183" s="541"/>
      <c r="RHJ183" s="541"/>
      <c r="RHK183" s="541"/>
      <c r="RHL183" s="541"/>
      <c r="RHM183" s="541"/>
      <c r="RHN183" s="541"/>
      <c r="RHO183" s="541"/>
      <c r="RHP183" s="541"/>
      <c r="RHQ183" s="541"/>
      <c r="RHR183" s="541"/>
      <c r="RHS183" s="541"/>
      <c r="RHT183" s="541"/>
      <c r="RHU183" s="541"/>
      <c r="RHV183" s="541"/>
      <c r="RHW183" s="541"/>
      <c r="RHX183" s="541"/>
      <c r="RHY183" s="541"/>
      <c r="RHZ183" s="541"/>
      <c r="RIA183" s="541"/>
      <c r="RIB183" s="541"/>
      <c r="RIC183" s="541"/>
      <c r="RID183" s="541"/>
      <c r="RIE183" s="541"/>
      <c r="RIF183" s="541"/>
      <c r="RIG183" s="541"/>
      <c r="RIH183" s="541"/>
      <c r="RII183" s="541"/>
      <c r="RIJ183" s="541"/>
      <c r="RIK183" s="541"/>
      <c r="RIL183" s="541"/>
      <c r="RIM183" s="541"/>
      <c r="RIN183" s="541"/>
      <c r="RIO183" s="541"/>
      <c r="RIP183" s="541"/>
      <c r="RIQ183" s="541"/>
      <c r="RIR183" s="541"/>
      <c r="RIS183" s="541"/>
      <c r="RIT183" s="541"/>
      <c r="RIU183" s="541"/>
      <c r="RIV183" s="541"/>
      <c r="RIW183" s="541"/>
      <c r="RIX183" s="541"/>
      <c r="RIY183" s="541"/>
      <c r="RIZ183" s="541"/>
      <c r="RJA183" s="541"/>
      <c r="RJB183" s="541"/>
      <c r="RJC183" s="541"/>
      <c r="RJD183" s="541"/>
      <c r="RJE183" s="541"/>
      <c r="RJF183" s="541"/>
      <c r="RJG183" s="541"/>
      <c r="RJH183" s="541"/>
      <c r="RJI183" s="541"/>
      <c r="RJJ183" s="541"/>
      <c r="RJK183" s="541"/>
      <c r="RJL183" s="541"/>
      <c r="RJM183" s="541"/>
      <c r="RJN183" s="541"/>
      <c r="RJO183" s="541"/>
      <c r="RJP183" s="541"/>
      <c r="RJQ183" s="541"/>
      <c r="RJR183" s="541"/>
      <c r="RJS183" s="541"/>
      <c r="RJT183" s="541"/>
      <c r="RJU183" s="541"/>
      <c r="RJV183" s="541"/>
      <c r="RJW183" s="541"/>
      <c r="RJX183" s="541"/>
      <c r="RJY183" s="541"/>
      <c r="RJZ183" s="541"/>
      <c r="RKA183" s="541"/>
      <c r="RKB183" s="541"/>
      <c r="RKC183" s="541"/>
      <c r="RKD183" s="541"/>
      <c r="RKE183" s="541"/>
      <c r="RKF183" s="541"/>
      <c r="RKG183" s="541"/>
      <c r="RKH183" s="541"/>
      <c r="RKI183" s="541"/>
      <c r="RKJ183" s="541"/>
      <c r="RKK183" s="541"/>
      <c r="RKL183" s="541"/>
      <c r="RKM183" s="541"/>
      <c r="RKN183" s="541"/>
      <c r="RKO183" s="541"/>
      <c r="RKP183" s="541"/>
      <c r="RKQ183" s="541"/>
      <c r="RKR183" s="541"/>
      <c r="RKS183" s="541"/>
      <c r="RKT183" s="541"/>
      <c r="RKU183" s="541"/>
      <c r="RKV183" s="541"/>
      <c r="RKW183" s="541"/>
      <c r="RKX183" s="541"/>
      <c r="RKY183" s="541"/>
      <c r="RKZ183" s="541"/>
      <c r="RLA183" s="541"/>
      <c r="RLB183" s="541"/>
      <c r="RLC183" s="541"/>
      <c r="RLD183" s="541"/>
      <c r="RLE183" s="541"/>
      <c r="RLF183" s="541"/>
      <c r="RLG183" s="541"/>
      <c r="RLH183" s="541"/>
      <c r="RLI183" s="541"/>
      <c r="RLJ183" s="541"/>
      <c r="RLK183" s="541"/>
      <c r="RLL183" s="541"/>
      <c r="RLM183" s="541"/>
      <c r="RLN183" s="541"/>
      <c r="RLO183" s="541"/>
      <c r="RLP183" s="541"/>
      <c r="RLQ183" s="541"/>
      <c r="RLR183" s="541"/>
      <c r="RLS183" s="541"/>
      <c r="RLT183" s="541"/>
      <c r="RLU183" s="541"/>
      <c r="RLV183" s="541"/>
      <c r="RLW183" s="541"/>
      <c r="RLX183" s="541"/>
      <c r="RLY183" s="541"/>
      <c r="RLZ183" s="541"/>
      <c r="RMA183" s="541"/>
      <c r="RMB183" s="541"/>
      <c r="RMC183" s="541"/>
      <c r="RMD183" s="541"/>
      <c r="RME183" s="541"/>
      <c r="RMF183" s="541"/>
      <c r="RMG183" s="541"/>
      <c r="RMH183" s="541"/>
      <c r="RMI183" s="541"/>
      <c r="RMJ183" s="541"/>
      <c r="RMK183" s="541"/>
      <c r="RML183" s="541"/>
      <c r="RMM183" s="541"/>
      <c r="RMN183" s="541"/>
      <c r="RMO183" s="541"/>
      <c r="RMP183" s="541"/>
      <c r="RMQ183" s="541"/>
      <c r="RMR183" s="541"/>
      <c r="RMS183" s="541"/>
      <c r="RMT183" s="541"/>
      <c r="RMU183" s="541"/>
      <c r="RMV183" s="541"/>
      <c r="RMW183" s="541"/>
      <c r="RMX183" s="541"/>
      <c r="RMY183" s="541"/>
      <c r="RMZ183" s="541"/>
      <c r="RNA183" s="541"/>
      <c r="RNB183" s="541"/>
      <c r="RNC183" s="541"/>
      <c r="RND183" s="541"/>
      <c r="RNE183" s="541"/>
      <c r="RNF183" s="541"/>
      <c r="RNG183" s="541"/>
      <c r="RNH183" s="541"/>
      <c r="RNI183" s="541"/>
      <c r="RNJ183" s="541"/>
      <c r="RNK183" s="541"/>
      <c r="RNL183" s="541"/>
      <c r="RNM183" s="541"/>
      <c r="RNN183" s="541"/>
      <c r="RNO183" s="541"/>
      <c r="RNP183" s="541"/>
      <c r="RNQ183" s="541"/>
      <c r="RNR183" s="541"/>
      <c r="RNS183" s="541"/>
      <c r="RNT183" s="541"/>
      <c r="RNU183" s="541"/>
      <c r="RNV183" s="541"/>
      <c r="RNW183" s="541"/>
      <c r="RNX183" s="541"/>
      <c r="RNY183" s="541"/>
      <c r="RNZ183" s="541"/>
      <c r="ROA183" s="541"/>
      <c r="ROB183" s="541"/>
      <c r="ROC183" s="541"/>
      <c r="ROD183" s="541"/>
      <c r="ROE183" s="541"/>
      <c r="ROF183" s="541"/>
      <c r="ROG183" s="541"/>
      <c r="ROH183" s="541"/>
      <c r="ROI183" s="541"/>
      <c r="ROJ183" s="541"/>
      <c r="ROK183" s="541"/>
      <c r="ROL183" s="541"/>
      <c r="ROM183" s="541"/>
      <c r="RON183" s="541"/>
      <c r="ROO183" s="541"/>
      <c r="ROP183" s="541"/>
      <c r="ROQ183" s="541"/>
      <c r="ROR183" s="541"/>
      <c r="ROS183" s="541"/>
      <c r="ROT183" s="541"/>
      <c r="ROU183" s="541"/>
      <c r="ROV183" s="541"/>
      <c r="ROW183" s="541"/>
      <c r="ROX183" s="541"/>
      <c r="ROY183" s="541"/>
      <c r="ROZ183" s="541"/>
      <c r="RPA183" s="541"/>
      <c r="RPB183" s="541"/>
      <c r="RPC183" s="541"/>
      <c r="RPD183" s="541"/>
      <c r="RPE183" s="541"/>
      <c r="RPF183" s="541"/>
      <c r="RPG183" s="541"/>
      <c r="RPH183" s="541"/>
      <c r="RPI183" s="541"/>
      <c r="RPJ183" s="541"/>
      <c r="RPK183" s="541"/>
      <c r="RPL183" s="541"/>
      <c r="RPM183" s="541"/>
      <c r="RPN183" s="541"/>
      <c r="RPO183" s="541"/>
      <c r="RPP183" s="541"/>
      <c r="RPQ183" s="541"/>
      <c r="RPR183" s="541"/>
      <c r="RPS183" s="541"/>
      <c r="RPT183" s="541"/>
      <c r="RPU183" s="541"/>
      <c r="RPV183" s="541"/>
      <c r="RPW183" s="541"/>
      <c r="RPX183" s="541"/>
      <c r="RPY183" s="541"/>
      <c r="RPZ183" s="541"/>
      <c r="RQA183" s="541"/>
      <c r="RQB183" s="541"/>
      <c r="RQC183" s="541"/>
      <c r="RQD183" s="541"/>
      <c r="RQE183" s="541"/>
      <c r="RQF183" s="541"/>
      <c r="RQG183" s="541"/>
      <c r="RQH183" s="541"/>
      <c r="RQI183" s="541"/>
      <c r="RQJ183" s="541"/>
      <c r="RQK183" s="541"/>
      <c r="RQL183" s="541"/>
      <c r="RQM183" s="541"/>
      <c r="RQN183" s="541"/>
      <c r="RQO183" s="541"/>
      <c r="RQP183" s="541"/>
      <c r="RQQ183" s="541"/>
      <c r="RQR183" s="541"/>
      <c r="RQS183" s="541"/>
      <c r="RQT183" s="541"/>
      <c r="RQU183" s="541"/>
      <c r="RQV183" s="541"/>
      <c r="RQW183" s="541"/>
      <c r="RQX183" s="541"/>
      <c r="RQY183" s="541"/>
      <c r="RQZ183" s="541"/>
      <c r="RRA183" s="541"/>
      <c r="RRB183" s="541"/>
      <c r="RRC183" s="541"/>
      <c r="RRD183" s="541"/>
      <c r="RRE183" s="541"/>
      <c r="RRF183" s="541"/>
      <c r="RRG183" s="541"/>
      <c r="RRH183" s="541"/>
      <c r="RRI183" s="541"/>
      <c r="RRJ183" s="541"/>
      <c r="RRK183" s="541"/>
      <c r="RRL183" s="541"/>
      <c r="RRM183" s="541"/>
      <c r="RRN183" s="541"/>
      <c r="RRO183" s="541"/>
      <c r="RRP183" s="541"/>
      <c r="RRQ183" s="541"/>
      <c r="RRR183" s="541"/>
      <c r="RRS183" s="541"/>
      <c r="RRT183" s="541"/>
      <c r="RRU183" s="541"/>
      <c r="RRV183" s="541"/>
      <c r="RRW183" s="541"/>
      <c r="RRX183" s="541"/>
      <c r="RRY183" s="541"/>
      <c r="RRZ183" s="541"/>
      <c r="RSA183" s="541"/>
      <c r="RSB183" s="541"/>
      <c r="RSC183" s="541"/>
      <c r="RSD183" s="541"/>
      <c r="RSE183" s="541"/>
      <c r="RSF183" s="541"/>
      <c r="RSG183" s="541"/>
      <c r="RSH183" s="541"/>
      <c r="RSI183" s="541"/>
      <c r="RSJ183" s="541"/>
      <c r="RSK183" s="541"/>
      <c r="RSL183" s="541"/>
      <c r="RSM183" s="541"/>
      <c r="RSN183" s="541"/>
      <c r="RSO183" s="541"/>
      <c r="RSP183" s="541"/>
      <c r="RSQ183" s="541"/>
      <c r="RSR183" s="541"/>
      <c r="RSS183" s="541"/>
      <c r="RST183" s="541"/>
      <c r="RSU183" s="541"/>
      <c r="RSV183" s="541"/>
      <c r="RSW183" s="541"/>
      <c r="RSX183" s="541"/>
      <c r="RSY183" s="541"/>
      <c r="RSZ183" s="541"/>
      <c r="RTA183" s="541"/>
      <c r="RTB183" s="541"/>
      <c r="RTC183" s="541"/>
      <c r="RTD183" s="541"/>
      <c r="RTE183" s="541"/>
      <c r="RTF183" s="541"/>
      <c r="RTG183" s="541"/>
      <c r="RTH183" s="541"/>
      <c r="RTI183" s="541"/>
      <c r="RTJ183" s="541"/>
      <c r="RTK183" s="541"/>
      <c r="RTL183" s="541"/>
      <c r="RTM183" s="541"/>
      <c r="RTN183" s="541"/>
      <c r="RTO183" s="541"/>
      <c r="RTP183" s="541"/>
      <c r="RTQ183" s="541"/>
      <c r="RTR183" s="541"/>
      <c r="RTS183" s="541"/>
      <c r="RTT183" s="541"/>
      <c r="RTU183" s="541"/>
      <c r="RTV183" s="541"/>
      <c r="RTW183" s="541"/>
      <c r="RTX183" s="541"/>
      <c r="RTY183" s="541"/>
      <c r="RTZ183" s="541"/>
      <c r="RUA183" s="541"/>
      <c r="RUB183" s="541"/>
      <c r="RUC183" s="541"/>
      <c r="RUD183" s="541"/>
      <c r="RUE183" s="541"/>
      <c r="RUF183" s="541"/>
      <c r="RUG183" s="541"/>
      <c r="RUH183" s="541"/>
      <c r="RUI183" s="541"/>
      <c r="RUJ183" s="541"/>
      <c r="RUK183" s="541"/>
      <c r="RUL183" s="541"/>
      <c r="RUM183" s="541"/>
      <c r="RUN183" s="541"/>
      <c r="RUO183" s="541"/>
      <c r="RUP183" s="541"/>
      <c r="RUQ183" s="541"/>
      <c r="RUR183" s="541"/>
      <c r="RUS183" s="541"/>
      <c r="RUT183" s="541"/>
      <c r="RUU183" s="541"/>
      <c r="RUV183" s="541"/>
      <c r="RUW183" s="541"/>
      <c r="RUX183" s="541"/>
      <c r="RUY183" s="541"/>
      <c r="RUZ183" s="541"/>
      <c r="RVA183" s="541"/>
      <c r="RVB183" s="541"/>
      <c r="RVC183" s="541"/>
      <c r="RVD183" s="541"/>
      <c r="RVE183" s="541"/>
      <c r="RVF183" s="541"/>
      <c r="RVG183" s="541"/>
      <c r="RVH183" s="541"/>
      <c r="RVI183" s="541"/>
      <c r="RVJ183" s="541"/>
      <c r="RVK183" s="541"/>
      <c r="RVL183" s="541"/>
      <c r="RVM183" s="541"/>
      <c r="RVN183" s="541"/>
      <c r="RVO183" s="541"/>
      <c r="RVP183" s="541"/>
      <c r="RVQ183" s="541"/>
      <c r="RVR183" s="541"/>
      <c r="RVS183" s="541"/>
      <c r="RVT183" s="541"/>
      <c r="RVU183" s="541"/>
      <c r="RVV183" s="541"/>
      <c r="RVW183" s="541"/>
      <c r="RVX183" s="541"/>
      <c r="RVY183" s="541"/>
      <c r="RVZ183" s="541"/>
      <c r="RWA183" s="541"/>
      <c r="RWB183" s="541"/>
      <c r="RWC183" s="541"/>
      <c r="RWD183" s="541"/>
      <c r="RWE183" s="541"/>
      <c r="RWF183" s="541"/>
      <c r="RWG183" s="541"/>
      <c r="RWH183" s="541"/>
      <c r="RWI183" s="541"/>
      <c r="RWJ183" s="541"/>
      <c r="RWK183" s="541"/>
      <c r="RWL183" s="541"/>
      <c r="RWM183" s="541"/>
      <c r="RWN183" s="541"/>
      <c r="RWO183" s="541"/>
      <c r="RWP183" s="541"/>
      <c r="RWQ183" s="541"/>
      <c r="RWR183" s="541"/>
      <c r="RWS183" s="541"/>
      <c r="RWT183" s="541"/>
      <c r="RWU183" s="541"/>
      <c r="RWV183" s="541"/>
      <c r="RWW183" s="541"/>
      <c r="RWX183" s="541"/>
      <c r="RWY183" s="541"/>
      <c r="RWZ183" s="541"/>
      <c r="RXA183" s="541"/>
      <c r="RXB183" s="541"/>
      <c r="RXC183" s="541"/>
      <c r="RXD183" s="541"/>
      <c r="RXE183" s="541"/>
      <c r="RXF183" s="541"/>
      <c r="RXG183" s="541"/>
      <c r="RXH183" s="541"/>
      <c r="RXI183" s="541"/>
      <c r="RXJ183" s="541"/>
      <c r="RXK183" s="541"/>
      <c r="RXL183" s="541"/>
      <c r="RXM183" s="541"/>
      <c r="RXN183" s="541"/>
      <c r="RXO183" s="541"/>
      <c r="RXP183" s="541"/>
      <c r="RXQ183" s="541"/>
      <c r="RXR183" s="541"/>
      <c r="RXS183" s="541"/>
      <c r="RXT183" s="541"/>
      <c r="RXU183" s="541"/>
      <c r="RXV183" s="541"/>
      <c r="RXW183" s="541"/>
      <c r="RXX183" s="541"/>
      <c r="RXY183" s="541"/>
      <c r="RXZ183" s="541"/>
      <c r="RYA183" s="541"/>
      <c r="RYB183" s="541"/>
      <c r="RYC183" s="541"/>
      <c r="RYD183" s="541"/>
      <c r="RYE183" s="541"/>
      <c r="RYF183" s="541"/>
      <c r="RYG183" s="541"/>
      <c r="RYH183" s="541"/>
      <c r="RYI183" s="541"/>
      <c r="RYJ183" s="541"/>
      <c r="RYK183" s="541"/>
      <c r="RYL183" s="541"/>
      <c r="RYM183" s="541"/>
      <c r="RYN183" s="541"/>
      <c r="RYO183" s="541"/>
      <c r="RYP183" s="541"/>
      <c r="RYQ183" s="541"/>
      <c r="RYR183" s="541"/>
      <c r="RYS183" s="541"/>
      <c r="RYT183" s="541"/>
      <c r="RYU183" s="541"/>
      <c r="RYV183" s="541"/>
      <c r="RYW183" s="541"/>
      <c r="RYX183" s="541"/>
      <c r="RYY183" s="541"/>
      <c r="RYZ183" s="541"/>
      <c r="RZA183" s="541"/>
      <c r="RZB183" s="541"/>
      <c r="RZC183" s="541"/>
      <c r="RZD183" s="541"/>
      <c r="RZE183" s="541"/>
      <c r="RZF183" s="541"/>
      <c r="RZG183" s="541"/>
      <c r="RZH183" s="541"/>
      <c r="RZI183" s="541"/>
      <c r="RZJ183" s="541"/>
      <c r="RZK183" s="541"/>
      <c r="RZL183" s="541"/>
      <c r="RZM183" s="541"/>
      <c r="RZN183" s="541"/>
      <c r="RZO183" s="541"/>
      <c r="RZP183" s="541"/>
      <c r="RZQ183" s="541"/>
      <c r="RZR183" s="541"/>
      <c r="RZS183" s="541"/>
      <c r="RZT183" s="541"/>
      <c r="RZU183" s="541"/>
      <c r="RZV183" s="541"/>
      <c r="RZW183" s="541"/>
      <c r="RZX183" s="541"/>
      <c r="RZY183" s="541"/>
      <c r="RZZ183" s="541"/>
      <c r="SAA183" s="541"/>
      <c r="SAB183" s="541"/>
      <c r="SAC183" s="541"/>
      <c r="SAD183" s="541"/>
      <c r="SAE183" s="541"/>
      <c r="SAF183" s="541"/>
      <c r="SAG183" s="541"/>
      <c r="SAH183" s="541"/>
      <c r="SAI183" s="541"/>
      <c r="SAJ183" s="541"/>
      <c r="SAK183" s="541"/>
      <c r="SAL183" s="541"/>
      <c r="SAM183" s="541"/>
      <c r="SAN183" s="541"/>
      <c r="SAO183" s="541"/>
      <c r="SAP183" s="541"/>
      <c r="SAQ183" s="541"/>
      <c r="SAR183" s="541"/>
      <c r="SAS183" s="541"/>
      <c r="SAT183" s="541"/>
      <c r="SAU183" s="541"/>
      <c r="SAV183" s="541"/>
      <c r="SAW183" s="541"/>
      <c r="SAX183" s="541"/>
      <c r="SAY183" s="541"/>
      <c r="SAZ183" s="541"/>
      <c r="SBA183" s="541"/>
      <c r="SBB183" s="541"/>
      <c r="SBC183" s="541"/>
      <c r="SBD183" s="541"/>
      <c r="SBE183" s="541"/>
      <c r="SBF183" s="541"/>
      <c r="SBG183" s="541"/>
      <c r="SBH183" s="541"/>
      <c r="SBI183" s="541"/>
      <c r="SBJ183" s="541"/>
      <c r="SBK183" s="541"/>
      <c r="SBL183" s="541"/>
      <c r="SBM183" s="541"/>
      <c r="SBN183" s="541"/>
      <c r="SBO183" s="541"/>
      <c r="SBP183" s="541"/>
      <c r="SBQ183" s="541"/>
      <c r="SBR183" s="541"/>
      <c r="SBS183" s="541"/>
      <c r="SBT183" s="541"/>
      <c r="SBU183" s="541"/>
      <c r="SBV183" s="541"/>
      <c r="SBW183" s="541"/>
      <c r="SBX183" s="541"/>
      <c r="SBY183" s="541"/>
      <c r="SBZ183" s="541"/>
      <c r="SCA183" s="541"/>
      <c r="SCB183" s="541"/>
      <c r="SCC183" s="541"/>
      <c r="SCD183" s="541"/>
      <c r="SCE183" s="541"/>
      <c r="SCF183" s="541"/>
      <c r="SCG183" s="541"/>
      <c r="SCH183" s="541"/>
      <c r="SCI183" s="541"/>
      <c r="SCJ183" s="541"/>
      <c r="SCK183" s="541"/>
      <c r="SCL183" s="541"/>
      <c r="SCM183" s="541"/>
      <c r="SCN183" s="541"/>
      <c r="SCO183" s="541"/>
      <c r="SCP183" s="541"/>
      <c r="SCQ183" s="541"/>
      <c r="SCR183" s="541"/>
      <c r="SCS183" s="541"/>
      <c r="SCT183" s="541"/>
      <c r="SCU183" s="541"/>
      <c r="SCV183" s="541"/>
      <c r="SCW183" s="541"/>
      <c r="SCX183" s="541"/>
      <c r="SCY183" s="541"/>
      <c r="SCZ183" s="541"/>
      <c r="SDA183" s="541"/>
      <c r="SDB183" s="541"/>
      <c r="SDC183" s="541"/>
      <c r="SDD183" s="541"/>
      <c r="SDE183" s="541"/>
      <c r="SDF183" s="541"/>
      <c r="SDG183" s="541"/>
      <c r="SDH183" s="541"/>
      <c r="SDI183" s="541"/>
      <c r="SDJ183" s="541"/>
      <c r="SDK183" s="541"/>
      <c r="SDL183" s="541"/>
      <c r="SDM183" s="541"/>
      <c r="SDN183" s="541"/>
      <c r="SDO183" s="541"/>
      <c r="SDP183" s="541"/>
      <c r="SDQ183" s="541"/>
      <c r="SDR183" s="541"/>
      <c r="SDS183" s="541"/>
      <c r="SDT183" s="541"/>
      <c r="SDU183" s="541"/>
      <c r="SDV183" s="541"/>
      <c r="SDW183" s="541"/>
      <c r="SDX183" s="541"/>
      <c r="SDY183" s="541"/>
      <c r="SDZ183" s="541"/>
      <c r="SEA183" s="541"/>
      <c r="SEB183" s="541"/>
      <c r="SEC183" s="541"/>
      <c r="SED183" s="541"/>
      <c r="SEE183" s="541"/>
      <c r="SEF183" s="541"/>
      <c r="SEG183" s="541"/>
      <c r="SEH183" s="541"/>
      <c r="SEI183" s="541"/>
      <c r="SEJ183" s="541"/>
      <c r="SEK183" s="541"/>
      <c r="SEL183" s="541"/>
      <c r="SEM183" s="541"/>
      <c r="SEN183" s="541"/>
      <c r="SEO183" s="541"/>
      <c r="SEP183" s="541"/>
      <c r="SEQ183" s="541"/>
      <c r="SER183" s="541"/>
      <c r="SES183" s="541"/>
      <c r="SET183" s="541"/>
      <c r="SEU183" s="541"/>
      <c r="SEV183" s="541"/>
      <c r="SEW183" s="541"/>
      <c r="SEX183" s="541"/>
      <c r="SEY183" s="541"/>
      <c r="SEZ183" s="541"/>
      <c r="SFA183" s="541"/>
      <c r="SFB183" s="541"/>
      <c r="SFC183" s="541"/>
      <c r="SFD183" s="541"/>
      <c r="SFE183" s="541"/>
      <c r="SFF183" s="541"/>
      <c r="SFG183" s="541"/>
      <c r="SFH183" s="541"/>
      <c r="SFI183" s="541"/>
      <c r="SFJ183" s="541"/>
      <c r="SFK183" s="541"/>
      <c r="SFL183" s="541"/>
      <c r="SFM183" s="541"/>
      <c r="SFN183" s="541"/>
      <c r="SFO183" s="541"/>
      <c r="SFP183" s="541"/>
      <c r="SFQ183" s="541"/>
      <c r="SFR183" s="541"/>
      <c r="SFS183" s="541"/>
      <c r="SFT183" s="541"/>
      <c r="SFU183" s="541"/>
      <c r="SFV183" s="541"/>
      <c r="SFW183" s="541"/>
      <c r="SFX183" s="541"/>
      <c r="SFY183" s="541"/>
      <c r="SFZ183" s="541"/>
      <c r="SGA183" s="541"/>
      <c r="SGB183" s="541"/>
      <c r="SGC183" s="541"/>
      <c r="SGD183" s="541"/>
      <c r="SGE183" s="541"/>
      <c r="SGF183" s="541"/>
      <c r="SGG183" s="541"/>
      <c r="SGH183" s="541"/>
      <c r="SGI183" s="541"/>
      <c r="SGJ183" s="541"/>
      <c r="SGK183" s="541"/>
      <c r="SGL183" s="541"/>
      <c r="SGM183" s="541"/>
      <c r="SGN183" s="541"/>
      <c r="SGO183" s="541"/>
      <c r="SGP183" s="541"/>
      <c r="SGQ183" s="541"/>
      <c r="SGR183" s="541"/>
      <c r="SGS183" s="541"/>
      <c r="SGT183" s="541"/>
      <c r="SGU183" s="541"/>
      <c r="SGV183" s="541"/>
      <c r="SGW183" s="541"/>
      <c r="SGX183" s="541"/>
      <c r="SGY183" s="541"/>
      <c r="SGZ183" s="541"/>
      <c r="SHA183" s="541"/>
      <c r="SHB183" s="541"/>
      <c r="SHC183" s="541"/>
      <c r="SHD183" s="541"/>
      <c r="SHE183" s="541"/>
      <c r="SHF183" s="541"/>
      <c r="SHG183" s="541"/>
      <c r="SHH183" s="541"/>
      <c r="SHI183" s="541"/>
      <c r="SHJ183" s="541"/>
      <c r="SHK183" s="541"/>
      <c r="SHL183" s="541"/>
      <c r="SHM183" s="541"/>
      <c r="SHN183" s="541"/>
      <c r="SHO183" s="541"/>
      <c r="SHP183" s="541"/>
      <c r="SHQ183" s="541"/>
      <c r="SHR183" s="541"/>
      <c r="SHS183" s="541"/>
      <c r="SHT183" s="541"/>
      <c r="SHU183" s="541"/>
      <c r="SHV183" s="541"/>
      <c r="SHW183" s="541"/>
      <c r="SHX183" s="541"/>
      <c r="SHY183" s="541"/>
      <c r="SHZ183" s="541"/>
      <c r="SIA183" s="541"/>
      <c r="SIB183" s="541"/>
      <c r="SIC183" s="541"/>
      <c r="SID183" s="541"/>
      <c r="SIE183" s="541"/>
      <c r="SIF183" s="541"/>
      <c r="SIG183" s="541"/>
      <c r="SIH183" s="541"/>
      <c r="SII183" s="541"/>
      <c r="SIJ183" s="541"/>
      <c r="SIK183" s="541"/>
      <c r="SIL183" s="541"/>
      <c r="SIM183" s="541"/>
      <c r="SIN183" s="541"/>
      <c r="SIO183" s="541"/>
      <c r="SIP183" s="541"/>
      <c r="SIQ183" s="541"/>
      <c r="SIR183" s="541"/>
      <c r="SIS183" s="541"/>
      <c r="SIT183" s="541"/>
      <c r="SIU183" s="541"/>
      <c r="SIV183" s="541"/>
      <c r="SIW183" s="541"/>
      <c r="SIX183" s="541"/>
      <c r="SIY183" s="541"/>
      <c r="SIZ183" s="541"/>
      <c r="SJA183" s="541"/>
      <c r="SJB183" s="541"/>
      <c r="SJC183" s="541"/>
      <c r="SJD183" s="541"/>
      <c r="SJE183" s="541"/>
      <c r="SJF183" s="541"/>
      <c r="SJG183" s="541"/>
      <c r="SJH183" s="541"/>
      <c r="SJI183" s="541"/>
      <c r="SJJ183" s="541"/>
      <c r="SJK183" s="541"/>
      <c r="SJL183" s="541"/>
      <c r="SJM183" s="541"/>
      <c r="SJN183" s="541"/>
      <c r="SJO183" s="541"/>
      <c r="SJP183" s="541"/>
      <c r="SJQ183" s="541"/>
      <c r="SJR183" s="541"/>
      <c r="SJS183" s="541"/>
      <c r="SJT183" s="541"/>
      <c r="SJU183" s="541"/>
      <c r="SJV183" s="541"/>
      <c r="SJW183" s="541"/>
      <c r="SJX183" s="541"/>
      <c r="SJY183" s="541"/>
      <c r="SJZ183" s="541"/>
      <c r="SKA183" s="541"/>
      <c r="SKB183" s="541"/>
      <c r="SKC183" s="541"/>
      <c r="SKD183" s="541"/>
      <c r="SKE183" s="541"/>
      <c r="SKF183" s="541"/>
      <c r="SKG183" s="541"/>
      <c r="SKH183" s="541"/>
      <c r="SKI183" s="541"/>
      <c r="SKJ183" s="541"/>
      <c r="SKK183" s="541"/>
      <c r="SKL183" s="541"/>
      <c r="SKM183" s="541"/>
      <c r="SKN183" s="541"/>
      <c r="SKO183" s="541"/>
      <c r="SKP183" s="541"/>
      <c r="SKQ183" s="541"/>
      <c r="SKR183" s="541"/>
      <c r="SKS183" s="541"/>
      <c r="SKT183" s="541"/>
      <c r="SKU183" s="541"/>
      <c r="SKV183" s="541"/>
      <c r="SKW183" s="541"/>
      <c r="SKX183" s="541"/>
      <c r="SKY183" s="541"/>
      <c r="SKZ183" s="541"/>
      <c r="SLA183" s="541"/>
      <c r="SLB183" s="541"/>
      <c r="SLC183" s="541"/>
      <c r="SLD183" s="541"/>
      <c r="SLE183" s="541"/>
      <c r="SLF183" s="541"/>
      <c r="SLG183" s="541"/>
      <c r="SLH183" s="541"/>
      <c r="SLI183" s="541"/>
      <c r="SLJ183" s="541"/>
      <c r="SLK183" s="541"/>
      <c r="SLL183" s="541"/>
      <c r="SLM183" s="541"/>
      <c r="SLN183" s="541"/>
      <c r="SLO183" s="541"/>
      <c r="SLP183" s="541"/>
      <c r="SLQ183" s="541"/>
      <c r="SLR183" s="541"/>
      <c r="SLS183" s="541"/>
      <c r="SLT183" s="541"/>
      <c r="SLU183" s="541"/>
      <c r="SLV183" s="541"/>
      <c r="SLW183" s="541"/>
      <c r="SLX183" s="541"/>
      <c r="SLY183" s="541"/>
      <c r="SLZ183" s="541"/>
      <c r="SMA183" s="541"/>
      <c r="SMB183" s="541"/>
      <c r="SMC183" s="541"/>
      <c r="SMD183" s="541"/>
      <c r="SME183" s="541"/>
      <c r="SMF183" s="541"/>
      <c r="SMG183" s="541"/>
      <c r="SMH183" s="541"/>
      <c r="SMI183" s="541"/>
      <c r="SMJ183" s="541"/>
      <c r="SMK183" s="541"/>
      <c r="SML183" s="541"/>
      <c r="SMM183" s="541"/>
      <c r="SMN183" s="541"/>
      <c r="SMO183" s="541"/>
      <c r="SMP183" s="541"/>
      <c r="SMQ183" s="541"/>
      <c r="SMR183" s="541"/>
      <c r="SMS183" s="541"/>
      <c r="SMT183" s="541"/>
      <c r="SMU183" s="541"/>
      <c r="SMV183" s="541"/>
      <c r="SMW183" s="541"/>
      <c r="SMX183" s="541"/>
      <c r="SMY183" s="541"/>
      <c r="SMZ183" s="541"/>
      <c r="SNA183" s="541"/>
      <c r="SNB183" s="541"/>
      <c r="SNC183" s="541"/>
      <c r="SND183" s="541"/>
      <c r="SNE183" s="541"/>
      <c r="SNF183" s="541"/>
      <c r="SNG183" s="541"/>
      <c r="SNH183" s="541"/>
      <c r="SNI183" s="541"/>
      <c r="SNJ183" s="541"/>
      <c r="SNK183" s="541"/>
      <c r="SNL183" s="541"/>
      <c r="SNM183" s="541"/>
      <c r="SNN183" s="541"/>
      <c r="SNO183" s="541"/>
      <c r="SNP183" s="541"/>
      <c r="SNQ183" s="541"/>
      <c r="SNR183" s="541"/>
      <c r="SNS183" s="541"/>
      <c r="SNT183" s="541"/>
      <c r="SNU183" s="541"/>
      <c r="SNV183" s="541"/>
      <c r="SNW183" s="541"/>
      <c r="SNX183" s="541"/>
      <c r="SNY183" s="541"/>
      <c r="SNZ183" s="541"/>
      <c r="SOA183" s="541"/>
      <c r="SOB183" s="541"/>
      <c r="SOC183" s="541"/>
      <c r="SOD183" s="541"/>
      <c r="SOE183" s="541"/>
      <c r="SOF183" s="541"/>
      <c r="SOG183" s="541"/>
      <c r="SOH183" s="541"/>
      <c r="SOI183" s="541"/>
      <c r="SOJ183" s="541"/>
      <c r="SOK183" s="541"/>
      <c r="SOL183" s="541"/>
      <c r="SOM183" s="541"/>
      <c r="SON183" s="541"/>
      <c r="SOO183" s="541"/>
      <c r="SOP183" s="541"/>
      <c r="SOQ183" s="541"/>
      <c r="SOR183" s="541"/>
      <c r="SOS183" s="541"/>
      <c r="SOT183" s="541"/>
      <c r="SOU183" s="541"/>
      <c r="SOV183" s="541"/>
      <c r="SOW183" s="541"/>
      <c r="SOX183" s="541"/>
      <c r="SOY183" s="541"/>
      <c r="SOZ183" s="541"/>
      <c r="SPA183" s="541"/>
      <c r="SPB183" s="541"/>
      <c r="SPC183" s="541"/>
      <c r="SPD183" s="541"/>
      <c r="SPE183" s="541"/>
      <c r="SPF183" s="541"/>
      <c r="SPG183" s="541"/>
      <c r="SPH183" s="541"/>
      <c r="SPI183" s="541"/>
      <c r="SPJ183" s="541"/>
      <c r="SPK183" s="541"/>
      <c r="SPL183" s="541"/>
      <c r="SPM183" s="541"/>
      <c r="SPN183" s="541"/>
      <c r="SPO183" s="541"/>
      <c r="SPP183" s="541"/>
      <c r="SPQ183" s="541"/>
      <c r="SPR183" s="541"/>
      <c r="SPS183" s="541"/>
      <c r="SPT183" s="541"/>
      <c r="SPU183" s="541"/>
      <c r="SPV183" s="541"/>
      <c r="SPW183" s="541"/>
      <c r="SPX183" s="541"/>
      <c r="SPY183" s="541"/>
      <c r="SPZ183" s="541"/>
      <c r="SQA183" s="541"/>
      <c r="SQB183" s="541"/>
      <c r="SQC183" s="541"/>
      <c r="SQD183" s="541"/>
      <c r="SQE183" s="541"/>
      <c r="SQF183" s="541"/>
      <c r="SQG183" s="541"/>
      <c r="SQH183" s="541"/>
      <c r="SQI183" s="541"/>
      <c r="SQJ183" s="541"/>
      <c r="SQK183" s="541"/>
      <c r="SQL183" s="541"/>
      <c r="SQM183" s="541"/>
      <c r="SQN183" s="541"/>
      <c r="SQO183" s="541"/>
      <c r="SQP183" s="541"/>
      <c r="SQQ183" s="541"/>
      <c r="SQR183" s="541"/>
      <c r="SQS183" s="541"/>
      <c r="SQT183" s="541"/>
      <c r="SQU183" s="541"/>
      <c r="SQV183" s="541"/>
      <c r="SQW183" s="541"/>
      <c r="SQX183" s="541"/>
      <c r="SQY183" s="541"/>
      <c r="SQZ183" s="541"/>
      <c r="SRA183" s="541"/>
      <c r="SRB183" s="541"/>
      <c r="SRC183" s="541"/>
      <c r="SRD183" s="541"/>
      <c r="SRE183" s="541"/>
      <c r="SRF183" s="541"/>
      <c r="SRG183" s="541"/>
      <c r="SRH183" s="541"/>
      <c r="SRI183" s="541"/>
      <c r="SRJ183" s="541"/>
      <c r="SRK183" s="541"/>
      <c r="SRL183" s="541"/>
      <c r="SRM183" s="541"/>
      <c r="SRN183" s="541"/>
      <c r="SRO183" s="541"/>
      <c r="SRP183" s="541"/>
      <c r="SRQ183" s="541"/>
      <c r="SRR183" s="541"/>
      <c r="SRS183" s="541"/>
      <c r="SRT183" s="541"/>
      <c r="SRU183" s="541"/>
      <c r="SRV183" s="541"/>
      <c r="SRW183" s="541"/>
      <c r="SRX183" s="541"/>
      <c r="SRY183" s="541"/>
      <c r="SRZ183" s="541"/>
      <c r="SSA183" s="541"/>
      <c r="SSB183" s="541"/>
      <c r="SSC183" s="541"/>
      <c r="SSD183" s="541"/>
      <c r="SSE183" s="541"/>
      <c r="SSF183" s="541"/>
      <c r="SSG183" s="541"/>
      <c r="SSH183" s="541"/>
      <c r="SSI183" s="541"/>
      <c r="SSJ183" s="541"/>
      <c r="SSK183" s="541"/>
      <c r="SSL183" s="541"/>
      <c r="SSM183" s="541"/>
      <c r="SSN183" s="541"/>
      <c r="SSO183" s="541"/>
      <c r="SSP183" s="541"/>
      <c r="SSQ183" s="541"/>
      <c r="SSR183" s="541"/>
      <c r="SSS183" s="541"/>
      <c r="SST183" s="541"/>
      <c r="SSU183" s="541"/>
      <c r="SSV183" s="541"/>
      <c r="SSW183" s="541"/>
      <c r="SSX183" s="541"/>
      <c r="SSY183" s="541"/>
      <c r="SSZ183" s="541"/>
      <c r="STA183" s="541"/>
      <c r="STB183" s="541"/>
      <c r="STC183" s="541"/>
      <c r="STD183" s="541"/>
      <c r="STE183" s="541"/>
      <c r="STF183" s="541"/>
      <c r="STG183" s="541"/>
      <c r="STH183" s="541"/>
      <c r="STI183" s="541"/>
      <c r="STJ183" s="541"/>
      <c r="STK183" s="541"/>
      <c r="STL183" s="541"/>
      <c r="STM183" s="541"/>
      <c r="STN183" s="541"/>
      <c r="STO183" s="541"/>
      <c r="STP183" s="541"/>
      <c r="STQ183" s="541"/>
      <c r="STR183" s="541"/>
      <c r="STS183" s="541"/>
      <c r="STT183" s="541"/>
      <c r="STU183" s="541"/>
      <c r="STV183" s="541"/>
      <c r="STW183" s="541"/>
      <c r="STX183" s="541"/>
      <c r="STY183" s="541"/>
      <c r="STZ183" s="541"/>
      <c r="SUA183" s="541"/>
      <c r="SUB183" s="541"/>
      <c r="SUC183" s="541"/>
      <c r="SUD183" s="541"/>
      <c r="SUE183" s="541"/>
      <c r="SUF183" s="541"/>
      <c r="SUG183" s="541"/>
      <c r="SUH183" s="541"/>
      <c r="SUI183" s="541"/>
      <c r="SUJ183" s="541"/>
      <c r="SUK183" s="541"/>
      <c r="SUL183" s="541"/>
      <c r="SUM183" s="541"/>
      <c r="SUN183" s="541"/>
      <c r="SUO183" s="541"/>
      <c r="SUP183" s="541"/>
      <c r="SUQ183" s="541"/>
      <c r="SUR183" s="541"/>
      <c r="SUS183" s="541"/>
      <c r="SUT183" s="541"/>
      <c r="SUU183" s="541"/>
      <c r="SUV183" s="541"/>
      <c r="SUW183" s="541"/>
      <c r="SUX183" s="541"/>
      <c r="SUY183" s="541"/>
      <c r="SUZ183" s="541"/>
      <c r="SVA183" s="541"/>
      <c r="SVB183" s="541"/>
      <c r="SVC183" s="541"/>
      <c r="SVD183" s="541"/>
      <c r="SVE183" s="541"/>
      <c r="SVF183" s="541"/>
      <c r="SVG183" s="541"/>
      <c r="SVH183" s="541"/>
      <c r="SVI183" s="541"/>
      <c r="SVJ183" s="541"/>
      <c r="SVK183" s="541"/>
      <c r="SVL183" s="541"/>
      <c r="SVM183" s="541"/>
      <c r="SVN183" s="541"/>
      <c r="SVO183" s="541"/>
      <c r="SVP183" s="541"/>
      <c r="SVQ183" s="541"/>
      <c r="SVR183" s="541"/>
      <c r="SVS183" s="541"/>
      <c r="SVT183" s="541"/>
      <c r="SVU183" s="541"/>
      <c r="SVV183" s="541"/>
      <c r="SVW183" s="541"/>
      <c r="SVX183" s="541"/>
      <c r="SVY183" s="541"/>
      <c r="SVZ183" s="541"/>
      <c r="SWA183" s="541"/>
      <c r="SWB183" s="541"/>
      <c r="SWC183" s="541"/>
      <c r="SWD183" s="541"/>
      <c r="SWE183" s="541"/>
      <c r="SWF183" s="541"/>
      <c r="SWG183" s="541"/>
      <c r="SWH183" s="541"/>
      <c r="SWI183" s="541"/>
      <c r="SWJ183" s="541"/>
      <c r="SWK183" s="541"/>
      <c r="SWL183" s="541"/>
      <c r="SWM183" s="541"/>
      <c r="SWN183" s="541"/>
      <c r="SWO183" s="541"/>
      <c r="SWP183" s="541"/>
      <c r="SWQ183" s="541"/>
      <c r="SWR183" s="541"/>
      <c r="SWS183" s="541"/>
      <c r="SWT183" s="541"/>
      <c r="SWU183" s="541"/>
      <c r="SWV183" s="541"/>
      <c r="SWW183" s="541"/>
      <c r="SWX183" s="541"/>
      <c r="SWY183" s="541"/>
      <c r="SWZ183" s="541"/>
      <c r="SXA183" s="541"/>
      <c r="SXB183" s="541"/>
      <c r="SXC183" s="541"/>
      <c r="SXD183" s="541"/>
      <c r="SXE183" s="541"/>
      <c r="SXF183" s="541"/>
      <c r="SXG183" s="541"/>
      <c r="SXH183" s="541"/>
      <c r="SXI183" s="541"/>
      <c r="SXJ183" s="541"/>
      <c r="SXK183" s="541"/>
      <c r="SXL183" s="541"/>
      <c r="SXM183" s="541"/>
      <c r="SXN183" s="541"/>
      <c r="SXO183" s="541"/>
      <c r="SXP183" s="541"/>
      <c r="SXQ183" s="541"/>
      <c r="SXR183" s="541"/>
      <c r="SXS183" s="541"/>
      <c r="SXT183" s="541"/>
      <c r="SXU183" s="541"/>
      <c r="SXV183" s="541"/>
      <c r="SXW183" s="541"/>
      <c r="SXX183" s="541"/>
      <c r="SXY183" s="541"/>
      <c r="SXZ183" s="541"/>
      <c r="SYA183" s="541"/>
      <c r="SYB183" s="541"/>
      <c r="SYC183" s="541"/>
      <c r="SYD183" s="541"/>
      <c r="SYE183" s="541"/>
      <c r="SYF183" s="541"/>
      <c r="SYG183" s="541"/>
      <c r="SYH183" s="541"/>
      <c r="SYI183" s="541"/>
      <c r="SYJ183" s="541"/>
      <c r="SYK183" s="541"/>
      <c r="SYL183" s="541"/>
      <c r="SYM183" s="541"/>
      <c r="SYN183" s="541"/>
      <c r="SYO183" s="541"/>
      <c r="SYP183" s="541"/>
      <c r="SYQ183" s="541"/>
      <c r="SYR183" s="541"/>
      <c r="SYS183" s="541"/>
      <c r="SYT183" s="541"/>
      <c r="SYU183" s="541"/>
      <c r="SYV183" s="541"/>
      <c r="SYW183" s="541"/>
      <c r="SYX183" s="541"/>
      <c r="SYY183" s="541"/>
      <c r="SYZ183" s="541"/>
      <c r="SZA183" s="541"/>
      <c r="SZB183" s="541"/>
      <c r="SZC183" s="541"/>
      <c r="SZD183" s="541"/>
      <c r="SZE183" s="541"/>
      <c r="SZF183" s="541"/>
      <c r="SZG183" s="541"/>
      <c r="SZH183" s="541"/>
      <c r="SZI183" s="541"/>
      <c r="SZJ183" s="541"/>
      <c r="SZK183" s="541"/>
      <c r="SZL183" s="541"/>
      <c r="SZM183" s="541"/>
      <c r="SZN183" s="541"/>
      <c r="SZO183" s="541"/>
      <c r="SZP183" s="541"/>
      <c r="SZQ183" s="541"/>
      <c r="SZR183" s="541"/>
      <c r="SZS183" s="541"/>
      <c r="SZT183" s="541"/>
      <c r="SZU183" s="541"/>
      <c r="SZV183" s="541"/>
      <c r="SZW183" s="541"/>
      <c r="SZX183" s="541"/>
      <c r="SZY183" s="541"/>
      <c r="SZZ183" s="541"/>
      <c r="TAA183" s="541"/>
      <c r="TAB183" s="541"/>
      <c r="TAC183" s="541"/>
      <c r="TAD183" s="541"/>
      <c r="TAE183" s="541"/>
      <c r="TAF183" s="541"/>
      <c r="TAG183" s="541"/>
      <c r="TAH183" s="541"/>
      <c r="TAI183" s="541"/>
      <c r="TAJ183" s="541"/>
      <c r="TAK183" s="541"/>
      <c r="TAL183" s="541"/>
      <c r="TAM183" s="541"/>
      <c r="TAN183" s="541"/>
      <c r="TAO183" s="541"/>
      <c r="TAP183" s="541"/>
      <c r="TAQ183" s="541"/>
      <c r="TAR183" s="541"/>
      <c r="TAS183" s="541"/>
      <c r="TAT183" s="541"/>
      <c r="TAU183" s="541"/>
      <c r="TAV183" s="541"/>
      <c r="TAW183" s="541"/>
      <c r="TAX183" s="541"/>
      <c r="TAY183" s="541"/>
      <c r="TAZ183" s="541"/>
      <c r="TBA183" s="541"/>
      <c r="TBB183" s="541"/>
      <c r="TBC183" s="541"/>
      <c r="TBD183" s="541"/>
      <c r="TBE183" s="541"/>
      <c r="TBF183" s="541"/>
      <c r="TBG183" s="541"/>
      <c r="TBH183" s="541"/>
      <c r="TBI183" s="541"/>
      <c r="TBJ183" s="541"/>
      <c r="TBK183" s="541"/>
      <c r="TBL183" s="541"/>
      <c r="TBM183" s="541"/>
      <c r="TBN183" s="541"/>
      <c r="TBO183" s="541"/>
      <c r="TBP183" s="541"/>
      <c r="TBQ183" s="541"/>
      <c r="TBR183" s="541"/>
      <c r="TBS183" s="541"/>
      <c r="TBT183" s="541"/>
      <c r="TBU183" s="541"/>
      <c r="TBV183" s="541"/>
      <c r="TBW183" s="541"/>
      <c r="TBX183" s="541"/>
      <c r="TBY183" s="541"/>
      <c r="TBZ183" s="541"/>
      <c r="TCA183" s="541"/>
      <c r="TCB183" s="541"/>
      <c r="TCC183" s="541"/>
      <c r="TCD183" s="541"/>
      <c r="TCE183" s="541"/>
      <c r="TCF183" s="541"/>
      <c r="TCG183" s="541"/>
      <c r="TCH183" s="541"/>
      <c r="TCI183" s="541"/>
      <c r="TCJ183" s="541"/>
      <c r="TCK183" s="541"/>
      <c r="TCL183" s="541"/>
      <c r="TCM183" s="541"/>
      <c r="TCN183" s="541"/>
      <c r="TCO183" s="541"/>
      <c r="TCP183" s="541"/>
      <c r="TCQ183" s="541"/>
      <c r="TCR183" s="541"/>
      <c r="TCS183" s="541"/>
      <c r="TCT183" s="541"/>
      <c r="TCU183" s="541"/>
      <c r="TCV183" s="541"/>
      <c r="TCW183" s="541"/>
      <c r="TCX183" s="541"/>
      <c r="TCY183" s="541"/>
      <c r="TCZ183" s="541"/>
      <c r="TDA183" s="541"/>
      <c r="TDB183" s="541"/>
      <c r="TDC183" s="541"/>
      <c r="TDD183" s="541"/>
      <c r="TDE183" s="541"/>
      <c r="TDF183" s="541"/>
      <c r="TDG183" s="541"/>
      <c r="TDH183" s="541"/>
      <c r="TDI183" s="541"/>
      <c r="TDJ183" s="541"/>
      <c r="TDK183" s="541"/>
      <c r="TDL183" s="541"/>
      <c r="TDM183" s="541"/>
      <c r="TDN183" s="541"/>
      <c r="TDO183" s="541"/>
      <c r="TDP183" s="541"/>
      <c r="TDQ183" s="541"/>
      <c r="TDR183" s="541"/>
      <c r="TDS183" s="541"/>
      <c r="TDT183" s="541"/>
      <c r="TDU183" s="541"/>
      <c r="TDV183" s="541"/>
      <c r="TDW183" s="541"/>
      <c r="TDX183" s="541"/>
      <c r="TDY183" s="541"/>
      <c r="TDZ183" s="541"/>
      <c r="TEA183" s="541"/>
      <c r="TEB183" s="541"/>
      <c r="TEC183" s="541"/>
      <c r="TED183" s="541"/>
      <c r="TEE183" s="541"/>
      <c r="TEF183" s="541"/>
      <c r="TEG183" s="541"/>
      <c r="TEH183" s="541"/>
      <c r="TEI183" s="541"/>
      <c r="TEJ183" s="541"/>
      <c r="TEK183" s="541"/>
      <c r="TEL183" s="541"/>
      <c r="TEM183" s="541"/>
      <c r="TEN183" s="541"/>
      <c r="TEO183" s="541"/>
      <c r="TEP183" s="541"/>
      <c r="TEQ183" s="541"/>
      <c r="TER183" s="541"/>
      <c r="TES183" s="541"/>
      <c r="TET183" s="541"/>
      <c r="TEU183" s="541"/>
      <c r="TEV183" s="541"/>
      <c r="TEW183" s="541"/>
      <c r="TEX183" s="541"/>
      <c r="TEY183" s="541"/>
      <c r="TEZ183" s="541"/>
      <c r="TFA183" s="541"/>
      <c r="TFB183" s="541"/>
      <c r="TFC183" s="541"/>
      <c r="TFD183" s="541"/>
      <c r="TFE183" s="541"/>
      <c r="TFF183" s="541"/>
      <c r="TFG183" s="541"/>
      <c r="TFH183" s="541"/>
      <c r="TFI183" s="541"/>
      <c r="TFJ183" s="541"/>
      <c r="TFK183" s="541"/>
      <c r="TFL183" s="541"/>
      <c r="TFM183" s="541"/>
      <c r="TFN183" s="541"/>
      <c r="TFO183" s="541"/>
      <c r="TFP183" s="541"/>
      <c r="TFQ183" s="541"/>
      <c r="TFR183" s="541"/>
      <c r="TFS183" s="541"/>
      <c r="TFT183" s="541"/>
      <c r="TFU183" s="541"/>
      <c r="TFV183" s="541"/>
      <c r="TFW183" s="541"/>
      <c r="TFX183" s="541"/>
      <c r="TFY183" s="541"/>
      <c r="TFZ183" s="541"/>
      <c r="TGA183" s="541"/>
      <c r="TGB183" s="541"/>
      <c r="TGC183" s="541"/>
      <c r="TGD183" s="541"/>
      <c r="TGE183" s="541"/>
      <c r="TGF183" s="541"/>
      <c r="TGG183" s="541"/>
      <c r="TGH183" s="541"/>
      <c r="TGI183" s="541"/>
      <c r="TGJ183" s="541"/>
      <c r="TGK183" s="541"/>
      <c r="TGL183" s="541"/>
      <c r="TGM183" s="541"/>
      <c r="TGN183" s="541"/>
      <c r="TGO183" s="541"/>
      <c r="TGP183" s="541"/>
      <c r="TGQ183" s="541"/>
      <c r="TGR183" s="541"/>
      <c r="TGS183" s="541"/>
      <c r="TGT183" s="541"/>
      <c r="TGU183" s="541"/>
      <c r="TGV183" s="541"/>
      <c r="TGW183" s="541"/>
      <c r="TGX183" s="541"/>
      <c r="TGY183" s="541"/>
      <c r="TGZ183" s="541"/>
      <c r="THA183" s="541"/>
      <c r="THB183" s="541"/>
      <c r="THC183" s="541"/>
      <c r="THD183" s="541"/>
      <c r="THE183" s="541"/>
      <c r="THF183" s="541"/>
      <c r="THG183" s="541"/>
      <c r="THH183" s="541"/>
      <c r="THI183" s="541"/>
      <c r="THJ183" s="541"/>
      <c r="THK183" s="541"/>
      <c r="THL183" s="541"/>
      <c r="THM183" s="541"/>
      <c r="THN183" s="541"/>
      <c r="THO183" s="541"/>
      <c r="THP183" s="541"/>
      <c r="THQ183" s="541"/>
      <c r="THR183" s="541"/>
      <c r="THS183" s="541"/>
      <c r="THT183" s="541"/>
      <c r="THU183" s="541"/>
      <c r="THV183" s="541"/>
      <c r="THW183" s="541"/>
      <c r="THX183" s="541"/>
      <c r="THY183" s="541"/>
      <c r="THZ183" s="541"/>
      <c r="TIA183" s="541"/>
      <c r="TIB183" s="541"/>
      <c r="TIC183" s="541"/>
      <c r="TID183" s="541"/>
      <c r="TIE183" s="541"/>
      <c r="TIF183" s="541"/>
      <c r="TIG183" s="541"/>
      <c r="TIH183" s="541"/>
      <c r="TII183" s="541"/>
      <c r="TIJ183" s="541"/>
      <c r="TIK183" s="541"/>
      <c r="TIL183" s="541"/>
      <c r="TIM183" s="541"/>
      <c r="TIN183" s="541"/>
      <c r="TIO183" s="541"/>
      <c r="TIP183" s="541"/>
      <c r="TIQ183" s="541"/>
      <c r="TIR183" s="541"/>
      <c r="TIS183" s="541"/>
      <c r="TIT183" s="541"/>
      <c r="TIU183" s="541"/>
      <c r="TIV183" s="541"/>
      <c r="TIW183" s="541"/>
      <c r="TIX183" s="541"/>
      <c r="TIY183" s="541"/>
      <c r="TIZ183" s="541"/>
      <c r="TJA183" s="541"/>
      <c r="TJB183" s="541"/>
      <c r="TJC183" s="541"/>
      <c r="TJD183" s="541"/>
      <c r="TJE183" s="541"/>
      <c r="TJF183" s="541"/>
      <c r="TJG183" s="541"/>
      <c r="TJH183" s="541"/>
      <c r="TJI183" s="541"/>
      <c r="TJJ183" s="541"/>
      <c r="TJK183" s="541"/>
      <c r="TJL183" s="541"/>
      <c r="TJM183" s="541"/>
      <c r="TJN183" s="541"/>
      <c r="TJO183" s="541"/>
      <c r="TJP183" s="541"/>
      <c r="TJQ183" s="541"/>
      <c r="TJR183" s="541"/>
      <c r="TJS183" s="541"/>
      <c r="TJT183" s="541"/>
      <c r="TJU183" s="541"/>
      <c r="TJV183" s="541"/>
      <c r="TJW183" s="541"/>
      <c r="TJX183" s="541"/>
      <c r="TJY183" s="541"/>
      <c r="TJZ183" s="541"/>
      <c r="TKA183" s="541"/>
      <c r="TKB183" s="541"/>
      <c r="TKC183" s="541"/>
      <c r="TKD183" s="541"/>
      <c r="TKE183" s="541"/>
      <c r="TKF183" s="541"/>
      <c r="TKG183" s="541"/>
      <c r="TKH183" s="541"/>
      <c r="TKI183" s="541"/>
      <c r="TKJ183" s="541"/>
      <c r="TKK183" s="541"/>
      <c r="TKL183" s="541"/>
      <c r="TKM183" s="541"/>
      <c r="TKN183" s="541"/>
      <c r="TKO183" s="541"/>
      <c r="TKP183" s="541"/>
      <c r="TKQ183" s="541"/>
      <c r="TKR183" s="541"/>
      <c r="TKS183" s="541"/>
      <c r="TKT183" s="541"/>
      <c r="TKU183" s="541"/>
      <c r="TKV183" s="541"/>
      <c r="TKW183" s="541"/>
      <c r="TKX183" s="541"/>
      <c r="TKY183" s="541"/>
      <c r="TKZ183" s="541"/>
      <c r="TLA183" s="541"/>
      <c r="TLB183" s="541"/>
      <c r="TLC183" s="541"/>
      <c r="TLD183" s="541"/>
      <c r="TLE183" s="541"/>
      <c r="TLF183" s="541"/>
      <c r="TLG183" s="541"/>
      <c r="TLH183" s="541"/>
      <c r="TLI183" s="541"/>
      <c r="TLJ183" s="541"/>
      <c r="TLK183" s="541"/>
      <c r="TLL183" s="541"/>
      <c r="TLM183" s="541"/>
      <c r="TLN183" s="541"/>
      <c r="TLO183" s="541"/>
      <c r="TLP183" s="541"/>
      <c r="TLQ183" s="541"/>
      <c r="TLR183" s="541"/>
      <c r="TLS183" s="541"/>
      <c r="TLT183" s="541"/>
      <c r="TLU183" s="541"/>
      <c r="TLV183" s="541"/>
      <c r="TLW183" s="541"/>
      <c r="TLX183" s="541"/>
      <c r="TLY183" s="541"/>
      <c r="TLZ183" s="541"/>
      <c r="TMA183" s="541"/>
      <c r="TMB183" s="541"/>
      <c r="TMC183" s="541"/>
      <c r="TMD183" s="541"/>
      <c r="TME183" s="541"/>
      <c r="TMF183" s="541"/>
      <c r="TMG183" s="541"/>
      <c r="TMH183" s="541"/>
      <c r="TMI183" s="541"/>
      <c r="TMJ183" s="541"/>
      <c r="TMK183" s="541"/>
      <c r="TML183" s="541"/>
      <c r="TMM183" s="541"/>
      <c r="TMN183" s="541"/>
      <c r="TMO183" s="541"/>
      <c r="TMP183" s="541"/>
      <c r="TMQ183" s="541"/>
      <c r="TMR183" s="541"/>
      <c r="TMS183" s="541"/>
      <c r="TMT183" s="541"/>
      <c r="TMU183" s="541"/>
      <c r="TMV183" s="541"/>
      <c r="TMW183" s="541"/>
      <c r="TMX183" s="541"/>
      <c r="TMY183" s="541"/>
      <c r="TMZ183" s="541"/>
      <c r="TNA183" s="541"/>
      <c r="TNB183" s="541"/>
      <c r="TNC183" s="541"/>
      <c r="TND183" s="541"/>
      <c r="TNE183" s="541"/>
      <c r="TNF183" s="541"/>
      <c r="TNG183" s="541"/>
      <c r="TNH183" s="541"/>
      <c r="TNI183" s="541"/>
      <c r="TNJ183" s="541"/>
      <c r="TNK183" s="541"/>
      <c r="TNL183" s="541"/>
      <c r="TNM183" s="541"/>
      <c r="TNN183" s="541"/>
      <c r="TNO183" s="541"/>
      <c r="TNP183" s="541"/>
      <c r="TNQ183" s="541"/>
      <c r="TNR183" s="541"/>
      <c r="TNS183" s="541"/>
      <c r="TNT183" s="541"/>
      <c r="TNU183" s="541"/>
      <c r="TNV183" s="541"/>
      <c r="TNW183" s="541"/>
      <c r="TNX183" s="541"/>
      <c r="TNY183" s="541"/>
      <c r="TNZ183" s="541"/>
      <c r="TOA183" s="541"/>
      <c r="TOB183" s="541"/>
      <c r="TOC183" s="541"/>
      <c r="TOD183" s="541"/>
      <c r="TOE183" s="541"/>
      <c r="TOF183" s="541"/>
      <c r="TOG183" s="541"/>
      <c r="TOH183" s="541"/>
      <c r="TOI183" s="541"/>
      <c r="TOJ183" s="541"/>
      <c r="TOK183" s="541"/>
      <c r="TOL183" s="541"/>
      <c r="TOM183" s="541"/>
      <c r="TON183" s="541"/>
      <c r="TOO183" s="541"/>
      <c r="TOP183" s="541"/>
      <c r="TOQ183" s="541"/>
      <c r="TOR183" s="541"/>
      <c r="TOS183" s="541"/>
      <c r="TOT183" s="541"/>
      <c r="TOU183" s="541"/>
      <c r="TOV183" s="541"/>
      <c r="TOW183" s="541"/>
      <c r="TOX183" s="541"/>
      <c r="TOY183" s="541"/>
      <c r="TOZ183" s="541"/>
      <c r="TPA183" s="541"/>
      <c r="TPB183" s="541"/>
      <c r="TPC183" s="541"/>
      <c r="TPD183" s="541"/>
      <c r="TPE183" s="541"/>
      <c r="TPF183" s="541"/>
      <c r="TPG183" s="541"/>
      <c r="TPH183" s="541"/>
      <c r="TPI183" s="541"/>
      <c r="TPJ183" s="541"/>
      <c r="TPK183" s="541"/>
      <c r="TPL183" s="541"/>
      <c r="TPM183" s="541"/>
      <c r="TPN183" s="541"/>
      <c r="TPO183" s="541"/>
      <c r="TPP183" s="541"/>
      <c r="TPQ183" s="541"/>
      <c r="TPR183" s="541"/>
      <c r="TPS183" s="541"/>
      <c r="TPT183" s="541"/>
      <c r="TPU183" s="541"/>
      <c r="TPV183" s="541"/>
      <c r="TPW183" s="541"/>
      <c r="TPX183" s="541"/>
      <c r="TPY183" s="541"/>
      <c r="TPZ183" s="541"/>
      <c r="TQA183" s="541"/>
      <c r="TQB183" s="541"/>
      <c r="TQC183" s="541"/>
      <c r="TQD183" s="541"/>
      <c r="TQE183" s="541"/>
      <c r="TQF183" s="541"/>
      <c r="TQG183" s="541"/>
      <c r="TQH183" s="541"/>
      <c r="TQI183" s="541"/>
      <c r="TQJ183" s="541"/>
      <c r="TQK183" s="541"/>
      <c r="TQL183" s="541"/>
      <c r="TQM183" s="541"/>
      <c r="TQN183" s="541"/>
      <c r="TQO183" s="541"/>
      <c r="TQP183" s="541"/>
      <c r="TQQ183" s="541"/>
      <c r="TQR183" s="541"/>
      <c r="TQS183" s="541"/>
      <c r="TQT183" s="541"/>
      <c r="TQU183" s="541"/>
      <c r="TQV183" s="541"/>
      <c r="TQW183" s="541"/>
      <c r="TQX183" s="541"/>
      <c r="TQY183" s="541"/>
      <c r="TQZ183" s="541"/>
      <c r="TRA183" s="541"/>
      <c r="TRB183" s="541"/>
      <c r="TRC183" s="541"/>
      <c r="TRD183" s="541"/>
      <c r="TRE183" s="541"/>
      <c r="TRF183" s="541"/>
      <c r="TRG183" s="541"/>
      <c r="TRH183" s="541"/>
      <c r="TRI183" s="541"/>
      <c r="TRJ183" s="541"/>
      <c r="TRK183" s="541"/>
      <c r="TRL183" s="541"/>
      <c r="TRM183" s="541"/>
      <c r="TRN183" s="541"/>
      <c r="TRO183" s="541"/>
      <c r="TRP183" s="541"/>
      <c r="TRQ183" s="541"/>
      <c r="TRR183" s="541"/>
      <c r="TRS183" s="541"/>
      <c r="TRT183" s="541"/>
      <c r="TRU183" s="541"/>
      <c r="TRV183" s="541"/>
      <c r="TRW183" s="541"/>
      <c r="TRX183" s="541"/>
      <c r="TRY183" s="541"/>
      <c r="TRZ183" s="541"/>
      <c r="TSA183" s="541"/>
      <c r="TSB183" s="541"/>
      <c r="TSC183" s="541"/>
      <c r="TSD183" s="541"/>
      <c r="TSE183" s="541"/>
      <c r="TSF183" s="541"/>
      <c r="TSG183" s="541"/>
      <c r="TSH183" s="541"/>
      <c r="TSI183" s="541"/>
      <c r="TSJ183" s="541"/>
      <c r="TSK183" s="541"/>
      <c r="TSL183" s="541"/>
      <c r="TSM183" s="541"/>
      <c r="TSN183" s="541"/>
      <c r="TSO183" s="541"/>
      <c r="TSP183" s="541"/>
      <c r="TSQ183" s="541"/>
      <c r="TSR183" s="541"/>
      <c r="TSS183" s="541"/>
      <c r="TST183" s="541"/>
      <c r="TSU183" s="541"/>
      <c r="TSV183" s="541"/>
      <c r="TSW183" s="541"/>
      <c r="TSX183" s="541"/>
      <c r="TSY183" s="541"/>
      <c r="TSZ183" s="541"/>
      <c r="TTA183" s="541"/>
      <c r="TTB183" s="541"/>
      <c r="TTC183" s="541"/>
      <c r="TTD183" s="541"/>
      <c r="TTE183" s="541"/>
      <c r="TTF183" s="541"/>
      <c r="TTG183" s="541"/>
      <c r="TTH183" s="541"/>
      <c r="TTI183" s="541"/>
      <c r="TTJ183" s="541"/>
      <c r="TTK183" s="541"/>
      <c r="TTL183" s="541"/>
      <c r="TTM183" s="541"/>
      <c r="TTN183" s="541"/>
      <c r="TTO183" s="541"/>
      <c r="TTP183" s="541"/>
      <c r="TTQ183" s="541"/>
      <c r="TTR183" s="541"/>
      <c r="TTS183" s="541"/>
      <c r="TTT183" s="541"/>
      <c r="TTU183" s="541"/>
      <c r="TTV183" s="541"/>
      <c r="TTW183" s="541"/>
      <c r="TTX183" s="541"/>
      <c r="TTY183" s="541"/>
      <c r="TTZ183" s="541"/>
      <c r="TUA183" s="541"/>
      <c r="TUB183" s="541"/>
      <c r="TUC183" s="541"/>
      <c r="TUD183" s="541"/>
      <c r="TUE183" s="541"/>
      <c r="TUF183" s="541"/>
      <c r="TUG183" s="541"/>
      <c r="TUH183" s="541"/>
      <c r="TUI183" s="541"/>
      <c r="TUJ183" s="541"/>
      <c r="TUK183" s="541"/>
      <c r="TUL183" s="541"/>
      <c r="TUM183" s="541"/>
      <c r="TUN183" s="541"/>
      <c r="TUO183" s="541"/>
      <c r="TUP183" s="541"/>
      <c r="TUQ183" s="541"/>
      <c r="TUR183" s="541"/>
      <c r="TUS183" s="541"/>
      <c r="TUT183" s="541"/>
      <c r="TUU183" s="541"/>
      <c r="TUV183" s="541"/>
      <c r="TUW183" s="541"/>
      <c r="TUX183" s="541"/>
      <c r="TUY183" s="541"/>
      <c r="TUZ183" s="541"/>
      <c r="TVA183" s="541"/>
      <c r="TVB183" s="541"/>
      <c r="TVC183" s="541"/>
      <c r="TVD183" s="541"/>
      <c r="TVE183" s="541"/>
      <c r="TVF183" s="541"/>
      <c r="TVG183" s="541"/>
      <c r="TVH183" s="541"/>
      <c r="TVI183" s="541"/>
      <c r="TVJ183" s="541"/>
      <c r="TVK183" s="541"/>
      <c r="TVL183" s="541"/>
      <c r="TVM183" s="541"/>
      <c r="TVN183" s="541"/>
      <c r="TVO183" s="541"/>
      <c r="TVP183" s="541"/>
      <c r="TVQ183" s="541"/>
      <c r="TVR183" s="541"/>
      <c r="TVS183" s="541"/>
      <c r="TVT183" s="541"/>
      <c r="TVU183" s="541"/>
      <c r="TVV183" s="541"/>
      <c r="TVW183" s="541"/>
      <c r="TVX183" s="541"/>
      <c r="TVY183" s="541"/>
      <c r="TVZ183" s="541"/>
      <c r="TWA183" s="541"/>
      <c r="TWB183" s="541"/>
      <c r="TWC183" s="541"/>
      <c r="TWD183" s="541"/>
      <c r="TWE183" s="541"/>
      <c r="TWF183" s="541"/>
      <c r="TWG183" s="541"/>
      <c r="TWH183" s="541"/>
      <c r="TWI183" s="541"/>
      <c r="TWJ183" s="541"/>
      <c r="TWK183" s="541"/>
      <c r="TWL183" s="541"/>
      <c r="TWM183" s="541"/>
      <c r="TWN183" s="541"/>
      <c r="TWO183" s="541"/>
      <c r="TWP183" s="541"/>
      <c r="TWQ183" s="541"/>
      <c r="TWR183" s="541"/>
      <c r="TWS183" s="541"/>
      <c r="TWT183" s="541"/>
      <c r="TWU183" s="541"/>
      <c r="TWV183" s="541"/>
      <c r="TWW183" s="541"/>
      <c r="TWX183" s="541"/>
      <c r="TWY183" s="541"/>
      <c r="TWZ183" s="541"/>
      <c r="TXA183" s="541"/>
      <c r="TXB183" s="541"/>
      <c r="TXC183" s="541"/>
      <c r="TXD183" s="541"/>
      <c r="TXE183" s="541"/>
      <c r="TXF183" s="541"/>
      <c r="TXG183" s="541"/>
      <c r="TXH183" s="541"/>
      <c r="TXI183" s="541"/>
      <c r="TXJ183" s="541"/>
      <c r="TXK183" s="541"/>
      <c r="TXL183" s="541"/>
      <c r="TXM183" s="541"/>
      <c r="TXN183" s="541"/>
      <c r="TXO183" s="541"/>
      <c r="TXP183" s="541"/>
      <c r="TXQ183" s="541"/>
      <c r="TXR183" s="541"/>
      <c r="TXS183" s="541"/>
      <c r="TXT183" s="541"/>
      <c r="TXU183" s="541"/>
      <c r="TXV183" s="541"/>
      <c r="TXW183" s="541"/>
      <c r="TXX183" s="541"/>
      <c r="TXY183" s="541"/>
      <c r="TXZ183" s="541"/>
      <c r="TYA183" s="541"/>
      <c r="TYB183" s="541"/>
      <c r="TYC183" s="541"/>
      <c r="TYD183" s="541"/>
      <c r="TYE183" s="541"/>
      <c r="TYF183" s="541"/>
      <c r="TYG183" s="541"/>
      <c r="TYH183" s="541"/>
      <c r="TYI183" s="541"/>
      <c r="TYJ183" s="541"/>
      <c r="TYK183" s="541"/>
      <c r="TYL183" s="541"/>
      <c r="TYM183" s="541"/>
      <c r="TYN183" s="541"/>
      <c r="TYO183" s="541"/>
      <c r="TYP183" s="541"/>
      <c r="TYQ183" s="541"/>
      <c r="TYR183" s="541"/>
      <c r="TYS183" s="541"/>
      <c r="TYT183" s="541"/>
      <c r="TYU183" s="541"/>
      <c r="TYV183" s="541"/>
      <c r="TYW183" s="541"/>
      <c r="TYX183" s="541"/>
      <c r="TYY183" s="541"/>
      <c r="TYZ183" s="541"/>
      <c r="TZA183" s="541"/>
      <c r="TZB183" s="541"/>
      <c r="TZC183" s="541"/>
      <c r="TZD183" s="541"/>
      <c r="TZE183" s="541"/>
      <c r="TZF183" s="541"/>
      <c r="TZG183" s="541"/>
      <c r="TZH183" s="541"/>
      <c r="TZI183" s="541"/>
      <c r="TZJ183" s="541"/>
      <c r="TZK183" s="541"/>
      <c r="TZL183" s="541"/>
      <c r="TZM183" s="541"/>
      <c r="TZN183" s="541"/>
      <c r="TZO183" s="541"/>
      <c r="TZP183" s="541"/>
      <c r="TZQ183" s="541"/>
      <c r="TZR183" s="541"/>
      <c r="TZS183" s="541"/>
      <c r="TZT183" s="541"/>
      <c r="TZU183" s="541"/>
      <c r="TZV183" s="541"/>
      <c r="TZW183" s="541"/>
      <c r="TZX183" s="541"/>
      <c r="TZY183" s="541"/>
      <c r="TZZ183" s="541"/>
      <c r="UAA183" s="541"/>
      <c r="UAB183" s="541"/>
      <c r="UAC183" s="541"/>
      <c r="UAD183" s="541"/>
      <c r="UAE183" s="541"/>
      <c r="UAF183" s="541"/>
      <c r="UAG183" s="541"/>
      <c r="UAH183" s="541"/>
      <c r="UAI183" s="541"/>
      <c r="UAJ183" s="541"/>
      <c r="UAK183" s="541"/>
      <c r="UAL183" s="541"/>
      <c r="UAM183" s="541"/>
      <c r="UAN183" s="541"/>
      <c r="UAO183" s="541"/>
      <c r="UAP183" s="541"/>
      <c r="UAQ183" s="541"/>
      <c r="UAR183" s="541"/>
      <c r="UAS183" s="541"/>
      <c r="UAT183" s="541"/>
      <c r="UAU183" s="541"/>
      <c r="UAV183" s="541"/>
      <c r="UAW183" s="541"/>
      <c r="UAX183" s="541"/>
      <c r="UAY183" s="541"/>
      <c r="UAZ183" s="541"/>
      <c r="UBA183" s="541"/>
      <c r="UBB183" s="541"/>
      <c r="UBC183" s="541"/>
      <c r="UBD183" s="541"/>
      <c r="UBE183" s="541"/>
      <c r="UBF183" s="541"/>
      <c r="UBG183" s="541"/>
      <c r="UBH183" s="541"/>
      <c r="UBI183" s="541"/>
      <c r="UBJ183" s="541"/>
      <c r="UBK183" s="541"/>
      <c r="UBL183" s="541"/>
      <c r="UBM183" s="541"/>
      <c r="UBN183" s="541"/>
      <c r="UBO183" s="541"/>
      <c r="UBP183" s="541"/>
      <c r="UBQ183" s="541"/>
      <c r="UBR183" s="541"/>
      <c r="UBS183" s="541"/>
      <c r="UBT183" s="541"/>
      <c r="UBU183" s="541"/>
      <c r="UBV183" s="541"/>
      <c r="UBW183" s="541"/>
      <c r="UBX183" s="541"/>
      <c r="UBY183" s="541"/>
      <c r="UBZ183" s="541"/>
      <c r="UCA183" s="541"/>
      <c r="UCB183" s="541"/>
      <c r="UCC183" s="541"/>
      <c r="UCD183" s="541"/>
      <c r="UCE183" s="541"/>
      <c r="UCF183" s="541"/>
      <c r="UCG183" s="541"/>
      <c r="UCH183" s="541"/>
      <c r="UCI183" s="541"/>
      <c r="UCJ183" s="541"/>
      <c r="UCK183" s="541"/>
      <c r="UCL183" s="541"/>
      <c r="UCM183" s="541"/>
      <c r="UCN183" s="541"/>
      <c r="UCO183" s="541"/>
      <c r="UCP183" s="541"/>
      <c r="UCQ183" s="541"/>
      <c r="UCR183" s="541"/>
      <c r="UCS183" s="541"/>
      <c r="UCT183" s="541"/>
      <c r="UCU183" s="541"/>
      <c r="UCV183" s="541"/>
      <c r="UCW183" s="541"/>
      <c r="UCX183" s="541"/>
      <c r="UCY183" s="541"/>
      <c r="UCZ183" s="541"/>
      <c r="UDA183" s="541"/>
      <c r="UDB183" s="541"/>
      <c r="UDC183" s="541"/>
      <c r="UDD183" s="541"/>
      <c r="UDE183" s="541"/>
      <c r="UDF183" s="541"/>
      <c r="UDG183" s="541"/>
      <c r="UDH183" s="541"/>
      <c r="UDI183" s="541"/>
      <c r="UDJ183" s="541"/>
      <c r="UDK183" s="541"/>
      <c r="UDL183" s="541"/>
      <c r="UDM183" s="541"/>
      <c r="UDN183" s="541"/>
      <c r="UDO183" s="541"/>
      <c r="UDP183" s="541"/>
      <c r="UDQ183" s="541"/>
      <c r="UDR183" s="541"/>
      <c r="UDS183" s="541"/>
      <c r="UDT183" s="541"/>
      <c r="UDU183" s="541"/>
      <c r="UDV183" s="541"/>
      <c r="UDW183" s="541"/>
      <c r="UDX183" s="541"/>
      <c r="UDY183" s="541"/>
      <c r="UDZ183" s="541"/>
      <c r="UEA183" s="541"/>
      <c r="UEB183" s="541"/>
      <c r="UEC183" s="541"/>
      <c r="UED183" s="541"/>
      <c r="UEE183" s="541"/>
      <c r="UEF183" s="541"/>
      <c r="UEG183" s="541"/>
      <c r="UEH183" s="541"/>
      <c r="UEI183" s="541"/>
      <c r="UEJ183" s="541"/>
      <c r="UEK183" s="541"/>
      <c r="UEL183" s="541"/>
      <c r="UEM183" s="541"/>
      <c r="UEN183" s="541"/>
      <c r="UEO183" s="541"/>
      <c r="UEP183" s="541"/>
      <c r="UEQ183" s="541"/>
      <c r="UER183" s="541"/>
      <c r="UES183" s="541"/>
      <c r="UET183" s="541"/>
      <c r="UEU183" s="541"/>
      <c r="UEV183" s="541"/>
      <c r="UEW183" s="541"/>
      <c r="UEX183" s="541"/>
      <c r="UEY183" s="541"/>
      <c r="UEZ183" s="541"/>
      <c r="UFA183" s="541"/>
      <c r="UFB183" s="541"/>
      <c r="UFC183" s="541"/>
      <c r="UFD183" s="541"/>
      <c r="UFE183" s="541"/>
      <c r="UFF183" s="541"/>
      <c r="UFG183" s="541"/>
      <c r="UFH183" s="541"/>
      <c r="UFI183" s="541"/>
      <c r="UFJ183" s="541"/>
      <c r="UFK183" s="541"/>
      <c r="UFL183" s="541"/>
      <c r="UFM183" s="541"/>
      <c r="UFN183" s="541"/>
      <c r="UFO183" s="541"/>
      <c r="UFP183" s="541"/>
      <c r="UFQ183" s="541"/>
      <c r="UFR183" s="541"/>
      <c r="UFS183" s="541"/>
      <c r="UFT183" s="541"/>
      <c r="UFU183" s="541"/>
      <c r="UFV183" s="541"/>
      <c r="UFW183" s="541"/>
      <c r="UFX183" s="541"/>
      <c r="UFY183" s="541"/>
      <c r="UFZ183" s="541"/>
      <c r="UGA183" s="541"/>
      <c r="UGB183" s="541"/>
      <c r="UGC183" s="541"/>
      <c r="UGD183" s="541"/>
      <c r="UGE183" s="541"/>
      <c r="UGF183" s="541"/>
      <c r="UGG183" s="541"/>
      <c r="UGH183" s="541"/>
      <c r="UGI183" s="541"/>
      <c r="UGJ183" s="541"/>
      <c r="UGK183" s="541"/>
      <c r="UGL183" s="541"/>
      <c r="UGM183" s="541"/>
      <c r="UGN183" s="541"/>
      <c r="UGO183" s="541"/>
      <c r="UGP183" s="541"/>
      <c r="UGQ183" s="541"/>
      <c r="UGR183" s="541"/>
      <c r="UGS183" s="541"/>
      <c r="UGT183" s="541"/>
      <c r="UGU183" s="541"/>
      <c r="UGV183" s="541"/>
      <c r="UGW183" s="541"/>
      <c r="UGX183" s="541"/>
      <c r="UGY183" s="541"/>
      <c r="UGZ183" s="541"/>
      <c r="UHA183" s="541"/>
      <c r="UHB183" s="541"/>
      <c r="UHC183" s="541"/>
      <c r="UHD183" s="541"/>
      <c r="UHE183" s="541"/>
      <c r="UHF183" s="541"/>
      <c r="UHG183" s="541"/>
      <c r="UHH183" s="541"/>
      <c r="UHI183" s="541"/>
      <c r="UHJ183" s="541"/>
      <c r="UHK183" s="541"/>
      <c r="UHL183" s="541"/>
      <c r="UHM183" s="541"/>
      <c r="UHN183" s="541"/>
      <c r="UHO183" s="541"/>
      <c r="UHP183" s="541"/>
      <c r="UHQ183" s="541"/>
      <c r="UHR183" s="541"/>
      <c r="UHS183" s="541"/>
      <c r="UHT183" s="541"/>
      <c r="UHU183" s="541"/>
      <c r="UHV183" s="541"/>
      <c r="UHW183" s="541"/>
      <c r="UHX183" s="541"/>
      <c r="UHY183" s="541"/>
      <c r="UHZ183" s="541"/>
      <c r="UIA183" s="541"/>
      <c r="UIB183" s="541"/>
      <c r="UIC183" s="541"/>
      <c r="UID183" s="541"/>
      <c r="UIE183" s="541"/>
      <c r="UIF183" s="541"/>
      <c r="UIG183" s="541"/>
      <c r="UIH183" s="541"/>
      <c r="UII183" s="541"/>
      <c r="UIJ183" s="541"/>
      <c r="UIK183" s="541"/>
      <c r="UIL183" s="541"/>
      <c r="UIM183" s="541"/>
      <c r="UIN183" s="541"/>
      <c r="UIO183" s="541"/>
      <c r="UIP183" s="541"/>
      <c r="UIQ183" s="541"/>
      <c r="UIR183" s="541"/>
      <c r="UIS183" s="541"/>
      <c r="UIT183" s="541"/>
      <c r="UIU183" s="541"/>
      <c r="UIV183" s="541"/>
      <c r="UIW183" s="541"/>
      <c r="UIX183" s="541"/>
      <c r="UIY183" s="541"/>
      <c r="UIZ183" s="541"/>
      <c r="UJA183" s="541"/>
      <c r="UJB183" s="541"/>
      <c r="UJC183" s="541"/>
      <c r="UJD183" s="541"/>
      <c r="UJE183" s="541"/>
      <c r="UJF183" s="541"/>
      <c r="UJG183" s="541"/>
      <c r="UJH183" s="541"/>
      <c r="UJI183" s="541"/>
      <c r="UJJ183" s="541"/>
      <c r="UJK183" s="541"/>
      <c r="UJL183" s="541"/>
      <c r="UJM183" s="541"/>
      <c r="UJN183" s="541"/>
      <c r="UJO183" s="541"/>
      <c r="UJP183" s="541"/>
      <c r="UJQ183" s="541"/>
      <c r="UJR183" s="541"/>
      <c r="UJS183" s="541"/>
      <c r="UJT183" s="541"/>
      <c r="UJU183" s="541"/>
      <c r="UJV183" s="541"/>
      <c r="UJW183" s="541"/>
      <c r="UJX183" s="541"/>
      <c r="UJY183" s="541"/>
      <c r="UJZ183" s="541"/>
      <c r="UKA183" s="541"/>
      <c r="UKB183" s="541"/>
      <c r="UKC183" s="541"/>
      <c r="UKD183" s="541"/>
      <c r="UKE183" s="541"/>
      <c r="UKF183" s="541"/>
      <c r="UKG183" s="541"/>
      <c r="UKH183" s="541"/>
      <c r="UKI183" s="541"/>
      <c r="UKJ183" s="541"/>
      <c r="UKK183" s="541"/>
      <c r="UKL183" s="541"/>
      <c r="UKM183" s="541"/>
      <c r="UKN183" s="541"/>
      <c r="UKO183" s="541"/>
      <c r="UKP183" s="541"/>
      <c r="UKQ183" s="541"/>
      <c r="UKR183" s="541"/>
      <c r="UKS183" s="541"/>
      <c r="UKT183" s="541"/>
      <c r="UKU183" s="541"/>
      <c r="UKV183" s="541"/>
      <c r="UKW183" s="541"/>
      <c r="UKX183" s="541"/>
      <c r="UKY183" s="541"/>
      <c r="UKZ183" s="541"/>
      <c r="ULA183" s="541"/>
      <c r="ULB183" s="541"/>
      <c r="ULC183" s="541"/>
      <c r="ULD183" s="541"/>
      <c r="ULE183" s="541"/>
      <c r="ULF183" s="541"/>
      <c r="ULG183" s="541"/>
      <c r="ULH183" s="541"/>
      <c r="ULI183" s="541"/>
      <c r="ULJ183" s="541"/>
      <c r="ULK183" s="541"/>
      <c r="ULL183" s="541"/>
      <c r="ULM183" s="541"/>
      <c r="ULN183" s="541"/>
      <c r="ULO183" s="541"/>
      <c r="ULP183" s="541"/>
      <c r="ULQ183" s="541"/>
      <c r="ULR183" s="541"/>
      <c r="ULS183" s="541"/>
      <c r="ULT183" s="541"/>
      <c r="ULU183" s="541"/>
      <c r="ULV183" s="541"/>
      <c r="ULW183" s="541"/>
      <c r="ULX183" s="541"/>
      <c r="ULY183" s="541"/>
      <c r="ULZ183" s="541"/>
      <c r="UMA183" s="541"/>
      <c r="UMB183" s="541"/>
      <c r="UMC183" s="541"/>
      <c r="UMD183" s="541"/>
      <c r="UME183" s="541"/>
      <c r="UMF183" s="541"/>
      <c r="UMG183" s="541"/>
      <c r="UMH183" s="541"/>
      <c r="UMI183" s="541"/>
      <c r="UMJ183" s="541"/>
      <c r="UMK183" s="541"/>
      <c r="UML183" s="541"/>
      <c r="UMM183" s="541"/>
      <c r="UMN183" s="541"/>
      <c r="UMO183" s="541"/>
      <c r="UMP183" s="541"/>
      <c r="UMQ183" s="541"/>
      <c r="UMR183" s="541"/>
      <c r="UMS183" s="541"/>
      <c r="UMT183" s="541"/>
      <c r="UMU183" s="541"/>
      <c r="UMV183" s="541"/>
      <c r="UMW183" s="541"/>
      <c r="UMX183" s="541"/>
      <c r="UMY183" s="541"/>
      <c r="UMZ183" s="541"/>
      <c r="UNA183" s="541"/>
      <c r="UNB183" s="541"/>
      <c r="UNC183" s="541"/>
      <c r="UND183" s="541"/>
      <c r="UNE183" s="541"/>
      <c r="UNF183" s="541"/>
      <c r="UNG183" s="541"/>
      <c r="UNH183" s="541"/>
      <c r="UNI183" s="541"/>
      <c r="UNJ183" s="541"/>
      <c r="UNK183" s="541"/>
      <c r="UNL183" s="541"/>
      <c r="UNM183" s="541"/>
      <c r="UNN183" s="541"/>
      <c r="UNO183" s="541"/>
      <c r="UNP183" s="541"/>
      <c r="UNQ183" s="541"/>
      <c r="UNR183" s="541"/>
      <c r="UNS183" s="541"/>
      <c r="UNT183" s="541"/>
      <c r="UNU183" s="541"/>
      <c r="UNV183" s="541"/>
      <c r="UNW183" s="541"/>
      <c r="UNX183" s="541"/>
      <c r="UNY183" s="541"/>
      <c r="UNZ183" s="541"/>
      <c r="UOA183" s="541"/>
      <c r="UOB183" s="541"/>
      <c r="UOC183" s="541"/>
      <c r="UOD183" s="541"/>
      <c r="UOE183" s="541"/>
      <c r="UOF183" s="541"/>
      <c r="UOG183" s="541"/>
      <c r="UOH183" s="541"/>
      <c r="UOI183" s="541"/>
      <c r="UOJ183" s="541"/>
      <c r="UOK183" s="541"/>
      <c r="UOL183" s="541"/>
      <c r="UOM183" s="541"/>
      <c r="UON183" s="541"/>
      <c r="UOO183" s="541"/>
      <c r="UOP183" s="541"/>
      <c r="UOQ183" s="541"/>
      <c r="UOR183" s="541"/>
      <c r="UOS183" s="541"/>
      <c r="UOT183" s="541"/>
      <c r="UOU183" s="541"/>
      <c r="UOV183" s="541"/>
      <c r="UOW183" s="541"/>
      <c r="UOX183" s="541"/>
      <c r="UOY183" s="541"/>
      <c r="UOZ183" s="541"/>
      <c r="UPA183" s="541"/>
      <c r="UPB183" s="541"/>
      <c r="UPC183" s="541"/>
      <c r="UPD183" s="541"/>
      <c r="UPE183" s="541"/>
      <c r="UPF183" s="541"/>
      <c r="UPG183" s="541"/>
      <c r="UPH183" s="541"/>
      <c r="UPI183" s="541"/>
      <c r="UPJ183" s="541"/>
      <c r="UPK183" s="541"/>
      <c r="UPL183" s="541"/>
      <c r="UPM183" s="541"/>
      <c r="UPN183" s="541"/>
      <c r="UPO183" s="541"/>
      <c r="UPP183" s="541"/>
      <c r="UPQ183" s="541"/>
      <c r="UPR183" s="541"/>
      <c r="UPS183" s="541"/>
      <c r="UPT183" s="541"/>
      <c r="UPU183" s="541"/>
      <c r="UPV183" s="541"/>
      <c r="UPW183" s="541"/>
      <c r="UPX183" s="541"/>
      <c r="UPY183" s="541"/>
      <c r="UPZ183" s="541"/>
      <c r="UQA183" s="541"/>
      <c r="UQB183" s="541"/>
      <c r="UQC183" s="541"/>
      <c r="UQD183" s="541"/>
      <c r="UQE183" s="541"/>
      <c r="UQF183" s="541"/>
      <c r="UQG183" s="541"/>
      <c r="UQH183" s="541"/>
      <c r="UQI183" s="541"/>
      <c r="UQJ183" s="541"/>
      <c r="UQK183" s="541"/>
      <c r="UQL183" s="541"/>
      <c r="UQM183" s="541"/>
      <c r="UQN183" s="541"/>
      <c r="UQO183" s="541"/>
      <c r="UQP183" s="541"/>
      <c r="UQQ183" s="541"/>
      <c r="UQR183" s="541"/>
      <c r="UQS183" s="541"/>
      <c r="UQT183" s="541"/>
      <c r="UQU183" s="541"/>
      <c r="UQV183" s="541"/>
      <c r="UQW183" s="541"/>
      <c r="UQX183" s="541"/>
      <c r="UQY183" s="541"/>
      <c r="UQZ183" s="541"/>
      <c r="URA183" s="541"/>
      <c r="URB183" s="541"/>
      <c r="URC183" s="541"/>
      <c r="URD183" s="541"/>
      <c r="URE183" s="541"/>
      <c r="URF183" s="541"/>
      <c r="URG183" s="541"/>
      <c r="URH183" s="541"/>
      <c r="URI183" s="541"/>
      <c r="URJ183" s="541"/>
      <c r="URK183" s="541"/>
      <c r="URL183" s="541"/>
      <c r="URM183" s="541"/>
      <c r="URN183" s="541"/>
      <c r="URO183" s="541"/>
      <c r="URP183" s="541"/>
      <c r="URQ183" s="541"/>
      <c r="URR183" s="541"/>
      <c r="URS183" s="541"/>
      <c r="URT183" s="541"/>
      <c r="URU183" s="541"/>
      <c r="URV183" s="541"/>
      <c r="URW183" s="541"/>
      <c r="URX183" s="541"/>
      <c r="URY183" s="541"/>
      <c r="URZ183" s="541"/>
      <c r="USA183" s="541"/>
      <c r="USB183" s="541"/>
      <c r="USC183" s="541"/>
      <c r="USD183" s="541"/>
      <c r="USE183" s="541"/>
      <c r="USF183" s="541"/>
      <c r="USG183" s="541"/>
      <c r="USH183" s="541"/>
      <c r="USI183" s="541"/>
      <c r="USJ183" s="541"/>
      <c r="USK183" s="541"/>
      <c r="USL183" s="541"/>
      <c r="USM183" s="541"/>
      <c r="USN183" s="541"/>
      <c r="USO183" s="541"/>
      <c r="USP183" s="541"/>
      <c r="USQ183" s="541"/>
      <c r="USR183" s="541"/>
      <c r="USS183" s="541"/>
      <c r="UST183" s="541"/>
      <c r="USU183" s="541"/>
      <c r="USV183" s="541"/>
      <c r="USW183" s="541"/>
      <c r="USX183" s="541"/>
      <c r="USY183" s="541"/>
      <c r="USZ183" s="541"/>
      <c r="UTA183" s="541"/>
      <c r="UTB183" s="541"/>
      <c r="UTC183" s="541"/>
      <c r="UTD183" s="541"/>
      <c r="UTE183" s="541"/>
      <c r="UTF183" s="541"/>
      <c r="UTG183" s="541"/>
      <c r="UTH183" s="541"/>
      <c r="UTI183" s="541"/>
      <c r="UTJ183" s="541"/>
      <c r="UTK183" s="541"/>
      <c r="UTL183" s="541"/>
      <c r="UTM183" s="541"/>
      <c r="UTN183" s="541"/>
      <c r="UTO183" s="541"/>
      <c r="UTP183" s="541"/>
      <c r="UTQ183" s="541"/>
      <c r="UTR183" s="541"/>
      <c r="UTS183" s="541"/>
      <c r="UTT183" s="541"/>
      <c r="UTU183" s="541"/>
      <c r="UTV183" s="541"/>
      <c r="UTW183" s="541"/>
      <c r="UTX183" s="541"/>
      <c r="UTY183" s="541"/>
      <c r="UTZ183" s="541"/>
      <c r="UUA183" s="541"/>
      <c r="UUB183" s="541"/>
      <c r="UUC183" s="541"/>
      <c r="UUD183" s="541"/>
      <c r="UUE183" s="541"/>
      <c r="UUF183" s="541"/>
      <c r="UUG183" s="541"/>
      <c r="UUH183" s="541"/>
      <c r="UUI183" s="541"/>
      <c r="UUJ183" s="541"/>
      <c r="UUK183" s="541"/>
      <c r="UUL183" s="541"/>
      <c r="UUM183" s="541"/>
      <c r="UUN183" s="541"/>
      <c r="UUO183" s="541"/>
      <c r="UUP183" s="541"/>
      <c r="UUQ183" s="541"/>
      <c r="UUR183" s="541"/>
      <c r="UUS183" s="541"/>
      <c r="UUT183" s="541"/>
      <c r="UUU183" s="541"/>
      <c r="UUV183" s="541"/>
      <c r="UUW183" s="541"/>
      <c r="UUX183" s="541"/>
      <c r="UUY183" s="541"/>
      <c r="UUZ183" s="541"/>
      <c r="UVA183" s="541"/>
      <c r="UVB183" s="541"/>
      <c r="UVC183" s="541"/>
      <c r="UVD183" s="541"/>
      <c r="UVE183" s="541"/>
      <c r="UVF183" s="541"/>
      <c r="UVG183" s="541"/>
      <c r="UVH183" s="541"/>
      <c r="UVI183" s="541"/>
      <c r="UVJ183" s="541"/>
      <c r="UVK183" s="541"/>
      <c r="UVL183" s="541"/>
      <c r="UVM183" s="541"/>
      <c r="UVN183" s="541"/>
      <c r="UVO183" s="541"/>
      <c r="UVP183" s="541"/>
      <c r="UVQ183" s="541"/>
      <c r="UVR183" s="541"/>
      <c r="UVS183" s="541"/>
      <c r="UVT183" s="541"/>
      <c r="UVU183" s="541"/>
      <c r="UVV183" s="541"/>
      <c r="UVW183" s="541"/>
      <c r="UVX183" s="541"/>
      <c r="UVY183" s="541"/>
      <c r="UVZ183" s="541"/>
      <c r="UWA183" s="541"/>
      <c r="UWB183" s="541"/>
      <c r="UWC183" s="541"/>
      <c r="UWD183" s="541"/>
      <c r="UWE183" s="541"/>
      <c r="UWF183" s="541"/>
      <c r="UWG183" s="541"/>
      <c r="UWH183" s="541"/>
      <c r="UWI183" s="541"/>
      <c r="UWJ183" s="541"/>
      <c r="UWK183" s="541"/>
      <c r="UWL183" s="541"/>
      <c r="UWM183" s="541"/>
      <c r="UWN183" s="541"/>
      <c r="UWO183" s="541"/>
      <c r="UWP183" s="541"/>
      <c r="UWQ183" s="541"/>
      <c r="UWR183" s="541"/>
      <c r="UWS183" s="541"/>
      <c r="UWT183" s="541"/>
      <c r="UWU183" s="541"/>
      <c r="UWV183" s="541"/>
      <c r="UWW183" s="541"/>
      <c r="UWX183" s="541"/>
      <c r="UWY183" s="541"/>
      <c r="UWZ183" s="541"/>
      <c r="UXA183" s="541"/>
      <c r="UXB183" s="541"/>
      <c r="UXC183" s="541"/>
      <c r="UXD183" s="541"/>
      <c r="UXE183" s="541"/>
      <c r="UXF183" s="541"/>
      <c r="UXG183" s="541"/>
      <c r="UXH183" s="541"/>
      <c r="UXI183" s="541"/>
      <c r="UXJ183" s="541"/>
      <c r="UXK183" s="541"/>
      <c r="UXL183" s="541"/>
      <c r="UXM183" s="541"/>
      <c r="UXN183" s="541"/>
      <c r="UXO183" s="541"/>
      <c r="UXP183" s="541"/>
      <c r="UXQ183" s="541"/>
      <c r="UXR183" s="541"/>
      <c r="UXS183" s="541"/>
      <c r="UXT183" s="541"/>
      <c r="UXU183" s="541"/>
      <c r="UXV183" s="541"/>
      <c r="UXW183" s="541"/>
      <c r="UXX183" s="541"/>
      <c r="UXY183" s="541"/>
      <c r="UXZ183" s="541"/>
      <c r="UYA183" s="541"/>
      <c r="UYB183" s="541"/>
      <c r="UYC183" s="541"/>
      <c r="UYD183" s="541"/>
      <c r="UYE183" s="541"/>
      <c r="UYF183" s="541"/>
      <c r="UYG183" s="541"/>
      <c r="UYH183" s="541"/>
      <c r="UYI183" s="541"/>
      <c r="UYJ183" s="541"/>
      <c r="UYK183" s="541"/>
      <c r="UYL183" s="541"/>
      <c r="UYM183" s="541"/>
      <c r="UYN183" s="541"/>
      <c r="UYO183" s="541"/>
      <c r="UYP183" s="541"/>
      <c r="UYQ183" s="541"/>
      <c r="UYR183" s="541"/>
      <c r="UYS183" s="541"/>
      <c r="UYT183" s="541"/>
      <c r="UYU183" s="541"/>
      <c r="UYV183" s="541"/>
      <c r="UYW183" s="541"/>
      <c r="UYX183" s="541"/>
      <c r="UYY183" s="541"/>
      <c r="UYZ183" s="541"/>
      <c r="UZA183" s="541"/>
      <c r="UZB183" s="541"/>
      <c r="UZC183" s="541"/>
      <c r="UZD183" s="541"/>
      <c r="UZE183" s="541"/>
      <c r="UZF183" s="541"/>
      <c r="UZG183" s="541"/>
      <c r="UZH183" s="541"/>
      <c r="UZI183" s="541"/>
      <c r="UZJ183" s="541"/>
      <c r="UZK183" s="541"/>
      <c r="UZL183" s="541"/>
      <c r="UZM183" s="541"/>
      <c r="UZN183" s="541"/>
      <c r="UZO183" s="541"/>
      <c r="UZP183" s="541"/>
      <c r="UZQ183" s="541"/>
      <c r="UZR183" s="541"/>
      <c r="UZS183" s="541"/>
      <c r="UZT183" s="541"/>
      <c r="UZU183" s="541"/>
      <c r="UZV183" s="541"/>
      <c r="UZW183" s="541"/>
      <c r="UZX183" s="541"/>
      <c r="UZY183" s="541"/>
      <c r="UZZ183" s="541"/>
      <c r="VAA183" s="541"/>
      <c r="VAB183" s="541"/>
      <c r="VAC183" s="541"/>
      <c r="VAD183" s="541"/>
      <c r="VAE183" s="541"/>
      <c r="VAF183" s="541"/>
      <c r="VAG183" s="541"/>
      <c r="VAH183" s="541"/>
      <c r="VAI183" s="541"/>
      <c r="VAJ183" s="541"/>
      <c r="VAK183" s="541"/>
      <c r="VAL183" s="541"/>
      <c r="VAM183" s="541"/>
      <c r="VAN183" s="541"/>
      <c r="VAO183" s="541"/>
      <c r="VAP183" s="541"/>
      <c r="VAQ183" s="541"/>
      <c r="VAR183" s="541"/>
      <c r="VAS183" s="541"/>
      <c r="VAT183" s="541"/>
      <c r="VAU183" s="541"/>
      <c r="VAV183" s="541"/>
      <c r="VAW183" s="541"/>
      <c r="VAX183" s="541"/>
      <c r="VAY183" s="541"/>
      <c r="VAZ183" s="541"/>
      <c r="VBA183" s="541"/>
      <c r="VBB183" s="541"/>
      <c r="VBC183" s="541"/>
      <c r="VBD183" s="541"/>
      <c r="VBE183" s="541"/>
      <c r="VBF183" s="541"/>
      <c r="VBG183" s="541"/>
      <c r="VBH183" s="541"/>
      <c r="VBI183" s="541"/>
      <c r="VBJ183" s="541"/>
      <c r="VBK183" s="541"/>
      <c r="VBL183" s="541"/>
      <c r="VBM183" s="541"/>
      <c r="VBN183" s="541"/>
      <c r="VBO183" s="541"/>
      <c r="VBP183" s="541"/>
      <c r="VBQ183" s="541"/>
      <c r="VBR183" s="541"/>
      <c r="VBS183" s="541"/>
      <c r="VBT183" s="541"/>
      <c r="VBU183" s="541"/>
      <c r="VBV183" s="541"/>
      <c r="VBW183" s="541"/>
      <c r="VBX183" s="541"/>
      <c r="VBY183" s="541"/>
      <c r="VBZ183" s="541"/>
      <c r="VCA183" s="541"/>
      <c r="VCB183" s="541"/>
      <c r="VCC183" s="541"/>
      <c r="VCD183" s="541"/>
      <c r="VCE183" s="541"/>
      <c r="VCF183" s="541"/>
      <c r="VCG183" s="541"/>
      <c r="VCH183" s="541"/>
      <c r="VCI183" s="541"/>
      <c r="VCJ183" s="541"/>
      <c r="VCK183" s="541"/>
      <c r="VCL183" s="541"/>
      <c r="VCM183" s="541"/>
      <c r="VCN183" s="541"/>
      <c r="VCO183" s="541"/>
      <c r="VCP183" s="541"/>
      <c r="VCQ183" s="541"/>
      <c r="VCR183" s="541"/>
      <c r="VCS183" s="541"/>
      <c r="VCT183" s="541"/>
      <c r="VCU183" s="541"/>
      <c r="VCV183" s="541"/>
      <c r="VCW183" s="541"/>
      <c r="VCX183" s="541"/>
      <c r="VCY183" s="541"/>
      <c r="VCZ183" s="541"/>
      <c r="VDA183" s="541"/>
      <c r="VDB183" s="541"/>
      <c r="VDC183" s="541"/>
      <c r="VDD183" s="541"/>
      <c r="VDE183" s="541"/>
      <c r="VDF183" s="541"/>
      <c r="VDG183" s="541"/>
      <c r="VDH183" s="541"/>
      <c r="VDI183" s="541"/>
      <c r="VDJ183" s="541"/>
      <c r="VDK183" s="541"/>
      <c r="VDL183" s="541"/>
      <c r="VDM183" s="541"/>
      <c r="VDN183" s="541"/>
      <c r="VDO183" s="541"/>
      <c r="VDP183" s="541"/>
      <c r="VDQ183" s="541"/>
      <c r="VDR183" s="541"/>
      <c r="VDS183" s="541"/>
      <c r="VDT183" s="541"/>
      <c r="VDU183" s="541"/>
      <c r="VDV183" s="541"/>
      <c r="VDW183" s="541"/>
      <c r="VDX183" s="541"/>
      <c r="VDY183" s="541"/>
      <c r="VDZ183" s="541"/>
      <c r="VEA183" s="541"/>
      <c r="VEB183" s="541"/>
      <c r="VEC183" s="541"/>
      <c r="VED183" s="541"/>
      <c r="VEE183" s="541"/>
      <c r="VEF183" s="541"/>
      <c r="VEG183" s="541"/>
      <c r="VEH183" s="541"/>
      <c r="VEI183" s="541"/>
      <c r="VEJ183" s="541"/>
      <c r="VEK183" s="541"/>
      <c r="VEL183" s="541"/>
      <c r="VEM183" s="541"/>
      <c r="VEN183" s="541"/>
      <c r="VEO183" s="541"/>
      <c r="VEP183" s="541"/>
      <c r="VEQ183" s="541"/>
      <c r="VER183" s="541"/>
      <c r="VES183" s="541"/>
      <c r="VET183" s="541"/>
      <c r="VEU183" s="541"/>
      <c r="VEV183" s="541"/>
      <c r="VEW183" s="541"/>
      <c r="VEX183" s="541"/>
      <c r="VEY183" s="541"/>
      <c r="VEZ183" s="541"/>
      <c r="VFA183" s="541"/>
      <c r="VFB183" s="541"/>
      <c r="VFC183" s="541"/>
      <c r="VFD183" s="541"/>
      <c r="VFE183" s="541"/>
      <c r="VFF183" s="541"/>
      <c r="VFG183" s="541"/>
      <c r="VFH183" s="541"/>
      <c r="VFI183" s="541"/>
      <c r="VFJ183" s="541"/>
      <c r="VFK183" s="541"/>
      <c r="VFL183" s="541"/>
      <c r="VFM183" s="541"/>
      <c r="VFN183" s="541"/>
      <c r="VFO183" s="541"/>
      <c r="VFP183" s="541"/>
      <c r="VFQ183" s="541"/>
      <c r="VFR183" s="541"/>
      <c r="VFS183" s="541"/>
      <c r="VFT183" s="541"/>
      <c r="VFU183" s="541"/>
      <c r="VFV183" s="541"/>
      <c r="VFW183" s="541"/>
      <c r="VFX183" s="541"/>
      <c r="VFY183" s="541"/>
      <c r="VFZ183" s="541"/>
      <c r="VGA183" s="541"/>
      <c r="VGB183" s="541"/>
      <c r="VGC183" s="541"/>
      <c r="VGD183" s="541"/>
      <c r="VGE183" s="541"/>
      <c r="VGF183" s="541"/>
      <c r="VGG183" s="541"/>
      <c r="VGH183" s="541"/>
      <c r="VGI183" s="541"/>
      <c r="VGJ183" s="541"/>
      <c r="VGK183" s="541"/>
      <c r="VGL183" s="541"/>
      <c r="VGM183" s="541"/>
      <c r="VGN183" s="541"/>
      <c r="VGO183" s="541"/>
      <c r="VGP183" s="541"/>
      <c r="VGQ183" s="541"/>
      <c r="VGR183" s="541"/>
      <c r="VGS183" s="541"/>
      <c r="VGT183" s="541"/>
      <c r="VGU183" s="541"/>
      <c r="VGV183" s="541"/>
      <c r="VGW183" s="541"/>
      <c r="VGX183" s="541"/>
      <c r="VGY183" s="541"/>
      <c r="VGZ183" s="541"/>
      <c r="VHA183" s="541"/>
      <c r="VHB183" s="541"/>
      <c r="VHC183" s="541"/>
      <c r="VHD183" s="541"/>
      <c r="VHE183" s="541"/>
      <c r="VHF183" s="541"/>
      <c r="VHG183" s="541"/>
      <c r="VHH183" s="541"/>
      <c r="VHI183" s="541"/>
      <c r="VHJ183" s="541"/>
      <c r="VHK183" s="541"/>
      <c r="VHL183" s="541"/>
      <c r="VHM183" s="541"/>
      <c r="VHN183" s="541"/>
      <c r="VHO183" s="541"/>
      <c r="VHP183" s="541"/>
      <c r="VHQ183" s="541"/>
      <c r="VHR183" s="541"/>
      <c r="VHS183" s="541"/>
      <c r="VHT183" s="541"/>
      <c r="VHU183" s="541"/>
      <c r="VHV183" s="541"/>
      <c r="VHW183" s="541"/>
      <c r="VHX183" s="541"/>
      <c r="VHY183" s="541"/>
      <c r="VHZ183" s="541"/>
      <c r="VIA183" s="541"/>
      <c r="VIB183" s="541"/>
      <c r="VIC183" s="541"/>
      <c r="VID183" s="541"/>
      <c r="VIE183" s="541"/>
      <c r="VIF183" s="541"/>
      <c r="VIG183" s="541"/>
      <c r="VIH183" s="541"/>
      <c r="VII183" s="541"/>
      <c r="VIJ183" s="541"/>
      <c r="VIK183" s="541"/>
      <c r="VIL183" s="541"/>
      <c r="VIM183" s="541"/>
      <c r="VIN183" s="541"/>
      <c r="VIO183" s="541"/>
      <c r="VIP183" s="541"/>
      <c r="VIQ183" s="541"/>
      <c r="VIR183" s="541"/>
      <c r="VIS183" s="541"/>
      <c r="VIT183" s="541"/>
      <c r="VIU183" s="541"/>
      <c r="VIV183" s="541"/>
      <c r="VIW183" s="541"/>
      <c r="VIX183" s="541"/>
      <c r="VIY183" s="541"/>
      <c r="VIZ183" s="541"/>
      <c r="VJA183" s="541"/>
      <c r="VJB183" s="541"/>
      <c r="VJC183" s="541"/>
      <c r="VJD183" s="541"/>
      <c r="VJE183" s="541"/>
      <c r="VJF183" s="541"/>
      <c r="VJG183" s="541"/>
      <c r="VJH183" s="541"/>
      <c r="VJI183" s="541"/>
      <c r="VJJ183" s="541"/>
      <c r="VJK183" s="541"/>
      <c r="VJL183" s="541"/>
      <c r="VJM183" s="541"/>
      <c r="VJN183" s="541"/>
      <c r="VJO183" s="541"/>
      <c r="VJP183" s="541"/>
      <c r="VJQ183" s="541"/>
      <c r="VJR183" s="541"/>
      <c r="VJS183" s="541"/>
      <c r="VJT183" s="541"/>
      <c r="VJU183" s="541"/>
      <c r="VJV183" s="541"/>
      <c r="VJW183" s="541"/>
      <c r="VJX183" s="541"/>
      <c r="VJY183" s="541"/>
      <c r="VJZ183" s="541"/>
      <c r="VKA183" s="541"/>
      <c r="VKB183" s="541"/>
      <c r="VKC183" s="541"/>
      <c r="VKD183" s="541"/>
      <c r="VKE183" s="541"/>
      <c r="VKF183" s="541"/>
      <c r="VKG183" s="541"/>
      <c r="VKH183" s="541"/>
      <c r="VKI183" s="541"/>
      <c r="VKJ183" s="541"/>
      <c r="VKK183" s="541"/>
      <c r="VKL183" s="541"/>
      <c r="VKM183" s="541"/>
      <c r="VKN183" s="541"/>
      <c r="VKO183" s="541"/>
      <c r="VKP183" s="541"/>
      <c r="VKQ183" s="541"/>
      <c r="VKR183" s="541"/>
      <c r="VKS183" s="541"/>
      <c r="VKT183" s="541"/>
      <c r="VKU183" s="541"/>
      <c r="VKV183" s="541"/>
      <c r="VKW183" s="541"/>
      <c r="VKX183" s="541"/>
      <c r="VKY183" s="541"/>
      <c r="VKZ183" s="541"/>
      <c r="VLA183" s="541"/>
      <c r="VLB183" s="541"/>
      <c r="VLC183" s="541"/>
      <c r="VLD183" s="541"/>
      <c r="VLE183" s="541"/>
      <c r="VLF183" s="541"/>
      <c r="VLG183" s="541"/>
      <c r="VLH183" s="541"/>
      <c r="VLI183" s="541"/>
      <c r="VLJ183" s="541"/>
      <c r="VLK183" s="541"/>
      <c r="VLL183" s="541"/>
      <c r="VLM183" s="541"/>
      <c r="VLN183" s="541"/>
      <c r="VLO183" s="541"/>
      <c r="VLP183" s="541"/>
      <c r="VLQ183" s="541"/>
      <c r="VLR183" s="541"/>
      <c r="VLS183" s="541"/>
      <c r="VLT183" s="541"/>
      <c r="VLU183" s="541"/>
      <c r="VLV183" s="541"/>
      <c r="VLW183" s="541"/>
      <c r="VLX183" s="541"/>
      <c r="VLY183" s="541"/>
      <c r="VLZ183" s="541"/>
      <c r="VMA183" s="541"/>
      <c r="VMB183" s="541"/>
      <c r="VMC183" s="541"/>
      <c r="VMD183" s="541"/>
      <c r="VME183" s="541"/>
      <c r="VMF183" s="541"/>
      <c r="VMG183" s="541"/>
      <c r="VMH183" s="541"/>
      <c r="VMI183" s="541"/>
      <c r="VMJ183" s="541"/>
      <c r="VMK183" s="541"/>
      <c r="VML183" s="541"/>
      <c r="VMM183" s="541"/>
      <c r="VMN183" s="541"/>
      <c r="VMO183" s="541"/>
      <c r="VMP183" s="541"/>
      <c r="VMQ183" s="541"/>
      <c r="VMR183" s="541"/>
      <c r="VMS183" s="541"/>
      <c r="VMT183" s="541"/>
      <c r="VMU183" s="541"/>
      <c r="VMV183" s="541"/>
      <c r="VMW183" s="541"/>
      <c r="VMX183" s="541"/>
      <c r="VMY183" s="541"/>
      <c r="VMZ183" s="541"/>
      <c r="VNA183" s="541"/>
      <c r="VNB183" s="541"/>
      <c r="VNC183" s="541"/>
      <c r="VND183" s="541"/>
      <c r="VNE183" s="541"/>
      <c r="VNF183" s="541"/>
      <c r="VNG183" s="541"/>
      <c r="VNH183" s="541"/>
      <c r="VNI183" s="541"/>
      <c r="VNJ183" s="541"/>
      <c r="VNK183" s="541"/>
      <c r="VNL183" s="541"/>
      <c r="VNM183" s="541"/>
      <c r="VNN183" s="541"/>
      <c r="VNO183" s="541"/>
      <c r="VNP183" s="541"/>
      <c r="VNQ183" s="541"/>
      <c r="VNR183" s="541"/>
      <c r="VNS183" s="541"/>
      <c r="VNT183" s="541"/>
      <c r="VNU183" s="541"/>
      <c r="VNV183" s="541"/>
      <c r="VNW183" s="541"/>
      <c r="VNX183" s="541"/>
      <c r="VNY183" s="541"/>
      <c r="VNZ183" s="541"/>
      <c r="VOA183" s="541"/>
      <c r="VOB183" s="541"/>
      <c r="VOC183" s="541"/>
      <c r="VOD183" s="541"/>
      <c r="VOE183" s="541"/>
      <c r="VOF183" s="541"/>
      <c r="VOG183" s="541"/>
      <c r="VOH183" s="541"/>
      <c r="VOI183" s="541"/>
      <c r="VOJ183" s="541"/>
      <c r="VOK183" s="541"/>
      <c r="VOL183" s="541"/>
      <c r="VOM183" s="541"/>
      <c r="VON183" s="541"/>
      <c r="VOO183" s="541"/>
      <c r="VOP183" s="541"/>
      <c r="VOQ183" s="541"/>
      <c r="VOR183" s="541"/>
      <c r="VOS183" s="541"/>
      <c r="VOT183" s="541"/>
      <c r="VOU183" s="541"/>
      <c r="VOV183" s="541"/>
      <c r="VOW183" s="541"/>
      <c r="VOX183" s="541"/>
      <c r="VOY183" s="541"/>
      <c r="VOZ183" s="541"/>
      <c r="VPA183" s="541"/>
      <c r="VPB183" s="541"/>
      <c r="VPC183" s="541"/>
      <c r="VPD183" s="541"/>
      <c r="VPE183" s="541"/>
      <c r="VPF183" s="541"/>
      <c r="VPG183" s="541"/>
      <c r="VPH183" s="541"/>
      <c r="VPI183" s="541"/>
      <c r="VPJ183" s="541"/>
      <c r="VPK183" s="541"/>
      <c r="VPL183" s="541"/>
      <c r="VPM183" s="541"/>
      <c r="VPN183" s="541"/>
      <c r="VPO183" s="541"/>
      <c r="VPP183" s="541"/>
      <c r="VPQ183" s="541"/>
      <c r="VPR183" s="541"/>
      <c r="VPS183" s="541"/>
      <c r="VPT183" s="541"/>
      <c r="VPU183" s="541"/>
      <c r="VPV183" s="541"/>
      <c r="VPW183" s="541"/>
      <c r="VPX183" s="541"/>
      <c r="VPY183" s="541"/>
      <c r="VPZ183" s="541"/>
      <c r="VQA183" s="541"/>
      <c r="VQB183" s="541"/>
      <c r="VQC183" s="541"/>
      <c r="VQD183" s="541"/>
      <c r="VQE183" s="541"/>
      <c r="VQF183" s="541"/>
      <c r="VQG183" s="541"/>
      <c r="VQH183" s="541"/>
      <c r="VQI183" s="541"/>
      <c r="VQJ183" s="541"/>
      <c r="VQK183" s="541"/>
      <c r="VQL183" s="541"/>
      <c r="VQM183" s="541"/>
      <c r="VQN183" s="541"/>
      <c r="VQO183" s="541"/>
      <c r="VQP183" s="541"/>
      <c r="VQQ183" s="541"/>
      <c r="VQR183" s="541"/>
      <c r="VQS183" s="541"/>
      <c r="VQT183" s="541"/>
      <c r="VQU183" s="541"/>
      <c r="VQV183" s="541"/>
      <c r="VQW183" s="541"/>
      <c r="VQX183" s="541"/>
      <c r="VQY183" s="541"/>
      <c r="VQZ183" s="541"/>
      <c r="VRA183" s="541"/>
      <c r="VRB183" s="541"/>
      <c r="VRC183" s="541"/>
      <c r="VRD183" s="541"/>
      <c r="VRE183" s="541"/>
      <c r="VRF183" s="541"/>
      <c r="VRG183" s="541"/>
      <c r="VRH183" s="541"/>
      <c r="VRI183" s="541"/>
      <c r="VRJ183" s="541"/>
      <c r="VRK183" s="541"/>
      <c r="VRL183" s="541"/>
      <c r="VRM183" s="541"/>
      <c r="VRN183" s="541"/>
      <c r="VRO183" s="541"/>
      <c r="VRP183" s="541"/>
      <c r="VRQ183" s="541"/>
      <c r="VRR183" s="541"/>
      <c r="VRS183" s="541"/>
      <c r="VRT183" s="541"/>
      <c r="VRU183" s="541"/>
      <c r="VRV183" s="541"/>
      <c r="VRW183" s="541"/>
      <c r="VRX183" s="541"/>
      <c r="VRY183" s="541"/>
      <c r="VRZ183" s="541"/>
      <c r="VSA183" s="541"/>
      <c r="VSB183" s="541"/>
      <c r="VSC183" s="541"/>
      <c r="VSD183" s="541"/>
      <c r="VSE183" s="541"/>
      <c r="VSF183" s="541"/>
      <c r="VSG183" s="541"/>
      <c r="VSH183" s="541"/>
      <c r="VSI183" s="541"/>
      <c r="VSJ183" s="541"/>
      <c r="VSK183" s="541"/>
      <c r="VSL183" s="541"/>
      <c r="VSM183" s="541"/>
      <c r="VSN183" s="541"/>
      <c r="VSO183" s="541"/>
      <c r="VSP183" s="541"/>
      <c r="VSQ183" s="541"/>
      <c r="VSR183" s="541"/>
      <c r="VSS183" s="541"/>
      <c r="VST183" s="541"/>
      <c r="VSU183" s="541"/>
      <c r="VSV183" s="541"/>
      <c r="VSW183" s="541"/>
      <c r="VSX183" s="541"/>
      <c r="VSY183" s="541"/>
      <c r="VSZ183" s="541"/>
      <c r="VTA183" s="541"/>
      <c r="VTB183" s="541"/>
      <c r="VTC183" s="541"/>
      <c r="VTD183" s="541"/>
      <c r="VTE183" s="541"/>
      <c r="VTF183" s="541"/>
      <c r="VTG183" s="541"/>
      <c r="VTH183" s="541"/>
      <c r="VTI183" s="541"/>
      <c r="VTJ183" s="541"/>
      <c r="VTK183" s="541"/>
      <c r="VTL183" s="541"/>
      <c r="VTM183" s="541"/>
      <c r="VTN183" s="541"/>
      <c r="VTO183" s="541"/>
      <c r="VTP183" s="541"/>
      <c r="VTQ183" s="541"/>
      <c r="VTR183" s="541"/>
      <c r="VTS183" s="541"/>
      <c r="VTT183" s="541"/>
      <c r="VTU183" s="541"/>
      <c r="VTV183" s="541"/>
      <c r="VTW183" s="541"/>
      <c r="VTX183" s="541"/>
      <c r="VTY183" s="541"/>
      <c r="VTZ183" s="541"/>
      <c r="VUA183" s="541"/>
      <c r="VUB183" s="541"/>
      <c r="VUC183" s="541"/>
      <c r="VUD183" s="541"/>
      <c r="VUE183" s="541"/>
      <c r="VUF183" s="541"/>
      <c r="VUG183" s="541"/>
      <c r="VUH183" s="541"/>
      <c r="VUI183" s="541"/>
      <c r="VUJ183" s="541"/>
      <c r="VUK183" s="541"/>
      <c r="VUL183" s="541"/>
      <c r="VUM183" s="541"/>
      <c r="VUN183" s="541"/>
      <c r="VUO183" s="541"/>
      <c r="VUP183" s="541"/>
      <c r="VUQ183" s="541"/>
      <c r="VUR183" s="541"/>
      <c r="VUS183" s="541"/>
      <c r="VUT183" s="541"/>
      <c r="VUU183" s="541"/>
      <c r="VUV183" s="541"/>
      <c r="VUW183" s="541"/>
      <c r="VUX183" s="541"/>
      <c r="VUY183" s="541"/>
      <c r="VUZ183" s="541"/>
      <c r="VVA183" s="541"/>
      <c r="VVB183" s="541"/>
      <c r="VVC183" s="541"/>
      <c r="VVD183" s="541"/>
      <c r="VVE183" s="541"/>
      <c r="VVF183" s="541"/>
      <c r="VVG183" s="541"/>
      <c r="VVH183" s="541"/>
      <c r="VVI183" s="541"/>
      <c r="VVJ183" s="541"/>
      <c r="VVK183" s="541"/>
      <c r="VVL183" s="541"/>
      <c r="VVM183" s="541"/>
      <c r="VVN183" s="541"/>
      <c r="VVO183" s="541"/>
      <c r="VVP183" s="541"/>
      <c r="VVQ183" s="541"/>
      <c r="VVR183" s="541"/>
      <c r="VVS183" s="541"/>
      <c r="VVT183" s="541"/>
      <c r="VVU183" s="541"/>
      <c r="VVV183" s="541"/>
      <c r="VVW183" s="541"/>
      <c r="VVX183" s="541"/>
      <c r="VVY183" s="541"/>
      <c r="VVZ183" s="541"/>
      <c r="VWA183" s="541"/>
      <c r="VWB183" s="541"/>
      <c r="VWC183" s="541"/>
      <c r="VWD183" s="541"/>
      <c r="VWE183" s="541"/>
      <c r="VWF183" s="541"/>
      <c r="VWG183" s="541"/>
      <c r="VWH183" s="541"/>
      <c r="VWI183" s="541"/>
      <c r="VWJ183" s="541"/>
      <c r="VWK183" s="541"/>
      <c r="VWL183" s="541"/>
      <c r="VWM183" s="541"/>
      <c r="VWN183" s="541"/>
      <c r="VWO183" s="541"/>
      <c r="VWP183" s="541"/>
      <c r="VWQ183" s="541"/>
      <c r="VWR183" s="541"/>
      <c r="VWS183" s="541"/>
      <c r="VWT183" s="541"/>
      <c r="VWU183" s="541"/>
      <c r="VWV183" s="541"/>
      <c r="VWW183" s="541"/>
      <c r="VWX183" s="541"/>
      <c r="VWY183" s="541"/>
      <c r="VWZ183" s="541"/>
      <c r="VXA183" s="541"/>
      <c r="VXB183" s="541"/>
      <c r="VXC183" s="541"/>
      <c r="VXD183" s="541"/>
      <c r="VXE183" s="541"/>
      <c r="VXF183" s="541"/>
      <c r="VXG183" s="541"/>
      <c r="VXH183" s="541"/>
      <c r="VXI183" s="541"/>
      <c r="VXJ183" s="541"/>
      <c r="VXK183" s="541"/>
      <c r="VXL183" s="541"/>
      <c r="VXM183" s="541"/>
      <c r="VXN183" s="541"/>
      <c r="VXO183" s="541"/>
      <c r="VXP183" s="541"/>
      <c r="VXQ183" s="541"/>
      <c r="VXR183" s="541"/>
      <c r="VXS183" s="541"/>
      <c r="VXT183" s="541"/>
      <c r="VXU183" s="541"/>
      <c r="VXV183" s="541"/>
      <c r="VXW183" s="541"/>
      <c r="VXX183" s="541"/>
      <c r="VXY183" s="541"/>
      <c r="VXZ183" s="541"/>
      <c r="VYA183" s="541"/>
      <c r="VYB183" s="541"/>
      <c r="VYC183" s="541"/>
      <c r="VYD183" s="541"/>
      <c r="VYE183" s="541"/>
      <c r="VYF183" s="541"/>
      <c r="VYG183" s="541"/>
      <c r="VYH183" s="541"/>
      <c r="VYI183" s="541"/>
      <c r="VYJ183" s="541"/>
      <c r="VYK183" s="541"/>
      <c r="VYL183" s="541"/>
      <c r="VYM183" s="541"/>
      <c r="VYN183" s="541"/>
      <c r="VYO183" s="541"/>
      <c r="VYP183" s="541"/>
      <c r="VYQ183" s="541"/>
      <c r="VYR183" s="541"/>
      <c r="VYS183" s="541"/>
      <c r="VYT183" s="541"/>
      <c r="VYU183" s="541"/>
      <c r="VYV183" s="541"/>
      <c r="VYW183" s="541"/>
      <c r="VYX183" s="541"/>
      <c r="VYY183" s="541"/>
      <c r="VYZ183" s="541"/>
      <c r="VZA183" s="541"/>
      <c r="VZB183" s="541"/>
      <c r="VZC183" s="541"/>
      <c r="VZD183" s="541"/>
      <c r="VZE183" s="541"/>
      <c r="VZF183" s="541"/>
      <c r="VZG183" s="541"/>
      <c r="VZH183" s="541"/>
      <c r="VZI183" s="541"/>
      <c r="VZJ183" s="541"/>
      <c r="VZK183" s="541"/>
      <c r="VZL183" s="541"/>
      <c r="VZM183" s="541"/>
      <c r="VZN183" s="541"/>
      <c r="VZO183" s="541"/>
      <c r="VZP183" s="541"/>
      <c r="VZQ183" s="541"/>
      <c r="VZR183" s="541"/>
      <c r="VZS183" s="541"/>
      <c r="VZT183" s="541"/>
      <c r="VZU183" s="541"/>
      <c r="VZV183" s="541"/>
      <c r="VZW183" s="541"/>
      <c r="VZX183" s="541"/>
      <c r="VZY183" s="541"/>
      <c r="VZZ183" s="541"/>
      <c r="WAA183" s="541"/>
      <c r="WAB183" s="541"/>
      <c r="WAC183" s="541"/>
      <c r="WAD183" s="541"/>
      <c r="WAE183" s="541"/>
      <c r="WAF183" s="541"/>
      <c r="WAG183" s="541"/>
      <c r="WAH183" s="541"/>
      <c r="WAI183" s="541"/>
      <c r="WAJ183" s="541"/>
      <c r="WAK183" s="541"/>
      <c r="WAL183" s="541"/>
      <c r="WAM183" s="541"/>
      <c r="WAN183" s="541"/>
      <c r="WAO183" s="541"/>
      <c r="WAP183" s="541"/>
      <c r="WAQ183" s="541"/>
      <c r="WAR183" s="541"/>
      <c r="WAS183" s="541"/>
      <c r="WAT183" s="541"/>
      <c r="WAU183" s="541"/>
      <c r="WAV183" s="541"/>
      <c r="WAW183" s="541"/>
      <c r="WAX183" s="541"/>
      <c r="WAY183" s="541"/>
      <c r="WAZ183" s="541"/>
      <c r="WBA183" s="541"/>
      <c r="WBB183" s="541"/>
      <c r="WBC183" s="541"/>
      <c r="WBD183" s="541"/>
      <c r="WBE183" s="541"/>
      <c r="WBF183" s="541"/>
      <c r="WBG183" s="541"/>
      <c r="WBH183" s="541"/>
      <c r="WBI183" s="541"/>
      <c r="WBJ183" s="541"/>
      <c r="WBK183" s="541"/>
      <c r="WBL183" s="541"/>
      <c r="WBM183" s="541"/>
      <c r="WBN183" s="541"/>
      <c r="WBO183" s="541"/>
      <c r="WBP183" s="541"/>
      <c r="WBQ183" s="541"/>
      <c r="WBR183" s="541"/>
      <c r="WBS183" s="541"/>
      <c r="WBT183" s="541"/>
      <c r="WBU183" s="541"/>
      <c r="WBV183" s="541"/>
      <c r="WBW183" s="541"/>
      <c r="WBX183" s="541"/>
      <c r="WBY183" s="541"/>
      <c r="WBZ183" s="541"/>
      <c r="WCA183" s="541"/>
      <c r="WCB183" s="541"/>
      <c r="WCC183" s="541"/>
      <c r="WCD183" s="541"/>
      <c r="WCE183" s="541"/>
      <c r="WCF183" s="541"/>
      <c r="WCG183" s="541"/>
      <c r="WCH183" s="541"/>
      <c r="WCI183" s="541"/>
      <c r="WCJ183" s="541"/>
      <c r="WCK183" s="541"/>
      <c r="WCL183" s="541"/>
      <c r="WCM183" s="541"/>
      <c r="WCN183" s="541"/>
      <c r="WCO183" s="541"/>
      <c r="WCP183" s="541"/>
      <c r="WCQ183" s="541"/>
      <c r="WCR183" s="541"/>
      <c r="WCS183" s="541"/>
      <c r="WCT183" s="541"/>
      <c r="WCU183" s="541"/>
      <c r="WCV183" s="541"/>
      <c r="WCW183" s="541"/>
      <c r="WCX183" s="541"/>
      <c r="WCY183" s="541"/>
      <c r="WCZ183" s="541"/>
      <c r="WDA183" s="541"/>
      <c r="WDB183" s="541"/>
      <c r="WDC183" s="541"/>
      <c r="WDD183" s="541"/>
      <c r="WDE183" s="541"/>
      <c r="WDF183" s="541"/>
      <c r="WDG183" s="541"/>
      <c r="WDH183" s="541"/>
      <c r="WDI183" s="541"/>
      <c r="WDJ183" s="541"/>
      <c r="WDK183" s="541"/>
      <c r="WDL183" s="541"/>
      <c r="WDM183" s="541"/>
      <c r="WDN183" s="541"/>
      <c r="WDO183" s="541"/>
      <c r="WDP183" s="541"/>
      <c r="WDQ183" s="541"/>
      <c r="WDR183" s="541"/>
      <c r="WDS183" s="541"/>
      <c r="WDT183" s="541"/>
      <c r="WDU183" s="541"/>
      <c r="WDV183" s="541"/>
      <c r="WDW183" s="541"/>
      <c r="WDX183" s="541"/>
      <c r="WDY183" s="541"/>
      <c r="WDZ183" s="541"/>
      <c r="WEA183" s="541"/>
      <c r="WEB183" s="541"/>
      <c r="WEC183" s="541"/>
      <c r="WED183" s="541"/>
      <c r="WEE183" s="541"/>
      <c r="WEF183" s="541"/>
      <c r="WEG183" s="541"/>
      <c r="WEH183" s="541"/>
      <c r="WEI183" s="541"/>
      <c r="WEJ183" s="541"/>
      <c r="WEK183" s="541"/>
      <c r="WEL183" s="541"/>
      <c r="WEM183" s="541"/>
      <c r="WEN183" s="541"/>
      <c r="WEO183" s="541"/>
      <c r="WEP183" s="541"/>
      <c r="WEQ183" s="541"/>
      <c r="WER183" s="541"/>
      <c r="WES183" s="541"/>
      <c r="WET183" s="541"/>
      <c r="WEU183" s="541"/>
      <c r="WEV183" s="541"/>
      <c r="WEW183" s="541"/>
      <c r="WEX183" s="541"/>
      <c r="WEY183" s="541"/>
      <c r="WEZ183" s="541"/>
      <c r="WFA183" s="541"/>
      <c r="WFB183" s="541"/>
      <c r="WFC183" s="541"/>
      <c r="WFD183" s="541"/>
      <c r="WFE183" s="541"/>
      <c r="WFF183" s="541"/>
      <c r="WFG183" s="541"/>
      <c r="WFH183" s="541"/>
      <c r="WFI183" s="541"/>
      <c r="WFJ183" s="541"/>
      <c r="WFK183" s="541"/>
      <c r="WFL183" s="541"/>
      <c r="WFM183" s="541"/>
      <c r="WFN183" s="541"/>
      <c r="WFO183" s="541"/>
      <c r="WFP183" s="541"/>
      <c r="WFQ183" s="541"/>
      <c r="WFR183" s="541"/>
      <c r="WFS183" s="541"/>
      <c r="WFT183" s="541"/>
      <c r="WFU183" s="541"/>
      <c r="WFV183" s="541"/>
      <c r="WFW183" s="541"/>
      <c r="WFX183" s="541"/>
      <c r="WFY183" s="541"/>
      <c r="WFZ183" s="541"/>
      <c r="WGA183" s="541"/>
      <c r="WGB183" s="541"/>
      <c r="WGC183" s="541"/>
      <c r="WGD183" s="541"/>
      <c r="WGE183" s="541"/>
      <c r="WGF183" s="541"/>
      <c r="WGG183" s="541"/>
      <c r="WGH183" s="541"/>
      <c r="WGI183" s="541"/>
      <c r="WGJ183" s="541"/>
      <c r="WGK183" s="541"/>
      <c r="WGL183" s="541"/>
      <c r="WGM183" s="541"/>
      <c r="WGN183" s="541"/>
      <c r="WGO183" s="541"/>
      <c r="WGP183" s="541"/>
      <c r="WGQ183" s="541"/>
      <c r="WGR183" s="541"/>
      <c r="WGS183" s="541"/>
      <c r="WGT183" s="541"/>
      <c r="WGU183" s="541"/>
      <c r="WGV183" s="541"/>
      <c r="WGW183" s="541"/>
      <c r="WGX183" s="541"/>
      <c r="WGY183" s="541"/>
      <c r="WGZ183" s="541"/>
      <c r="WHA183" s="541"/>
      <c r="WHB183" s="541"/>
      <c r="WHC183" s="541"/>
      <c r="WHD183" s="541"/>
      <c r="WHE183" s="541"/>
      <c r="WHF183" s="541"/>
      <c r="WHG183" s="541"/>
      <c r="WHH183" s="541"/>
      <c r="WHI183" s="541"/>
      <c r="WHJ183" s="541"/>
      <c r="WHK183" s="541"/>
      <c r="WHL183" s="541"/>
      <c r="WHM183" s="541"/>
      <c r="WHN183" s="541"/>
      <c r="WHO183" s="541"/>
      <c r="WHP183" s="541"/>
      <c r="WHQ183" s="541"/>
      <c r="WHR183" s="541"/>
      <c r="WHS183" s="541"/>
      <c r="WHT183" s="541"/>
      <c r="WHU183" s="541"/>
      <c r="WHV183" s="541"/>
      <c r="WHW183" s="541"/>
      <c r="WHX183" s="541"/>
      <c r="WHY183" s="541"/>
      <c r="WHZ183" s="541"/>
      <c r="WIA183" s="541"/>
      <c r="WIB183" s="541"/>
      <c r="WIC183" s="541"/>
      <c r="WID183" s="541"/>
      <c r="WIE183" s="541"/>
      <c r="WIF183" s="541"/>
      <c r="WIG183" s="541"/>
      <c r="WIH183" s="541"/>
      <c r="WII183" s="541"/>
      <c r="WIJ183" s="541"/>
      <c r="WIK183" s="541"/>
      <c r="WIL183" s="541"/>
      <c r="WIM183" s="541"/>
      <c r="WIN183" s="541"/>
      <c r="WIO183" s="541"/>
      <c r="WIP183" s="541"/>
      <c r="WIQ183" s="541"/>
      <c r="WIR183" s="541"/>
      <c r="WIS183" s="541"/>
      <c r="WIT183" s="541"/>
      <c r="WIU183" s="541"/>
      <c r="WIV183" s="541"/>
      <c r="WIW183" s="541"/>
      <c r="WIX183" s="541"/>
      <c r="WIY183" s="541"/>
      <c r="WIZ183" s="541"/>
      <c r="WJA183" s="541"/>
      <c r="WJB183" s="541"/>
      <c r="WJC183" s="541"/>
      <c r="WJD183" s="541"/>
      <c r="WJE183" s="541"/>
      <c r="WJF183" s="541"/>
      <c r="WJG183" s="541"/>
      <c r="WJH183" s="541"/>
      <c r="WJI183" s="541"/>
      <c r="WJJ183" s="541"/>
      <c r="WJK183" s="541"/>
      <c r="WJL183" s="541"/>
      <c r="WJM183" s="541"/>
      <c r="WJN183" s="541"/>
      <c r="WJO183" s="541"/>
      <c r="WJP183" s="541"/>
      <c r="WJQ183" s="541"/>
      <c r="WJR183" s="541"/>
      <c r="WJS183" s="541"/>
      <c r="WJT183" s="541"/>
      <c r="WJU183" s="541"/>
      <c r="WJV183" s="541"/>
      <c r="WJW183" s="541"/>
      <c r="WJX183" s="541"/>
      <c r="WJY183" s="541"/>
      <c r="WJZ183" s="541"/>
      <c r="WKA183" s="541"/>
      <c r="WKB183" s="541"/>
      <c r="WKC183" s="541"/>
      <c r="WKD183" s="541"/>
      <c r="WKE183" s="541"/>
      <c r="WKF183" s="541"/>
      <c r="WKG183" s="541"/>
      <c r="WKH183" s="541"/>
      <c r="WKI183" s="541"/>
      <c r="WKJ183" s="541"/>
      <c r="WKK183" s="541"/>
      <c r="WKL183" s="541"/>
      <c r="WKM183" s="541"/>
      <c r="WKN183" s="541"/>
      <c r="WKO183" s="541"/>
      <c r="WKP183" s="541"/>
      <c r="WKQ183" s="541"/>
      <c r="WKR183" s="541"/>
      <c r="WKS183" s="541"/>
      <c r="WKT183" s="541"/>
      <c r="WKU183" s="541"/>
      <c r="WKV183" s="541"/>
      <c r="WKW183" s="541"/>
      <c r="WKX183" s="541"/>
      <c r="WKY183" s="541"/>
      <c r="WKZ183" s="541"/>
      <c r="WLA183" s="541"/>
      <c r="WLB183" s="541"/>
      <c r="WLC183" s="541"/>
      <c r="WLD183" s="541"/>
      <c r="WLE183" s="541"/>
      <c r="WLF183" s="541"/>
      <c r="WLG183" s="541"/>
      <c r="WLH183" s="541"/>
      <c r="WLI183" s="541"/>
      <c r="WLJ183" s="541"/>
      <c r="WLK183" s="541"/>
      <c r="WLL183" s="541"/>
      <c r="WLM183" s="541"/>
      <c r="WLN183" s="541"/>
      <c r="WLO183" s="541"/>
      <c r="WLP183" s="541"/>
      <c r="WLQ183" s="541"/>
      <c r="WLR183" s="541"/>
      <c r="WLS183" s="541"/>
      <c r="WLT183" s="541"/>
      <c r="WLU183" s="541"/>
      <c r="WLV183" s="541"/>
      <c r="WLW183" s="541"/>
      <c r="WLX183" s="541"/>
      <c r="WLY183" s="541"/>
      <c r="WLZ183" s="541"/>
      <c r="WMA183" s="541"/>
      <c r="WMB183" s="541"/>
      <c r="WMC183" s="541"/>
      <c r="WMD183" s="541"/>
      <c r="WME183" s="541"/>
      <c r="WMF183" s="541"/>
      <c r="WMG183" s="541"/>
      <c r="WMH183" s="541"/>
      <c r="WMI183" s="541"/>
      <c r="WMJ183" s="541"/>
      <c r="WMK183" s="541"/>
      <c r="WML183" s="541"/>
      <c r="WMM183" s="541"/>
      <c r="WMN183" s="541"/>
      <c r="WMO183" s="541"/>
      <c r="WMP183" s="541"/>
      <c r="WMQ183" s="541"/>
      <c r="WMR183" s="541"/>
      <c r="WMS183" s="541"/>
      <c r="WMT183" s="541"/>
      <c r="WMU183" s="541"/>
      <c r="WMV183" s="541"/>
      <c r="WMW183" s="541"/>
      <c r="WMX183" s="541"/>
      <c r="WMY183" s="541"/>
      <c r="WMZ183" s="541"/>
      <c r="WNA183" s="541"/>
      <c r="WNB183" s="541"/>
      <c r="WNC183" s="541"/>
      <c r="WND183" s="541"/>
      <c r="WNE183" s="541"/>
      <c r="WNF183" s="541"/>
      <c r="WNG183" s="541"/>
      <c r="WNH183" s="541"/>
      <c r="WNI183" s="541"/>
      <c r="WNJ183" s="541"/>
      <c r="WNK183" s="541"/>
      <c r="WNL183" s="541"/>
      <c r="WNM183" s="541"/>
      <c r="WNN183" s="541"/>
      <c r="WNO183" s="541"/>
      <c r="WNP183" s="541"/>
      <c r="WNQ183" s="541"/>
      <c r="WNR183" s="541"/>
      <c r="WNS183" s="541"/>
      <c r="WNT183" s="541"/>
      <c r="WNU183" s="541"/>
      <c r="WNV183" s="541"/>
      <c r="WNW183" s="541"/>
      <c r="WNX183" s="541"/>
      <c r="WNY183" s="541"/>
      <c r="WNZ183" s="541"/>
      <c r="WOA183" s="541"/>
      <c r="WOB183" s="541"/>
      <c r="WOC183" s="541"/>
      <c r="WOD183" s="541"/>
      <c r="WOE183" s="541"/>
      <c r="WOF183" s="541"/>
      <c r="WOG183" s="541"/>
      <c r="WOH183" s="541"/>
      <c r="WOI183" s="541"/>
      <c r="WOJ183" s="541"/>
      <c r="WOK183" s="541"/>
      <c r="WOL183" s="541"/>
      <c r="WOM183" s="541"/>
      <c r="WON183" s="541"/>
      <c r="WOO183" s="541"/>
      <c r="WOP183" s="541"/>
      <c r="WOQ183" s="541"/>
      <c r="WOR183" s="541"/>
      <c r="WOS183" s="541"/>
      <c r="WOT183" s="541"/>
      <c r="WOU183" s="541"/>
      <c r="WOV183" s="541"/>
      <c r="WOW183" s="541"/>
      <c r="WOX183" s="541"/>
      <c r="WOY183" s="541"/>
      <c r="WOZ183" s="541"/>
      <c r="WPA183" s="541"/>
      <c r="WPB183" s="541"/>
      <c r="WPC183" s="541"/>
      <c r="WPD183" s="541"/>
      <c r="WPE183" s="541"/>
      <c r="WPF183" s="541"/>
      <c r="WPG183" s="541"/>
      <c r="WPH183" s="541"/>
      <c r="WPI183" s="541"/>
      <c r="WPJ183" s="541"/>
      <c r="WPK183" s="541"/>
      <c r="WPL183" s="541"/>
      <c r="WPM183" s="541"/>
      <c r="WPN183" s="541"/>
      <c r="WPO183" s="541"/>
      <c r="WPP183" s="541"/>
      <c r="WPQ183" s="541"/>
      <c r="WPR183" s="541"/>
      <c r="WPS183" s="541"/>
      <c r="WPT183" s="541"/>
      <c r="WPU183" s="541"/>
      <c r="WPV183" s="541"/>
      <c r="WPW183" s="541"/>
      <c r="WPX183" s="541"/>
      <c r="WPY183" s="541"/>
      <c r="WPZ183" s="541"/>
      <c r="WQA183" s="541"/>
      <c r="WQB183" s="541"/>
      <c r="WQC183" s="541"/>
      <c r="WQD183" s="541"/>
      <c r="WQE183" s="541"/>
      <c r="WQF183" s="541"/>
      <c r="WQG183" s="541"/>
      <c r="WQH183" s="541"/>
      <c r="WQI183" s="541"/>
      <c r="WQJ183" s="541"/>
      <c r="WQK183" s="541"/>
      <c r="WQL183" s="541"/>
      <c r="WQM183" s="541"/>
      <c r="WQN183" s="541"/>
      <c r="WQO183" s="541"/>
      <c r="WQP183" s="541"/>
      <c r="WQQ183" s="541"/>
      <c r="WQR183" s="541"/>
      <c r="WQS183" s="541"/>
      <c r="WQT183" s="541"/>
      <c r="WQU183" s="541"/>
      <c r="WQV183" s="541"/>
      <c r="WQW183" s="541"/>
      <c r="WQX183" s="541"/>
      <c r="WQY183" s="541"/>
      <c r="WQZ183" s="541"/>
      <c r="WRA183" s="541"/>
      <c r="WRB183" s="541"/>
      <c r="WRC183" s="541"/>
      <c r="WRD183" s="541"/>
      <c r="WRE183" s="541"/>
      <c r="WRF183" s="541"/>
      <c r="WRG183" s="541"/>
      <c r="WRH183" s="541"/>
      <c r="WRI183" s="541"/>
      <c r="WRJ183" s="541"/>
      <c r="WRK183" s="541"/>
      <c r="WRL183" s="541"/>
      <c r="WRM183" s="541"/>
      <c r="WRN183" s="541"/>
      <c r="WRO183" s="541"/>
      <c r="WRP183" s="541"/>
      <c r="WRQ183" s="541"/>
      <c r="WRR183" s="541"/>
      <c r="WRS183" s="541"/>
      <c r="WRT183" s="541"/>
      <c r="WRU183" s="541"/>
      <c r="WRV183" s="541"/>
      <c r="WRW183" s="541"/>
      <c r="WRX183" s="541"/>
      <c r="WRY183" s="541"/>
      <c r="WRZ183" s="541"/>
      <c r="WSA183" s="541"/>
      <c r="WSB183" s="541"/>
      <c r="WSC183" s="541"/>
      <c r="WSD183" s="541"/>
      <c r="WSE183" s="541"/>
      <c r="WSF183" s="541"/>
      <c r="WSG183" s="541"/>
      <c r="WSH183" s="541"/>
      <c r="WSI183" s="541"/>
      <c r="WSJ183" s="541"/>
      <c r="WSK183" s="541"/>
      <c r="WSL183" s="541"/>
      <c r="WSM183" s="541"/>
      <c r="WSN183" s="541"/>
      <c r="WSO183" s="541"/>
      <c r="WSP183" s="541"/>
      <c r="WSQ183" s="541"/>
      <c r="WSR183" s="541"/>
      <c r="WSS183" s="541"/>
      <c r="WST183" s="541"/>
      <c r="WSU183" s="541"/>
      <c r="WSV183" s="541"/>
      <c r="WSW183" s="541"/>
      <c r="WSX183" s="541"/>
      <c r="WSY183" s="541"/>
      <c r="WSZ183" s="541"/>
      <c r="WTA183" s="541"/>
      <c r="WTB183" s="541"/>
      <c r="WTC183" s="541"/>
      <c r="WTD183" s="541"/>
      <c r="WTE183" s="541"/>
      <c r="WTF183" s="541"/>
      <c r="WTG183" s="541"/>
      <c r="WTH183" s="541"/>
      <c r="WTI183" s="541"/>
      <c r="WTJ183" s="541"/>
      <c r="WTK183" s="541"/>
      <c r="WTL183" s="541"/>
      <c r="WTM183" s="541"/>
      <c r="WTN183" s="541"/>
      <c r="WTO183" s="541"/>
      <c r="WTP183" s="541"/>
      <c r="WTQ183" s="541"/>
      <c r="WTR183" s="541"/>
      <c r="WTS183" s="541"/>
      <c r="WTT183" s="541"/>
      <c r="WTU183" s="541"/>
      <c r="WTV183" s="541"/>
      <c r="WTW183" s="541"/>
      <c r="WTX183" s="541"/>
      <c r="WTY183" s="541"/>
      <c r="WTZ183" s="541"/>
      <c r="WUA183" s="541"/>
      <c r="WUB183" s="541"/>
      <c r="WUC183" s="541"/>
      <c r="WUD183" s="541"/>
      <c r="WUE183" s="541"/>
      <c r="WUF183" s="541"/>
      <c r="WUG183" s="541"/>
      <c r="WUH183" s="541"/>
      <c r="WUI183" s="541"/>
      <c r="WUJ183" s="541"/>
      <c r="WUK183" s="541"/>
      <c r="WUL183" s="541"/>
      <c r="WUM183" s="541"/>
      <c r="WUN183" s="541"/>
      <c r="WUO183" s="541"/>
      <c r="WUP183" s="541"/>
      <c r="WUQ183" s="541"/>
      <c r="WUR183" s="541"/>
      <c r="WUS183" s="541"/>
      <c r="WUT183" s="541"/>
      <c r="WUU183" s="541"/>
      <c r="WUV183" s="541"/>
      <c r="WUW183" s="541"/>
      <c r="WUX183" s="541"/>
      <c r="WUY183" s="541"/>
      <c r="WUZ183" s="541"/>
      <c r="WVA183" s="541"/>
      <c r="WVB183" s="541"/>
      <c r="WVC183" s="541"/>
      <c r="WVD183" s="541"/>
      <c r="WVE183" s="541"/>
      <c r="WVF183" s="541"/>
      <c r="WVG183" s="541"/>
      <c r="WVH183" s="541"/>
      <c r="WVI183" s="541"/>
      <c r="WVJ183" s="541"/>
      <c r="WVK183" s="541"/>
    </row>
    <row r="184" spans="1:16131" customFormat="1" x14ac:dyDescent="0.25">
      <c r="A184" s="541"/>
      <c r="B184" s="541"/>
      <c r="C184" s="541"/>
      <c r="D184" s="541"/>
      <c r="E184" s="541"/>
      <c r="G184" s="49"/>
      <c r="BU184" s="541"/>
      <c r="BV184" s="541"/>
      <c r="BW184" s="541"/>
      <c r="BX184" s="541"/>
      <c r="BY184" s="541"/>
      <c r="BZ184" s="541"/>
      <c r="CA184" s="541"/>
      <c r="CB184" s="541"/>
      <c r="CC184" s="541"/>
      <c r="CD184" s="541"/>
      <c r="CE184" s="541"/>
      <c r="CF184" s="541"/>
      <c r="CG184" s="541"/>
      <c r="CH184" s="541"/>
      <c r="CI184" s="541"/>
      <c r="CJ184" s="541"/>
      <c r="CK184" s="541"/>
      <c r="CL184" s="541"/>
      <c r="CM184" s="541"/>
      <c r="CN184" s="541"/>
      <c r="CO184" s="541"/>
      <c r="CP184" s="541"/>
      <c r="CQ184" s="541"/>
      <c r="CR184" s="541"/>
      <c r="CS184" s="541"/>
      <c r="CT184" s="541"/>
      <c r="CU184" s="541"/>
      <c r="CV184" s="541"/>
      <c r="CW184" s="541"/>
      <c r="CX184" s="541"/>
      <c r="CY184" s="541"/>
      <c r="CZ184" s="541"/>
      <c r="DA184" s="541"/>
      <c r="DB184" s="541"/>
      <c r="DC184" s="541"/>
      <c r="DD184" s="541"/>
      <c r="DE184" s="541"/>
      <c r="DF184" s="541"/>
      <c r="DG184" s="541"/>
      <c r="DH184" s="541"/>
      <c r="DI184" s="541"/>
      <c r="DJ184" s="541"/>
      <c r="DK184" s="541"/>
      <c r="DL184" s="541"/>
      <c r="DM184" s="541"/>
      <c r="DN184" s="541"/>
      <c r="DO184" s="541"/>
      <c r="DP184" s="541"/>
      <c r="DQ184" s="541"/>
      <c r="DR184" s="541"/>
      <c r="DS184" s="541"/>
      <c r="DT184" s="541"/>
      <c r="DU184" s="541"/>
      <c r="DV184" s="541"/>
      <c r="DW184" s="541"/>
      <c r="DX184" s="541"/>
      <c r="DY184" s="541"/>
      <c r="DZ184" s="541"/>
      <c r="EA184" s="541"/>
      <c r="EB184" s="541"/>
      <c r="EC184" s="541"/>
      <c r="ED184" s="541"/>
      <c r="EE184" s="541"/>
      <c r="EF184" s="541"/>
      <c r="EG184" s="541"/>
      <c r="EH184" s="541"/>
      <c r="EI184" s="541"/>
      <c r="EJ184" s="541"/>
      <c r="EK184" s="541"/>
      <c r="EL184" s="541"/>
      <c r="EM184" s="541"/>
      <c r="EN184" s="541"/>
      <c r="EO184" s="541"/>
      <c r="EP184" s="541"/>
      <c r="EQ184" s="541"/>
      <c r="ER184" s="541"/>
      <c r="ES184" s="541"/>
      <c r="ET184" s="541"/>
      <c r="EU184" s="541"/>
      <c r="EV184" s="541"/>
      <c r="EW184" s="541"/>
      <c r="EX184" s="541"/>
      <c r="EY184" s="541"/>
      <c r="EZ184" s="541"/>
      <c r="FA184" s="541"/>
      <c r="FB184" s="541"/>
      <c r="FC184" s="541"/>
      <c r="FD184" s="541"/>
      <c r="FE184" s="541"/>
      <c r="FF184" s="541"/>
      <c r="FG184" s="541"/>
      <c r="FH184" s="541"/>
      <c r="FI184" s="541"/>
      <c r="FJ184" s="541"/>
      <c r="FK184" s="541"/>
      <c r="FL184" s="541"/>
      <c r="FM184" s="541"/>
      <c r="FN184" s="541"/>
      <c r="FO184" s="541"/>
      <c r="FP184" s="541"/>
      <c r="FQ184" s="541"/>
      <c r="FR184" s="541"/>
      <c r="FS184" s="541"/>
      <c r="FT184" s="541"/>
      <c r="FU184" s="541"/>
      <c r="FV184" s="541"/>
      <c r="FW184" s="541"/>
      <c r="FX184" s="541"/>
      <c r="FY184" s="541"/>
      <c r="FZ184" s="541"/>
      <c r="GA184" s="541"/>
      <c r="GB184" s="541"/>
      <c r="GC184" s="541"/>
      <c r="GD184" s="541"/>
      <c r="GE184" s="541"/>
      <c r="GF184" s="541"/>
      <c r="GG184" s="541"/>
      <c r="GH184" s="541"/>
      <c r="GI184" s="541"/>
      <c r="GJ184" s="541"/>
      <c r="GK184" s="541"/>
      <c r="GL184" s="541"/>
      <c r="GM184" s="541"/>
      <c r="GN184" s="541"/>
      <c r="GO184" s="541"/>
      <c r="GP184" s="541"/>
      <c r="GQ184" s="541"/>
      <c r="GR184" s="541"/>
      <c r="GS184" s="541"/>
      <c r="GT184" s="541"/>
      <c r="GU184" s="541"/>
      <c r="GV184" s="541"/>
      <c r="GW184" s="541"/>
      <c r="GX184" s="541"/>
      <c r="GY184" s="541"/>
      <c r="GZ184" s="541"/>
      <c r="HA184" s="541"/>
      <c r="HB184" s="541"/>
      <c r="HC184" s="541"/>
      <c r="HD184" s="541"/>
      <c r="HE184" s="541"/>
      <c r="HF184" s="541"/>
      <c r="HG184" s="541"/>
      <c r="HH184" s="541"/>
      <c r="HI184" s="541"/>
      <c r="HJ184" s="541"/>
      <c r="HK184" s="541"/>
      <c r="HL184" s="541"/>
      <c r="HM184" s="541"/>
      <c r="HN184" s="541"/>
      <c r="HO184" s="541"/>
      <c r="HP184" s="541"/>
      <c r="HQ184" s="541"/>
      <c r="HR184" s="541"/>
      <c r="HS184" s="541"/>
      <c r="HT184" s="541"/>
      <c r="HU184" s="541"/>
      <c r="HV184" s="541"/>
      <c r="HW184" s="541"/>
      <c r="HX184" s="541"/>
      <c r="HY184" s="541"/>
      <c r="HZ184" s="541"/>
      <c r="IA184" s="541"/>
      <c r="IB184" s="541"/>
      <c r="IC184" s="541"/>
      <c r="ID184" s="541"/>
      <c r="IE184" s="541"/>
      <c r="IF184" s="541"/>
      <c r="IG184" s="541"/>
      <c r="IH184" s="541"/>
      <c r="II184" s="541"/>
      <c r="IJ184" s="541"/>
      <c r="IK184" s="541"/>
      <c r="IL184" s="541"/>
      <c r="IM184" s="541"/>
      <c r="IN184" s="541"/>
      <c r="IO184" s="541"/>
      <c r="IP184" s="541"/>
      <c r="IQ184" s="541"/>
      <c r="IR184" s="541"/>
      <c r="IS184" s="541"/>
      <c r="IT184" s="541"/>
      <c r="IU184" s="541"/>
      <c r="IV184" s="541"/>
      <c r="IW184" s="541"/>
      <c r="IX184" s="541"/>
      <c r="IY184" s="541"/>
      <c r="IZ184" s="541"/>
      <c r="JA184" s="541"/>
      <c r="JB184" s="541"/>
      <c r="JC184" s="541"/>
      <c r="JD184" s="541"/>
      <c r="JE184" s="541"/>
      <c r="JF184" s="541"/>
      <c r="JG184" s="541"/>
      <c r="JH184" s="541"/>
      <c r="JI184" s="541"/>
      <c r="JJ184" s="541"/>
      <c r="JK184" s="541"/>
      <c r="JL184" s="541"/>
      <c r="JM184" s="541"/>
      <c r="JN184" s="541"/>
      <c r="JO184" s="541"/>
      <c r="JP184" s="541"/>
      <c r="JQ184" s="541"/>
      <c r="JR184" s="541"/>
      <c r="JS184" s="541"/>
      <c r="JT184" s="541"/>
      <c r="JU184" s="541"/>
      <c r="JV184" s="541"/>
      <c r="JW184" s="541"/>
      <c r="JX184" s="541"/>
      <c r="JY184" s="541"/>
      <c r="JZ184" s="541"/>
      <c r="KA184" s="541"/>
      <c r="KB184" s="541"/>
      <c r="KC184" s="541"/>
      <c r="KD184" s="541"/>
      <c r="KE184" s="541"/>
      <c r="KF184" s="541"/>
      <c r="KG184" s="541"/>
      <c r="KH184" s="541"/>
      <c r="KI184" s="541"/>
      <c r="KJ184" s="541"/>
      <c r="KK184" s="541"/>
      <c r="KL184" s="541"/>
      <c r="KM184" s="541"/>
      <c r="KN184" s="541"/>
      <c r="KO184" s="541"/>
      <c r="KP184" s="541"/>
      <c r="KQ184" s="541"/>
      <c r="KR184" s="541"/>
      <c r="KS184" s="541"/>
      <c r="KT184" s="541"/>
      <c r="KU184" s="541"/>
      <c r="KV184" s="541"/>
      <c r="KW184" s="541"/>
      <c r="KX184" s="541"/>
      <c r="KY184" s="541"/>
      <c r="KZ184" s="541"/>
      <c r="LA184" s="541"/>
      <c r="LB184" s="541"/>
      <c r="LC184" s="541"/>
      <c r="LD184" s="541"/>
      <c r="LE184" s="541"/>
      <c r="LF184" s="541"/>
      <c r="LG184" s="541"/>
      <c r="LH184" s="541"/>
      <c r="LI184" s="541"/>
      <c r="LJ184" s="541"/>
      <c r="LK184" s="541"/>
      <c r="LL184" s="541"/>
      <c r="LM184" s="541"/>
      <c r="LN184" s="541"/>
      <c r="LO184" s="541"/>
      <c r="LP184" s="541"/>
      <c r="LQ184" s="541"/>
      <c r="LR184" s="541"/>
      <c r="LS184" s="541"/>
      <c r="LT184" s="541"/>
      <c r="LU184" s="541"/>
      <c r="LV184" s="541"/>
      <c r="LW184" s="541"/>
      <c r="LX184" s="541"/>
      <c r="LY184" s="541"/>
      <c r="LZ184" s="541"/>
      <c r="MA184" s="541"/>
      <c r="MB184" s="541"/>
      <c r="MC184" s="541"/>
      <c r="MD184" s="541"/>
      <c r="ME184" s="541"/>
      <c r="MF184" s="541"/>
      <c r="MG184" s="541"/>
      <c r="MH184" s="541"/>
      <c r="MI184" s="541"/>
      <c r="MJ184" s="541"/>
      <c r="MK184" s="541"/>
      <c r="ML184" s="541"/>
      <c r="MM184" s="541"/>
      <c r="MN184" s="541"/>
      <c r="MO184" s="541"/>
      <c r="MP184" s="541"/>
      <c r="MQ184" s="541"/>
      <c r="MR184" s="541"/>
      <c r="MS184" s="541"/>
      <c r="MT184" s="541"/>
      <c r="MU184" s="541"/>
      <c r="MV184" s="541"/>
      <c r="MW184" s="541"/>
      <c r="MX184" s="541"/>
      <c r="MY184" s="541"/>
      <c r="MZ184" s="541"/>
      <c r="NA184" s="541"/>
      <c r="NB184" s="541"/>
      <c r="NC184" s="541"/>
      <c r="ND184" s="541"/>
      <c r="NE184" s="541"/>
      <c r="NF184" s="541"/>
      <c r="NG184" s="541"/>
      <c r="NH184" s="541"/>
      <c r="NI184" s="541"/>
      <c r="NJ184" s="541"/>
      <c r="NK184" s="541"/>
      <c r="NL184" s="541"/>
      <c r="NM184" s="541"/>
      <c r="NN184" s="541"/>
      <c r="NO184" s="541"/>
      <c r="NP184" s="541"/>
      <c r="NQ184" s="541"/>
      <c r="NR184" s="541"/>
      <c r="NS184" s="541"/>
      <c r="NT184" s="541"/>
      <c r="NU184" s="541"/>
      <c r="NV184" s="541"/>
      <c r="NW184" s="541"/>
      <c r="NX184" s="541"/>
      <c r="NY184" s="541"/>
      <c r="NZ184" s="541"/>
      <c r="OA184" s="541"/>
      <c r="OB184" s="541"/>
      <c r="OC184" s="541"/>
      <c r="OD184" s="541"/>
      <c r="OE184" s="541"/>
      <c r="OF184" s="541"/>
      <c r="OG184" s="541"/>
      <c r="OH184" s="541"/>
      <c r="OI184" s="541"/>
      <c r="OJ184" s="541"/>
      <c r="OK184" s="541"/>
      <c r="OL184" s="541"/>
      <c r="OM184" s="541"/>
      <c r="ON184" s="541"/>
      <c r="OO184" s="541"/>
      <c r="OP184" s="541"/>
      <c r="OQ184" s="541"/>
      <c r="OR184" s="541"/>
      <c r="OS184" s="541"/>
      <c r="OT184" s="541"/>
      <c r="OU184" s="541"/>
      <c r="OV184" s="541"/>
      <c r="OW184" s="541"/>
      <c r="OX184" s="541"/>
      <c r="OY184" s="541"/>
      <c r="OZ184" s="541"/>
      <c r="PA184" s="541"/>
      <c r="PB184" s="541"/>
      <c r="PC184" s="541"/>
      <c r="PD184" s="541"/>
      <c r="PE184" s="541"/>
      <c r="PF184" s="541"/>
      <c r="PG184" s="541"/>
      <c r="PH184" s="541"/>
      <c r="PI184" s="541"/>
      <c r="PJ184" s="541"/>
      <c r="PK184" s="541"/>
      <c r="PL184" s="541"/>
      <c r="PM184" s="541"/>
      <c r="PN184" s="541"/>
      <c r="PO184" s="541"/>
      <c r="PP184" s="541"/>
      <c r="PQ184" s="541"/>
      <c r="PR184" s="541"/>
      <c r="PS184" s="541"/>
      <c r="PT184" s="541"/>
      <c r="PU184" s="541"/>
      <c r="PV184" s="541"/>
      <c r="PW184" s="541"/>
      <c r="PX184" s="541"/>
      <c r="PY184" s="541"/>
      <c r="PZ184" s="541"/>
      <c r="QA184" s="541"/>
      <c r="QB184" s="541"/>
      <c r="QC184" s="541"/>
      <c r="QD184" s="541"/>
      <c r="QE184" s="541"/>
      <c r="QF184" s="541"/>
      <c r="QG184" s="541"/>
      <c r="QH184" s="541"/>
      <c r="QI184" s="541"/>
      <c r="QJ184" s="541"/>
      <c r="QK184" s="541"/>
      <c r="QL184" s="541"/>
      <c r="QM184" s="541"/>
      <c r="QN184" s="541"/>
      <c r="QO184" s="541"/>
      <c r="QP184" s="541"/>
      <c r="QQ184" s="541"/>
      <c r="QR184" s="541"/>
      <c r="QS184" s="541"/>
      <c r="QT184" s="541"/>
      <c r="QU184" s="541"/>
      <c r="QV184" s="541"/>
      <c r="QW184" s="541"/>
      <c r="QX184" s="541"/>
      <c r="QY184" s="541"/>
      <c r="QZ184" s="541"/>
      <c r="RA184" s="541"/>
      <c r="RB184" s="541"/>
      <c r="RC184" s="541"/>
      <c r="RD184" s="541"/>
      <c r="RE184" s="541"/>
      <c r="RF184" s="541"/>
      <c r="RG184" s="541"/>
      <c r="RH184" s="541"/>
      <c r="RI184" s="541"/>
      <c r="RJ184" s="541"/>
      <c r="RK184" s="541"/>
      <c r="RL184" s="541"/>
      <c r="RM184" s="541"/>
      <c r="RN184" s="541"/>
      <c r="RO184" s="541"/>
      <c r="RP184" s="541"/>
      <c r="RQ184" s="541"/>
      <c r="RR184" s="541"/>
      <c r="RS184" s="541"/>
      <c r="RT184" s="541"/>
      <c r="RU184" s="541"/>
      <c r="RV184" s="541"/>
      <c r="RW184" s="541"/>
      <c r="RX184" s="541"/>
      <c r="RY184" s="541"/>
      <c r="RZ184" s="541"/>
      <c r="SA184" s="541"/>
      <c r="SB184" s="541"/>
      <c r="SC184" s="541"/>
      <c r="SD184" s="541"/>
      <c r="SE184" s="541"/>
      <c r="SF184" s="541"/>
      <c r="SG184" s="541"/>
      <c r="SH184" s="541"/>
      <c r="SI184" s="541"/>
      <c r="SJ184" s="541"/>
      <c r="SK184" s="541"/>
      <c r="SL184" s="541"/>
      <c r="SM184" s="541"/>
      <c r="SN184" s="541"/>
      <c r="SO184" s="541"/>
      <c r="SP184" s="541"/>
      <c r="SQ184" s="541"/>
      <c r="SR184" s="541"/>
      <c r="SS184" s="541"/>
      <c r="ST184" s="541"/>
      <c r="SU184" s="541"/>
      <c r="SV184" s="541"/>
      <c r="SW184" s="541"/>
      <c r="SX184" s="541"/>
      <c r="SY184" s="541"/>
      <c r="SZ184" s="541"/>
      <c r="TA184" s="541"/>
      <c r="TB184" s="541"/>
      <c r="TC184" s="541"/>
      <c r="TD184" s="541"/>
      <c r="TE184" s="541"/>
      <c r="TF184" s="541"/>
      <c r="TG184" s="541"/>
      <c r="TH184" s="541"/>
      <c r="TI184" s="541"/>
      <c r="TJ184" s="541"/>
      <c r="TK184" s="541"/>
      <c r="TL184" s="541"/>
      <c r="TM184" s="541"/>
      <c r="TN184" s="541"/>
      <c r="TO184" s="541"/>
      <c r="TP184" s="541"/>
      <c r="TQ184" s="541"/>
      <c r="TR184" s="541"/>
      <c r="TS184" s="541"/>
      <c r="TT184" s="541"/>
      <c r="TU184" s="541"/>
      <c r="TV184" s="541"/>
      <c r="TW184" s="541"/>
      <c r="TX184" s="541"/>
      <c r="TY184" s="541"/>
      <c r="TZ184" s="541"/>
      <c r="UA184" s="541"/>
      <c r="UB184" s="541"/>
      <c r="UC184" s="541"/>
      <c r="UD184" s="541"/>
      <c r="UE184" s="541"/>
      <c r="UF184" s="541"/>
      <c r="UG184" s="541"/>
      <c r="UH184" s="541"/>
      <c r="UI184" s="541"/>
      <c r="UJ184" s="541"/>
      <c r="UK184" s="541"/>
      <c r="UL184" s="541"/>
      <c r="UM184" s="541"/>
      <c r="UN184" s="541"/>
      <c r="UO184" s="541"/>
      <c r="UP184" s="541"/>
      <c r="UQ184" s="541"/>
      <c r="UR184" s="541"/>
      <c r="US184" s="541"/>
      <c r="UT184" s="541"/>
      <c r="UU184" s="541"/>
      <c r="UV184" s="541"/>
      <c r="UW184" s="541"/>
      <c r="UX184" s="541"/>
      <c r="UY184" s="541"/>
      <c r="UZ184" s="541"/>
      <c r="VA184" s="541"/>
      <c r="VB184" s="541"/>
      <c r="VC184" s="541"/>
      <c r="VD184" s="541"/>
      <c r="VE184" s="541"/>
      <c r="VF184" s="541"/>
      <c r="VG184" s="541"/>
      <c r="VH184" s="541"/>
      <c r="VI184" s="541"/>
      <c r="VJ184" s="541"/>
      <c r="VK184" s="541"/>
      <c r="VL184" s="541"/>
      <c r="VM184" s="541"/>
      <c r="VN184" s="541"/>
      <c r="VO184" s="541"/>
      <c r="VP184" s="541"/>
      <c r="VQ184" s="541"/>
      <c r="VR184" s="541"/>
      <c r="VS184" s="541"/>
      <c r="VT184" s="541"/>
      <c r="VU184" s="541"/>
      <c r="VV184" s="541"/>
      <c r="VW184" s="541"/>
      <c r="VX184" s="541"/>
      <c r="VY184" s="541"/>
      <c r="VZ184" s="541"/>
      <c r="WA184" s="541"/>
      <c r="WB184" s="541"/>
      <c r="WC184" s="541"/>
      <c r="WD184" s="541"/>
      <c r="WE184" s="541"/>
      <c r="WF184" s="541"/>
      <c r="WG184" s="541"/>
      <c r="WH184" s="541"/>
      <c r="WI184" s="541"/>
      <c r="WJ184" s="541"/>
      <c r="WK184" s="541"/>
      <c r="WL184" s="541"/>
      <c r="WM184" s="541"/>
      <c r="WN184" s="541"/>
      <c r="WO184" s="541"/>
      <c r="WP184" s="541"/>
      <c r="WQ184" s="541"/>
      <c r="WR184" s="541"/>
      <c r="WS184" s="541"/>
      <c r="WT184" s="541"/>
      <c r="WU184" s="541"/>
      <c r="WV184" s="541"/>
      <c r="WW184" s="541"/>
      <c r="WX184" s="541"/>
      <c r="WY184" s="541"/>
      <c r="WZ184" s="541"/>
      <c r="XA184" s="541"/>
      <c r="XB184" s="541"/>
      <c r="XC184" s="541"/>
      <c r="XD184" s="541"/>
      <c r="XE184" s="541"/>
      <c r="XF184" s="541"/>
      <c r="XG184" s="541"/>
      <c r="XH184" s="541"/>
      <c r="XI184" s="541"/>
      <c r="XJ184" s="541"/>
      <c r="XK184" s="541"/>
      <c r="XL184" s="541"/>
      <c r="XM184" s="541"/>
      <c r="XN184" s="541"/>
      <c r="XO184" s="541"/>
      <c r="XP184" s="541"/>
      <c r="XQ184" s="541"/>
      <c r="XR184" s="541"/>
      <c r="XS184" s="541"/>
      <c r="XT184" s="541"/>
      <c r="XU184" s="541"/>
      <c r="XV184" s="541"/>
      <c r="XW184" s="541"/>
      <c r="XX184" s="541"/>
      <c r="XY184" s="541"/>
      <c r="XZ184" s="541"/>
      <c r="YA184" s="541"/>
      <c r="YB184" s="541"/>
      <c r="YC184" s="541"/>
      <c r="YD184" s="541"/>
      <c r="YE184" s="541"/>
      <c r="YF184" s="541"/>
      <c r="YG184" s="541"/>
      <c r="YH184" s="541"/>
      <c r="YI184" s="541"/>
      <c r="YJ184" s="541"/>
      <c r="YK184" s="541"/>
      <c r="YL184" s="541"/>
      <c r="YM184" s="541"/>
      <c r="YN184" s="541"/>
      <c r="YO184" s="541"/>
      <c r="YP184" s="541"/>
      <c r="YQ184" s="541"/>
      <c r="YR184" s="541"/>
      <c r="YS184" s="541"/>
      <c r="YT184" s="541"/>
      <c r="YU184" s="541"/>
      <c r="YV184" s="541"/>
      <c r="YW184" s="541"/>
      <c r="YX184" s="541"/>
      <c r="YY184" s="541"/>
      <c r="YZ184" s="541"/>
      <c r="ZA184" s="541"/>
      <c r="ZB184" s="541"/>
      <c r="ZC184" s="541"/>
      <c r="ZD184" s="541"/>
      <c r="ZE184" s="541"/>
      <c r="ZF184" s="541"/>
      <c r="ZG184" s="541"/>
      <c r="ZH184" s="541"/>
      <c r="ZI184" s="541"/>
      <c r="ZJ184" s="541"/>
      <c r="ZK184" s="541"/>
      <c r="ZL184" s="541"/>
      <c r="ZM184" s="541"/>
      <c r="ZN184" s="541"/>
      <c r="ZO184" s="541"/>
      <c r="ZP184" s="541"/>
      <c r="ZQ184" s="541"/>
      <c r="ZR184" s="541"/>
      <c r="ZS184" s="541"/>
      <c r="ZT184" s="541"/>
      <c r="ZU184" s="541"/>
      <c r="ZV184" s="541"/>
      <c r="ZW184" s="541"/>
      <c r="ZX184" s="541"/>
      <c r="ZY184" s="541"/>
      <c r="ZZ184" s="541"/>
      <c r="AAA184" s="541"/>
      <c r="AAB184" s="541"/>
      <c r="AAC184" s="541"/>
      <c r="AAD184" s="541"/>
      <c r="AAE184" s="541"/>
      <c r="AAF184" s="541"/>
      <c r="AAG184" s="541"/>
      <c r="AAH184" s="541"/>
      <c r="AAI184" s="541"/>
      <c r="AAJ184" s="541"/>
      <c r="AAK184" s="541"/>
      <c r="AAL184" s="541"/>
      <c r="AAM184" s="541"/>
      <c r="AAN184" s="541"/>
      <c r="AAO184" s="541"/>
      <c r="AAP184" s="541"/>
      <c r="AAQ184" s="541"/>
      <c r="AAR184" s="541"/>
      <c r="AAS184" s="541"/>
      <c r="AAT184" s="541"/>
      <c r="AAU184" s="541"/>
      <c r="AAV184" s="541"/>
      <c r="AAW184" s="541"/>
      <c r="AAX184" s="541"/>
      <c r="AAY184" s="541"/>
      <c r="AAZ184" s="541"/>
      <c r="ABA184" s="541"/>
      <c r="ABB184" s="541"/>
      <c r="ABC184" s="541"/>
      <c r="ABD184" s="541"/>
      <c r="ABE184" s="541"/>
      <c r="ABF184" s="541"/>
      <c r="ABG184" s="541"/>
      <c r="ABH184" s="541"/>
      <c r="ABI184" s="541"/>
      <c r="ABJ184" s="541"/>
      <c r="ABK184" s="541"/>
      <c r="ABL184" s="541"/>
      <c r="ABM184" s="541"/>
      <c r="ABN184" s="541"/>
      <c r="ABO184" s="541"/>
      <c r="ABP184" s="541"/>
      <c r="ABQ184" s="541"/>
      <c r="ABR184" s="541"/>
      <c r="ABS184" s="541"/>
      <c r="ABT184" s="541"/>
      <c r="ABU184" s="541"/>
      <c r="ABV184" s="541"/>
      <c r="ABW184" s="541"/>
      <c r="ABX184" s="541"/>
      <c r="ABY184" s="541"/>
      <c r="ABZ184" s="541"/>
      <c r="ACA184" s="541"/>
      <c r="ACB184" s="541"/>
      <c r="ACC184" s="541"/>
      <c r="ACD184" s="541"/>
      <c r="ACE184" s="541"/>
      <c r="ACF184" s="541"/>
      <c r="ACG184" s="541"/>
      <c r="ACH184" s="541"/>
      <c r="ACI184" s="541"/>
      <c r="ACJ184" s="541"/>
      <c r="ACK184" s="541"/>
      <c r="ACL184" s="541"/>
      <c r="ACM184" s="541"/>
      <c r="ACN184" s="541"/>
      <c r="ACO184" s="541"/>
      <c r="ACP184" s="541"/>
      <c r="ACQ184" s="541"/>
      <c r="ACR184" s="541"/>
      <c r="ACS184" s="541"/>
      <c r="ACT184" s="541"/>
      <c r="ACU184" s="541"/>
      <c r="ACV184" s="541"/>
      <c r="ACW184" s="541"/>
      <c r="ACX184" s="541"/>
      <c r="ACY184" s="541"/>
      <c r="ACZ184" s="541"/>
      <c r="ADA184" s="541"/>
      <c r="ADB184" s="541"/>
      <c r="ADC184" s="541"/>
      <c r="ADD184" s="541"/>
      <c r="ADE184" s="541"/>
      <c r="ADF184" s="541"/>
      <c r="ADG184" s="541"/>
      <c r="ADH184" s="541"/>
      <c r="ADI184" s="541"/>
      <c r="ADJ184" s="541"/>
      <c r="ADK184" s="541"/>
      <c r="ADL184" s="541"/>
      <c r="ADM184" s="541"/>
      <c r="ADN184" s="541"/>
      <c r="ADO184" s="541"/>
      <c r="ADP184" s="541"/>
      <c r="ADQ184" s="541"/>
      <c r="ADR184" s="541"/>
      <c r="ADS184" s="541"/>
      <c r="ADT184" s="541"/>
      <c r="ADU184" s="541"/>
      <c r="ADV184" s="541"/>
      <c r="ADW184" s="541"/>
      <c r="ADX184" s="541"/>
      <c r="ADY184" s="541"/>
      <c r="ADZ184" s="541"/>
      <c r="AEA184" s="541"/>
      <c r="AEB184" s="541"/>
      <c r="AEC184" s="541"/>
      <c r="AED184" s="541"/>
      <c r="AEE184" s="541"/>
      <c r="AEF184" s="541"/>
      <c r="AEG184" s="541"/>
      <c r="AEH184" s="541"/>
      <c r="AEI184" s="541"/>
      <c r="AEJ184" s="541"/>
      <c r="AEK184" s="541"/>
      <c r="AEL184" s="541"/>
      <c r="AEM184" s="541"/>
      <c r="AEN184" s="541"/>
      <c r="AEO184" s="541"/>
      <c r="AEP184" s="541"/>
      <c r="AEQ184" s="541"/>
      <c r="AER184" s="541"/>
      <c r="AES184" s="541"/>
      <c r="AET184" s="541"/>
      <c r="AEU184" s="541"/>
      <c r="AEV184" s="541"/>
      <c r="AEW184" s="541"/>
      <c r="AEX184" s="541"/>
      <c r="AEY184" s="541"/>
      <c r="AEZ184" s="541"/>
      <c r="AFA184" s="541"/>
      <c r="AFB184" s="541"/>
      <c r="AFC184" s="541"/>
      <c r="AFD184" s="541"/>
      <c r="AFE184" s="541"/>
      <c r="AFF184" s="541"/>
      <c r="AFG184" s="541"/>
      <c r="AFH184" s="541"/>
      <c r="AFI184" s="541"/>
      <c r="AFJ184" s="541"/>
      <c r="AFK184" s="541"/>
      <c r="AFL184" s="541"/>
      <c r="AFM184" s="541"/>
      <c r="AFN184" s="541"/>
      <c r="AFO184" s="541"/>
      <c r="AFP184" s="541"/>
      <c r="AFQ184" s="541"/>
      <c r="AFR184" s="541"/>
      <c r="AFS184" s="541"/>
      <c r="AFT184" s="541"/>
      <c r="AFU184" s="541"/>
      <c r="AFV184" s="541"/>
      <c r="AFW184" s="541"/>
      <c r="AFX184" s="541"/>
      <c r="AFY184" s="541"/>
      <c r="AFZ184" s="541"/>
      <c r="AGA184" s="541"/>
      <c r="AGB184" s="541"/>
      <c r="AGC184" s="541"/>
      <c r="AGD184" s="541"/>
      <c r="AGE184" s="541"/>
      <c r="AGF184" s="541"/>
      <c r="AGG184" s="541"/>
      <c r="AGH184" s="541"/>
      <c r="AGI184" s="541"/>
      <c r="AGJ184" s="541"/>
      <c r="AGK184" s="541"/>
      <c r="AGL184" s="541"/>
      <c r="AGM184" s="541"/>
      <c r="AGN184" s="541"/>
      <c r="AGO184" s="541"/>
      <c r="AGP184" s="541"/>
      <c r="AGQ184" s="541"/>
      <c r="AGR184" s="541"/>
      <c r="AGS184" s="541"/>
      <c r="AGT184" s="541"/>
      <c r="AGU184" s="541"/>
      <c r="AGV184" s="541"/>
      <c r="AGW184" s="541"/>
      <c r="AGX184" s="541"/>
      <c r="AGY184" s="541"/>
      <c r="AGZ184" s="541"/>
      <c r="AHA184" s="541"/>
      <c r="AHB184" s="541"/>
      <c r="AHC184" s="541"/>
      <c r="AHD184" s="541"/>
      <c r="AHE184" s="541"/>
      <c r="AHF184" s="541"/>
      <c r="AHG184" s="541"/>
      <c r="AHH184" s="541"/>
      <c r="AHI184" s="541"/>
      <c r="AHJ184" s="541"/>
      <c r="AHK184" s="541"/>
      <c r="AHL184" s="541"/>
      <c r="AHM184" s="541"/>
      <c r="AHN184" s="541"/>
      <c r="AHO184" s="541"/>
      <c r="AHP184" s="541"/>
      <c r="AHQ184" s="541"/>
      <c r="AHR184" s="541"/>
      <c r="AHS184" s="541"/>
      <c r="AHT184" s="541"/>
      <c r="AHU184" s="541"/>
      <c r="AHV184" s="541"/>
      <c r="AHW184" s="541"/>
      <c r="AHX184" s="541"/>
      <c r="AHY184" s="541"/>
      <c r="AHZ184" s="541"/>
      <c r="AIA184" s="541"/>
      <c r="AIB184" s="541"/>
      <c r="AIC184" s="541"/>
      <c r="AID184" s="541"/>
      <c r="AIE184" s="541"/>
      <c r="AIF184" s="541"/>
      <c r="AIG184" s="541"/>
      <c r="AIH184" s="541"/>
      <c r="AII184" s="541"/>
      <c r="AIJ184" s="541"/>
      <c r="AIK184" s="541"/>
      <c r="AIL184" s="541"/>
      <c r="AIM184" s="541"/>
      <c r="AIN184" s="541"/>
      <c r="AIO184" s="541"/>
      <c r="AIP184" s="541"/>
      <c r="AIQ184" s="541"/>
      <c r="AIR184" s="541"/>
      <c r="AIS184" s="541"/>
      <c r="AIT184" s="541"/>
      <c r="AIU184" s="541"/>
      <c r="AIV184" s="541"/>
      <c r="AIW184" s="541"/>
      <c r="AIX184" s="541"/>
      <c r="AIY184" s="541"/>
      <c r="AIZ184" s="541"/>
      <c r="AJA184" s="541"/>
      <c r="AJB184" s="541"/>
      <c r="AJC184" s="541"/>
      <c r="AJD184" s="541"/>
      <c r="AJE184" s="541"/>
      <c r="AJF184" s="541"/>
      <c r="AJG184" s="541"/>
      <c r="AJH184" s="541"/>
      <c r="AJI184" s="541"/>
      <c r="AJJ184" s="541"/>
      <c r="AJK184" s="541"/>
      <c r="AJL184" s="541"/>
      <c r="AJM184" s="541"/>
      <c r="AJN184" s="541"/>
      <c r="AJO184" s="541"/>
      <c r="AJP184" s="541"/>
      <c r="AJQ184" s="541"/>
      <c r="AJR184" s="541"/>
      <c r="AJS184" s="541"/>
      <c r="AJT184" s="541"/>
      <c r="AJU184" s="541"/>
      <c r="AJV184" s="541"/>
      <c r="AJW184" s="541"/>
      <c r="AJX184" s="541"/>
      <c r="AJY184" s="541"/>
      <c r="AJZ184" s="541"/>
      <c r="AKA184" s="541"/>
      <c r="AKB184" s="541"/>
      <c r="AKC184" s="541"/>
      <c r="AKD184" s="541"/>
      <c r="AKE184" s="541"/>
      <c r="AKF184" s="541"/>
      <c r="AKG184" s="541"/>
      <c r="AKH184" s="541"/>
      <c r="AKI184" s="541"/>
      <c r="AKJ184" s="541"/>
      <c r="AKK184" s="541"/>
      <c r="AKL184" s="541"/>
      <c r="AKM184" s="541"/>
      <c r="AKN184" s="541"/>
      <c r="AKO184" s="541"/>
      <c r="AKP184" s="541"/>
      <c r="AKQ184" s="541"/>
      <c r="AKR184" s="541"/>
      <c r="AKS184" s="541"/>
      <c r="AKT184" s="541"/>
      <c r="AKU184" s="541"/>
      <c r="AKV184" s="541"/>
      <c r="AKW184" s="541"/>
      <c r="AKX184" s="541"/>
      <c r="AKY184" s="541"/>
      <c r="AKZ184" s="541"/>
      <c r="ALA184" s="541"/>
      <c r="ALB184" s="541"/>
      <c r="ALC184" s="541"/>
      <c r="ALD184" s="541"/>
      <c r="ALE184" s="541"/>
      <c r="ALF184" s="541"/>
      <c r="ALG184" s="541"/>
      <c r="ALH184" s="541"/>
      <c r="ALI184" s="541"/>
      <c r="ALJ184" s="541"/>
      <c r="ALK184" s="541"/>
      <c r="ALL184" s="541"/>
      <c r="ALM184" s="541"/>
      <c r="ALN184" s="541"/>
      <c r="ALO184" s="541"/>
      <c r="ALP184" s="541"/>
      <c r="ALQ184" s="541"/>
      <c r="ALR184" s="541"/>
      <c r="ALS184" s="541"/>
      <c r="ALT184" s="541"/>
      <c r="ALU184" s="541"/>
      <c r="ALV184" s="541"/>
      <c r="ALW184" s="541"/>
      <c r="ALX184" s="541"/>
      <c r="ALY184" s="541"/>
      <c r="ALZ184" s="541"/>
      <c r="AMA184" s="541"/>
      <c r="AMB184" s="541"/>
      <c r="AMC184" s="541"/>
      <c r="AMD184" s="541"/>
      <c r="AME184" s="541"/>
      <c r="AMF184" s="541"/>
      <c r="AMG184" s="541"/>
      <c r="AMH184" s="541"/>
      <c r="AMI184" s="541"/>
      <c r="AMJ184" s="541"/>
      <c r="AMK184" s="541"/>
      <c r="AML184" s="541"/>
      <c r="AMM184" s="541"/>
      <c r="AMN184" s="541"/>
      <c r="AMO184" s="541"/>
      <c r="AMP184" s="541"/>
      <c r="AMQ184" s="541"/>
      <c r="AMR184" s="541"/>
      <c r="AMS184" s="541"/>
      <c r="AMT184" s="541"/>
      <c r="AMU184" s="541"/>
      <c r="AMV184" s="541"/>
      <c r="AMW184" s="541"/>
      <c r="AMX184" s="541"/>
      <c r="AMY184" s="541"/>
      <c r="AMZ184" s="541"/>
      <c r="ANA184" s="541"/>
      <c r="ANB184" s="541"/>
      <c r="ANC184" s="541"/>
      <c r="AND184" s="541"/>
      <c r="ANE184" s="541"/>
      <c r="ANF184" s="541"/>
      <c r="ANG184" s="541"/>
      <c r="ANH184" s="541"/>
      <c r="ANI184" s="541"/>
      <c r="ANJ184" s="541"/>
      <c r="ANK184" s="541"/>
      <c r="ANL184" s="541"/>
      <c r="ANM184" s="541"/>
      <c r="ANN184" s="541"/>
      <c r="ANO184" s="541"/>
      <c r="ANP184" s="541"/>
      <c r="ANQ184" s="541"/>
      <c r="ANR184" s="541"/>
      <c r="ANS184" s="541"/>
      <c r="ANT184" s="541"/>
      <c r="ANU184" s="541"/>
      <c r="ANV184" s="541"/>
      <c r="ANW184" s="541"/>
      <c r="ANX184" s="541"/>
      <c r="ANY184" s="541"/>
      <c r="ANZ184" s="541"/>
      <c r="AOA184" s="541"/>
      <c r="AOB184" s="541"/>
      <c r="AOC184" s="541"/>
      <c r="AOD184" s="541"/>
      <c r="AOE184" s="541"/>
      <c r="AOF184" s="541"/>
      <c r="AOG184" s="541"/>
      <c r="AOH184" s="541"/>
      <c r="AOI184" s="541"/>
      <c r="AOJ184" s="541"/>
      <c r="AOK184" s="541"/>
      <c r="AOL184" s="541"/>
      <c r="AOM184" s="541"/>
      <c r="AON184" s="541"/>
      <c r="AOO184" s="541"/>
      <c r="AOP184" s="541"/>
      <c r="AOQ184" s="541"/>
      <c r="AOR184" s="541"/>
      <c r="AOS184" s="541"/>
      <c r="AOT184" s="541"/>
      <c r="AOU184" s="541"/>
      <c r="AOV184" s="541"/>
      <c r="AOW184" s="541"/>
      <c r="AOX184" s="541"/>
      <c r="AOY184" s="541"/>
      <c r="AOZ184" s="541"/>
      <c r="APA184" s="541"/>
      <c r="APB184" s="541"/>
      <c r="APC184" s="541"/>
      <c r="APD184" s="541"/>
      <c r="APE184" s="541"/>
      <c r="APF184" s="541"/>
      <c r="APG184" s="541"/>
      <c r="APH184" s="541"/>
      <c r="API184" s="541"/>
      <c r="APJ184" s="541"/>
      <c r="APK184" s="541"/>
      <c r="APL184" s="541"/>
      <c r="APM184" s="541"/>
      <c r="APN184" s="541"/>
      <c r="APO184" s="541"/>
      <c r="APP184" s="541"/>
      <c r="APQ184" s="541"/>
      <c r="APR184" s="541"/>
      <c r="APS184" s="541"/>
      <c r="APT184" s="541"/>
      <c r="APU184" s="541"/>
      <c r="APV184" s="541"/>
      <c r="APW184" s="541"/>
      <c r="APX184" s="541"/>
      <c r="APY184" s="541"/>
      <c r="APZ184" s="541"/>
      <c r="AQA184" s="541"/>
      <c r="AQB184" s="541"/>
      <c r="AQC184" s="541"/>
      <c r="AQD184" s="541"/>
      <c r="AQE184" s="541"/>
      <c r="AQF184" s="541"/>
      <c r="AQG184" s="541"/>
      <c r="AQH184" s="541"/>
      <c r="AQI184" s="541"/>
      <c r="AQJ184" s="541"/>
      <c r="AQK184" s="541"/>
      <c r="AQL184" s="541"/>
      <c r="AQM184" s="541"/>
      <c r="AQN184" s="541"/>
      <c r="AQO184" s="541"/>
      <c r="AQP184" s="541"/>
      <c r="AQQ184" s="541"/>
      <c r="AQR184" s="541"/>
      <c r="AQS184" s="541"/>
      <c r="AQT184" s="541"/>
      <c r="AQU184" s="541"/>
      <c r="AQV184" s="541"/>
      <c r="AQW184" s="541"/>
      <c r="AQX184" s="541"/>
      <c r="AQY184" s="541"/>
      <c r="AQZ184" s="541"/>
      <c r="ARA184" s="541"/>
      <c r="ARB184" s="541"/>
      <c r="ARC184" s="541"/>
      <c r="ARD184" s="541"/>
      <c r="ARE184" s="541"/>
      <c r="ARF184" s="541"/>
      <c r="ARG184" s="541"/>
      <c r="ARH184" s="541"/>
      <c r="ARI184" s="541"/>
      <c r="ARJ184" s="541"/>
      <c r="ARK184" s="541"/>
      <c r="ARL184" s="541"/>
      <c r="ARM184" s="541"/>
      <c r="ARN184" s="541"/>
      <c r="ARO184" s="541"/>
      <c r="ARP184" s="541"/>
      <c r="ARQ184" s="541"/>
      <c r="ARR184" s="541"/>
      <c r="ARS184" s="541"/>
      <c r="ART184" s="541"/>
      <c r="ARU184" s="541"/>
      <c r="ARV184" s="541"/>
      <c r="ARW184" s="541"/>
      <c r="ARX184" s="541"/>
      <c r="ARY184" s="541"/>
      <c r="ARZ184" s="541"/>
      <c r="ASA184" s="541"/>
      <c r="ASB184" s="541"/>
      <c r="ASC184" s="541"/>
      <c r="ASD184" s="541"/>
      <c r="ASE184" s="541"/>
      <c r="ASF184" s="541"/>
      <c r="ASG184" s="541"/>
      <c r="ASH184" s="541"/>
      <c r="ASI184" s="541"/>
      <c r="ASJ184" s="541"/>
      <c r="ASK184" s="541"/>
      <c r="ASL184" s="541"/>
      <c r="ASM184" s="541"/>
      <c r="ASN184" s="541"/>
      <c r="ASO184" s="541"/>
      <c r="ASP184" s="541"/>
      <c r="ASQ184" s="541"/>
      <c r="ASR184" s="541"/>
      <c r="ASS184" s="541"/>
      <c r="AST184" s="541"/>
      <c r="ASU184" s="541"/>
      <c r="ASV184" s="541"/>
      <c r="ASW184" s="541"/>
      <c r="ASX184" s="541"/>
      <c r="ASY184" s="541"/>
      <c r="ASZ184" s="541"/>
      <c r="ATA184" s="541"/>
      <c r="ATB184" s="541"/>
      <c r="ATC184" s="541"/>
      <c r="ATD184" s="541"/>
      <c r="ATE184" s="541"/>
      <c r="ATF184" s="541"/>
      <c r="ATG184" s="541"/>
      <c r="ATH184" s="541"/>
      <c r="ATI184" s="541"/>
      <c r="ATJ184" s="541"/>
      <c r="ATK184" s="541"/>
      <c r="ATL184" s="541"/>
      <c r="ATM184" s="541"/>
      <c r="ATN184" s="541"/>
      <c r="ATO184" s="541"/>
      <c r="ATP184" s="541"/>
      <c r="ATQ184" s="541"/>
      <c r="ATR184" s="541"/>
      <c r="ATS184" s="541"/>
      <c r="ATT184" s="541"/>
      <c r="ATU184" s="541"/>
      <c r="ATV184" s="541"/>
      <c r="ATW184" s="541"/>
      <c r="ATX184" s="541"/>
      <c r="ATY184" s="541"/>
      <c r="ATZ184" s="541"/>
      <c r="AUA184" s="541"/>
      <c r="AUB184" s="541"/>
      <c r="AUC184" s="541"/>
      <c r="AUD184" s="541"/>
      <c r="AUE184" s="541"/>
      <c r="AUF184" s="541"/>
      <c r="AUG184" s="541"/>
      <c r="AUH184" s="541"/>
      <c r="AUI184" s="541"/>
      <c r="AUJ184" s="541"/>
      <c r="AUK184" s="541"/>
      <c r="AUL184" s="541"/>
      <c r="AUM184" s="541"/>
      <c r="AUN184" s="541"/>
      <c r="AUO184" s="541"/>
      <c r="AUP184" s="541"/>
      <c r="AUQ184" s="541"/>
      <c r="AUR184" s="541"/>
      <c r="AUS184" s="541"/>
      <c r="AUT184" s="541"/>
      <c r="AUU184" s="541"/>
      <c r="AUV184" s="541"/>
      <c r="AUW184" s="541"/>
      <c r="AUX184" s="541"/>
      <c r="AUY184" s="541"/>
      <c r="AUZ184" s="541"/>
      <c r="AVA184" s="541"/>
      <c r="AVB184" s="541"/>
      <c r="AVC184" s="541"/>
      <c r="AVD184" s="541"/>
      <c r="AVE184" s="541"/>
      <c r="AVF184" s="541"/>
      <c r="AVG184" s="541"/>
      <c r="AVH184" s="541"/>
      <c r="AVI184" s="541"/>
      <c r="AVJ184" s="541"/>
      <c r="AVK184" s="541"/>
      <c r="AVL184" s="541"/>
      <c r="AVM184" s="541"/>
      <c r="AVN184" s="541"/>
      <c r="AVO184" s="541"/>
      <c r="AVP184" s="541"/>
      <c r="AVQ184" s="541"/>
      <c r="AVR184" s="541"/>
      <c r="AVS184" s="541"/>
      <c r="AVT184" s="541"/>
      <c r="AVU184" s="541"/>
      <c r="AVV184" s="541"/>
      <c r="AVW184" s="541"/>
      <c r="AVX184" s="541"/>
      <c r="AVY184" s="541"/>
      <c r="AVZ184" s="541"/>
      <c r="AWA184" s="541"/>
      <c r="AWB184" s="541"/>
      <c r="AWC184" s="541"/>
      <c r="AWD184" s="541"/>
      <c r="AWE184" s="541"/>
      <c r="AWF184" s="541"/>
      <c r="AWG184" s="541"/>
      <c r="AWH184" s="541"/>
      <c r="AWI184" s="541"/>
      <c r="AWJ184" s="541"/>
      <c r="AWK184" s="541"/>
      <c r="AWL184" s="541"/>
      <c r="AWM184" s="541"/>
      <c r="AWN184" s="541"/>
      <c r="AWO184" s="541"/>
      <c r="AWP184" s="541"/>
      <c r="AWQ184" s="541"/>
      <c r="AWR184" s="541"/>
      <c r="AWS184" s="541"/>
      <c r="AWT184" s="541"/>
      <c r="AWU184" s="541"/>
      <c r="AWV184" s="541"/>
      <c r="AWW184" s="541"/>
      <c r="AWX184" s="541"/>
      <c r="AWY184" s="541"/>
      <c r="AWZ184" s="541"/>
      <c r="AXA184" s="541"/>
      <c r="AXB184" s="541"/>
      <c r="AXC184" s="541"/>
      <c r="AXD184" s="541"/>
      <c r="AXE184" s="541"/>
      <c r="AXF184" s="541"/>
      <c r="AXG184" s="541"/>
      <c r="AXH184" s="541"/>
      <c r="AXI184" s="541"/>
      <c r="AXJ184" s="541"/>
      <c r="AXK184" s="541"/>
      <c r="AXL184" s="541"/>
      <c r="AXM184" s="541"/>
      <c r="AXN184" s="541"/>
      <c r="AXO184" s="541"/>
      <c r="AXP184" s="541"/>
      <c r="AXQ184" s="541"/>
      <c r="AXR184" s="541"/>
      <c r="AXS184" s="541"/>
      <c r="AXT184" s="541"/>
      <c r="AXU184" s="541"/>
      <c r="AXV184" s="541"/>
      <c r="AXW184" s="541"/>
      <c r="AXX184" s="541"/>
      <c r="AXY184" s="541"/>
      <c r="AXZ184" s="541"/>
      <c r="AYA184" s="541"/>
      <c r="AYB184" s="541"/>
      <c r="AYC184" s="541"/>
      <c r="AYD184" s="541"/>
      <c r="AYE184" s="541"/>
      <c r="AYF184" s="541"/>
      <c r="AYG184" s="541"/>
      <c r="AYH184" s="541"/>
      <c r="AYI184" s="541"/>
      <c r="AYJ184" s="541"/>
      <c r="AYK184" s="541"/>
      <c r="AYL184" s="541"/>
      <c r="AYM184" s="541"/>
      <c r="AYN184" s="541"/>
      <c r="AYO184" s="541"/>
      <c r="AYP184" s="541"/>
      <c r="AYQ184" s="541"/>
      <c r="AYR184" s="541"/>
      <c r="AYS184" s="541"/>
      <c r="AYT184" s="541"/>
      <c r="AYU184" s="541"/>
      <c r="AYV184" s="541"/>
      <c r="AYW184" s="541"/>
      <c r="AYX184" s="541"/>
      <c r="AYY184" s="541"/>
      <c r="AYZ184" s="541"/>
      <c r="AZA184" s="541"/>
      <c r="AZB184" s="541"/>
      <c r="AZC184" s="541"/>
      <c r="AZD184" s="541"/>
      <c r="AZE184" s="541"/>
      <c r="AZF184" s="541"/>
      <c r="AZG184" s="541"/>
      <c r="AZH184" s="541"/>
      <c r="AZI184" s="541"/>
      <c r="AZJ184" s="541"/>
      <c r="AZK184" s="541"/>
      <c r="AZL184" s="541"/>
      <c r="AZM184" s="541"/>
      <c r="AZN184" s="541"/>
      <c r="AZO184" s="541"/>
      <c r="AZP184" s="541"/>
      <c r="AZQ184" s="541"/>
      <c r="AZR184" s="541"/>
      <c r="AZS184" s="541"/>
      <c r="AZT184" s="541"/>
      <c r="AZU184" s="541"/>
      <c r="AZV184" s="541"/>
      <c r="AZW184" s="541"/>
      <c r="AZX184" s="541"/>
      <c r="AZY184" s="541"/>
      <c r="AZZ184" s="541"/>
      <c r="BAA184" s="541"/>
      <c r="BAB184" s="541"/>
      <c r="BAC184" s="541"/>
      <c r="BAD184" s="541"/>
      <c r="BAE184" s="541"/>
      <c r="BAF184" s="541"/>
      <c r="BAG184" s="541"/>
      <c r="BAH184" s="541"/>
      <c r="BAI184" s="541"/>
      <c r="BAJ184" s="541"/>
      <c r="BAK184" s="541"/>
      <c r="BAL184" s="541"/>
      <c r="BAM184" s="541"/>
      <c r="BAN184" s="541"/>
      <c r="BAO184" s="541"/>
      <c r="BAP184" s="541"/>
      <c r="BAQ184" s="541"/>
      <c r="BAR184" s="541"/>
      <c r="BAS184" s="541"/>
      <c r="BAT184" s="541"/>
      <c r="BAU184" s="541"/>
      <c r="BAV184" s="541"/>
      <c r="BAW184" s="541"/>
      <c r="BAX184" s="541"/>
      <c r="BAY184" s="541"/>
      <c r="BAZ184" s="541"/>
      <c r="BBA184" s="541"/>
      <c r="BBB184" s="541"/>
      <c r="BBC184" s="541"/>
      <c r="BBD184" s="541"/>
      <c r="BBE184" s="541"/>
      <c r="BBF184" s="541"/>
      <c r="BBG184" s="541"/>
      <c r="BBH184" s="541"/>
      <c r="BBI184" s="541"/>
      <c r="BBJ184" s="541"/>
      <c r="BBK184" s="541"/>
      <c r="BBL184" s="541"/>
      <c r="BBM184" s="541"/>
      <c r="BBN184" s="541"/>
      <c r="BBO184" s="541"/>
      <c r="BBP184" s="541"/>
      <c r="BBQ184" s="541"/>
      <c r="BBR184" s="541"/>
      <c r="BBS184" s="541"/>
      <c r="BBT184" s="541"/>
      <c r="BBU184" s="541"/>
      <c r="BBV184" s="541"/>
      <c r="BBW184" s="541"/>
      <c r="BBX184" s="541"/>
      <c r="BBY184" s="541"/>
      <c r="BBZ184" s="541"/>
      <c r="BCA184" s="541"/>
      <c r="BCB184" s="541"/>
      <c r="BCC184" s="541"/>
      <c r="BCD184" s="541"/>
      <c r="BCE184" s="541"/>
      <c r="BCF184" s="541"/>
      <c r="BCG184" s="541"/>
      <c r="BCH184" s="541"/>
      <c r="BCI184" s="541"/>
      <c r="BCJ184" s="541"/>
      <c r="BCK184" s="541"/>
      <c r="BCL184" s="541"/>
      <c r="BCM184" s="541"/>
      <c r="BCN184" s="541"/>
      <c r="BCO184" s="541"/>
      <c r="BCP184" s="541"/>
      <c r="BCQ184" s="541"/>
      <c r="BCR184" s="541"/>
      <c r="BCS184" s="541"/>
      <c r="BCT184" s="541"/>
      <c r="BCU184" s="541"/>
      <c r="BCV184" s="541"/>
      <c r="BCW184" s="541"/>
      <c r="BCX184" s="541"/>
      <c r="BCY184" s="541"/>
      <c r="BCZ184" s="541"/>
      <c r="BDA184" s="541"/>
      <c r="BDB184" s="541"/>
      <c r="BDC184" s="541"/>
      <c r="BDD184" s="541"/>
      <c r="BDE184" s="541"/>
      <c r="BDF184" s="541"/>
      <c r="BDG184" s="541"/>
      <c r="BDH184" s="541"/>
      <c r="BDI184" s="541"/>
      <c r="BDJ184" s="541"/>
      <c r="BDK184" s="541"/>
      <c r="BDL184" s="541"/>
      <c r="BDM184" s="541"/>
      <c r="BDN184" s="541"/>
      <c r="BDO184" s="541"/>
      <c r="BDP184" s="541"/>
      <c r="BDQ184" s="541"/>
      <c r="BDR184" s="541"/>
      <c r="BDS184" s="541"/>
      <c r="BDT184" s="541"/>
      <c r="BDU184" s="541"/>
      <c r="BDV184" s="541"/>
      <c r="BDW184" s="541"/>
      <c r="BDX184" s="541"/>
      <c r="BDY184" s="541"/>
      <c r="BDZ184" s="541"/>
      <c r="BEA184" s="541"/>
      <c r="BEB184" s="541"/>
      <c r="BEC184" s="541"/>
      <c r="BED184" s="541"/>
      <c r="BEE184" s="541"/>
      <c r="BEF184" s="541"/>
      <c r="BEG184" s="541"/>
      <c r="BEH184" s="541"/>
      <c r="BEI184" s="541"/>
      <c r="BEJ184" s="541"/>
      <c r="BEK184" s="541"/>
      <c r="BEL184" s="541"/>
      <c r="BEM184" s="541"/>
      <c r="BEN184" s="541"/>
      <c r="BEO184" s="541"/>
      <c r="BEP184" s="541"/>
      <c r="BEQ184" s="541"/>
      <c r="BER184" s="541"/>
      <c r="BES184" s="541"/>
      <c r="BET184" s="541"/>
      <c r="BEU184" s="541"/>
      <c r="BEV184" s="541"/>
      <c r="BEW184" s="541"/>
      <c r="BEX184" s="541"/>
      <c r="BEY184" s="541"/>
      <c r="BEZ184" s="541"/>
      <c r="BFA184" s="541"/>
      <c r="BFB184" s="541"/>
      <c r="BFC184" s="541"/>
      <c r="BFD184" s="541"/>
      <c r="BFE184" s="541"/>
      <c r="BFF184" s="541"/>
      <c r="BFG184" s="541"/>
      <c r="BFH184" s="541"/>
      <c r="BFI184" s="541"/>
      <c r="BFJ184" s="541"/>
      <c r="BFK184" s="541"/>
      <c r="BFL184" s="541"/>
      <c r="BFM184" s="541"/>
      <c r="BFN184" s="541"/>
      <c r="BFO184" s="541"/>
      <c r="BFP184" s="541"/>
      <c r="BFQ184" s="541"/>
      <c r="BFR184" s="541"/>
      <c r="BFS184" s="541"/>
      <c r="BFT184" s="541"/>
      <c r="BFU184" s="541"/>
      <c r="BFV184" s="541"/>
      <c r="BFW184" s="541"/>
      <c r="BFX184" s="541"/>
      <c r="BFY184" s="541"/>
      <c r="BFZ184" s="541"/>
      <c r="BGA184" s="541"/>
      <c r="BGB184" s="541"/>
      <c r="BGC184" s="541"/>
      <c r="BGD184" s="541"/>
      <c r="BGE184" s="541"/>
      <c r="BGF184" s="541"/>
      <c r="BGG184" s="541"/>
      <c r="BGH184" s="541"/>
      <c r="BGI184" s="541"/>
      <c r="BGJ184" s="541"/>
      <c r="BGK184" s="541"/>
      <c r="BGL184" s="541"/>
      <c r="BGM184" s="541"/>
      <c r="BGN184" s="541"/>
      <c r="BGO184" s="541"/>
      <c r="BGP184" s="541"/>
      <c r="BGQ184" s="541"/>
      <c r="BGR184" s="541"/>
      <c r="BGS184" s="541"/>
      <c r="BGT184" s="541"/>
      <c r="BGU184" s="541"/>
      <c r="BGV184" s="541"/>
      <c r="BGW184" s="541"/>
      <c r="BGX184" s="541"/>
      <c r="BGY184" s="541"/>
      <c r="BGZ184" s="541"/>
      <c r="BHA184" s="541"/>
      <c r="BHB184" s="541"/>
      <c r="BHC184" s="541"/>
      <c r="BHD184" s="541"/>
      <c r="BHE184" s="541"/>
      <c r="BHF184" s="541"/>
      <c r="BHG184" s="541"/>
      <c r="BHH184" s="541"/>
      <c r="BHI184" s="541"/>
      <c r="BHJ184" s="541"/>
      <c r="BHK184" s="541"/>
      <c r="BHL184" s="541"/>
      <c r="BHM184" s="541"/>
      <c r="BHN184" s="541"/>
      <c r="BHO184" s="541"/>
      <c r="BHP184" s="541"/>
      <c r="BHQ184" s="541"/>
      <c r="BHR184" s="541"/>
      <c r="BHS184" s="541"/>
      <c r="BHT184" s="541"/>
      <c r="BHU184" s="541"/>
      <c r="BHV184" s="541"/>
      <c r="BHW184" s="541"/>
      <c r="BHX184" s="541"/>
      <c r="BHY184" s="541"/>
      <c r="BHZ184" s="541"/>
      <c r="BIA184" s="541"/>
      <c r="BIB184" s="541"/>
      <c r="BIC184" s="541"/>
      <c r="BID184" s="541"/>
      <c r="BIE184" s="541"/>
      <c r="BIF184" s="541"/>
      <c r="BIG184" s="541"/>
      <c r="BIH184" s="541"/>
      <c r="BII184" s="541"/>
      <c r="BIJ184" s="541"/>
      <c r="BIK184" s="541"/>
      <c r="BIL184" s="541"/>
      <c r="BIM184" s="541"/>
      <c r="BIN184" s="541"/>
      <c r="BIO184" s="541"/>
      <c r="BIP184" s="541"/>
      <c r="BIQ184" s="541"/>
      <c r="BIR184" s="541"/>
      <c r="BIS184" s="541"/>
      <c r="BIT184" s="541"/>
      <c r="BIU184" s="541"/>
      <c r="BIV184" s="541"/>
      <c r="BIW184" s="541"/>
      <c r="BIX184" s="541"/>
      <c r="BIY184" s="541"/>
      <c r="BIZ184" s="541"/>
      <c r="BJA184" s="541"/>
      <c r="BJB184" s="541"/>
      <c r="BJC184" s="541"/>
      <c r="BJD184" s="541"/>
      <c r="BJE184" s="541"/>
      <c r="BJF184" s="541"/>
      <c r="BJG184" s="541"/>
      <c r="BJH184" s="541"/>
      <c r="BJI184" s="541"/>
      <c r="BJJ184" s="541"/>
      <c r="BJK184" s="541"/>
      <c r="BJL184" s="541"/>
      <c r="BJM184" s="541"/>
      <c r="BJN184" s="541"/>
      <c r="BJO184" s="541"/>
      <c r="BJP184" s="541"/>
      <c r="BJQ184" s="541"/>
      <c r="BJR184" s="541"/>
      <c r="BJS184" s="541"/>
      <c r="BJT184" s="541"/>
      <c r="BJU184" s="541"/>
      <c r="BJV184" s="541"/>
      <c r="BJW184" s="541"/>
      <c r="BJX184" s="541"/>
      <c r="BJY184" s="541"/>
      <c r="BJZ184" s="541"/>
      <c r="BKA184" s="541"/>
      <c r="BKB184" s="541"/>
      <c r="BKC184" s="541"/>
      <c r="BKD184" s="541"/>
      <c r="BKE184" s="541"/>
      <c r="BKF184" s="541"/>
      <c r="BKG184" s="541"/>
      <c r="BKH184" s="541"/>
      <c r="BKI184" s="541"/>
      <c r="BKJ184" s="541"/>
      <c r="BKK184" s="541"/>
      <c r="BKL184" s="541"/>
      <c r="BKM184" s="541"/>
      <c r="BKN184" s="541"/>
      <c r="BKO184" s="541"/>
      <c r="BKP184" s="541"/>
      <c r="BKQ184" s="541"/>
      <c r="BKR184" s="541"/>
      <c r="BKS184" s="541"/>
      <c r="BKT184" s="541"/>
      <c r="BKU184" s="541"/>
      <c r="BKV184" s="541"/>
      <c r="BKW184" s="541"/>
      <c r="BKX184" s="541"/>
      <c r="BKY184" s="541"/>
      <c r="BKZ184" s="541"/>
      <c r="BLA184" s="541"/>
      <c r="BLB184" s="541"/>
      <c r="BLC184" s="541"/>
      <c r="BLD184" s="541"/>
      <c r="BLE184" s="541"/>
      <c r="BLF184" s="541"/>
      <c r="BLG184" s="541"/>
      <c r="BLH184" s="541"/>
      <c r="BLI184" s="541"/>
      <c r="BLJ184" s="541"/>
      <c r="BLK184" s="541"/>
      <c r="BLL184" s="541"/>
      <c r="BLM184" s="541"/>
      <c r="BLN184" s="541"/>
      <c r="BLO184" s="541"/>
      <c r="BLP184" s="541"/>
      <c r="BLQ184" s="541"/>
      <c r="BLR184" s="541"/>
      <c r="BLS184" s="541"/>
      <c r="BLT184" s="541"/>
      <c r="BLU184" s="541"/>
      <c r="BLV184" s="541"/>
      <c r="BLW184" s="541"/>
      <c r="BLX184" s="541"/>
      <c r="BLY184" s="541"/>
      <c r="BLZ184" s="541"/>
      <c r="BMA184" s="541"/>
      <c r="BMB184" s="541"/>
      <c r="BMC184" s="541"/>
      <c r="BMD184" s="541"/>
      <c r="BME184" s="541"/>
      <c r="BMF184" s="541"/>
      <c r="BMG184" s="541"/>
      <c r="BMH184" s="541"/>
      <c r="BMI184" s="541"/>
      <c r="BMJ184" s="541"/>
      <c r="BMK184" s="541"/>
      <c r="BML184" s="541"/>
      <c r="BMM184" s="541"/>
      <c r="BMN184" s="541"/>
      <c r="BMO184" s="541"/>
      <c r="BMP184" s="541"/>
      <c r="BMQ184" s="541"/>
      <c r="BMR184" s="541"/>
      <c r="BMS184" s="541"/>
      <c r="BMT184" s="541"/>
      <c r="BMU184" s="541"/>
      <c r="BMV184" s="541"/>
      <c r="BMW184" s="541"/>
      <c r="BMX184" s="541"/>
      <c r="BMY184" s="541"/>
      <c r="BMZ184" s="541"/>
      <c r="BNA184" s="541"/>
      <c r="BNB184" s="541"/>
      <c r="BNC184" s="541"/>
      <c r="BND184" s="541"/>
      <c r="BNE184" s="541"/>
      <c r="BNF184" s="541"/>
      <c r="BNG184" s="541"/>
      <c r="BNH184" s="541"/>
      <c r="BNI184" s="541"/>
      <c r="BNJ184" s="541"/>
      <c r="BNK184" s="541"/>
      <c r="BNL184" s="541"/>
      <c r="BNM184" s="541"/>
      <c r="BNN184" s="541"/>
      <c r="BNO184" s="541"/>
      <c r="BNP184" s="541"/>
      <c r="BNQ184" s="541"/>
      <c r="BNR184" s="541"/>
      <c r="BNS184" s="541"/>
      <c r="BNT184" s="541"/>
      <c r="BNU184" s="541"/>
      <c r="BNV184" s="541"/>
      <c r="BNW184" s="541"/>
      <c r="BNX184" s="541"/>
      <c r="BNY184" s="541"/>
      <c r="BNZ184" s="541"/>
      <c r="BOA184" s="541"/>
      <c r="BOB184" s="541"/>
      <c r="BOC184" s="541"/>
      <c r="BOD184" s="541"/>
      <c r="BOE184" s="541"/>
      <c r="BOF184" s="541"/>
      <c r="BOG184" s="541"/>
      <c r="BOH184" s="541"/>
      <c r="BOI184" s="541"/>
      <c r="BOJ184" s="541"/>
      <c r="BOK184" s="541"/>
      <c r="BOL184" s="541"/>
      <c r="BOM184" s="541"/>
      <c r="BON184" s="541"/>
      <c r="BOO184" s="541"/>
      <c r="BOP184" s="541"/>
      <c r="BOQ184" s="541"/>
      <c r="BOR184" s="541"/>
      <c r="BOS184" s="541"/>
      <c r="BOT184" s="541"/>
      <c r="BOU184" s="541"/>
      <c r="BOV184" s="541"/>
      <c r="BOW184" s="541"/>
      <c r="BOX184" s="541"/>
      <c r="BOY184" s="541"/>
      <c r="BOZ184" s="541"/>
      <c r="BPA184" s="541"/>
      <c r="BPB184" s="541"/>
      <c r="BPC184" s="541"/>
      <c r="BPD184" s="541"/>
      <c r="BPE184" s="541"/>
      <c r="BPF184" s="541"/>
      <c r="BPG184" s="541"/>
      <c r="BPH184" s="541"/>
      <c r="BPI184" s="541"/>
      <c r="BPJ184" s="541"/>
      <c r="BPK184" s="541"/>
      <c r="BPL184" s="541"/>
      <c r="BPM184" s="541"/>
      <c r="BPN184" s="541"/>
      <c r="BPO184" s="541"/>
      <c r="BPP184" s="541"/>
      <c r="BPQ184" s="541"/>
      <c r="BPR184" s="541"/>
      <c r="BPS184" s="541"/>
      <c r="BPT184" s="541"/>
      <c r="BPU184" s="541"/>
      <c r="BPV184" s="541"/>
      <c r="BPW184" s="541"/>
      <c r="BPX184" s="541"/>
      <c r="BPY184" s="541"/>
      <c r="BPZ184" s="541"/>
      <c r="BQA184" s="541"/>
      <c r="BQB184" s="541"/>
      <c r="BQC184" s="541"/>
      <c r="BQD184" s="541"/>
      <c r="BQE184" s="541"/>
      <c r="BQF184" s="541"/>
      <c r="BQG184" s="541"/>
      <c r="BQH184" s="541"/>
      <c r="BQI184" s="541"/>
      <c r="BQJ184" s="541"/>
      <c r="BQK184" s="541"/>
      <c r="BQL184" s="541"/>
      <c r="BQM184" s="541"/>
      <c r="BQN184" s="541"/>
      <c r="BQO184" s="541"/>
      <c r="BQP184" s="541"/>
      <c r="BQQ184" s="541"/>
      <c r="BQR184" s="541"/>
      <c r="BQS184" s="541"/>
      <c r="BQT184" s="541"/>
      <c r="BQU184" s="541"/>
      <c r="BQV184" s="541"/>
      <c r="BQW184" s="541"/>
      <c r="BQX184" s="541"/>
      <c r="BQY184" s="541"/>
      <c r="BQZ184" s="541"/>
      <c r="BRA184" s="541"/>
      <c r="BRB184" s="541"/>
      <c r="BRC184" s="541"/>
      <c r="BRD184" s="541"/>
      <c r="BRE184" s="541"/>
      <c r="BRF184" s="541"/>
      <c r="BRG184" s="541"/>
      <c r="BRH184" s="541"/>
      <c r="BRI184" s="541"/>
      <c r="BRJ184" s="541"/>
      <c r="BRK184" s="541"/>
      <c r="BRL184" s="541"/>
      <c r="BRM184" s="541"/>
      <c r="BRN184" s="541"/>
      <c r="BRO184" s="541"/>
      <c r="BRP184" s="541"/>
      <c r="BRQ184" s="541"/>
      <c r="BRR184" s="541"/>
      <c r="BRS184" s="541"/>
      <c r="BRT184" s="541"/>
      <c r="BRU184" s="541"/>
      <c r="BRV184" s="541"/>
      <c r="BRW184" s="541"/>
      <c r="BRX184" s="541"/>
      <c r="BRY184" s="541"/>
      <c r="BRZ184" s="541"/>
      <c r="BSA184" s="541"/>
      <c r="BSB184" s="541"/>
      <c r="BSC184" s="541"/>
      <c r="BSD184" s="541"/>
      <c r="BSE184" s="541"/>
      <c r="BSF184" s="541"/>
      <c r="BSG184" s="541"/>
      <c r="BSH184" s="541"/>
      <c r="BSI184" s="541"/>
      <c r="BSJ184" s="541"/>
      <c r="BSK184" s="541"/>
      <c r="BSL184" s="541"/>
      <c r="BSM184" s="541"/>
      <c r="BSN184" s="541"/>
      <c r="BSO184" s="541"/>
      <c r="BSP184" s="541"/>
      <c r="BSQ184" s="541"/>
      <c r="BSR184" s="541"/>
      <c r="BSS184" s="541"/>
      <c r="BST184" s="541"/>
      <c r="BSU184" s="541"/>
      <c r="BSV184" s="541"/>
      <c r="BSW184" s="541"/>
      <c r="BSX184" s="541"/>
      <c r="BSY184" s="541"/>
      <c r="BSZ184" s="541"/>
      <c r="BTA184" s="541"/>
      <c r="BTB184" s="541"/>
      <c r="BTC184" s="541"/>
      <c r="BTD184" s="541"/>
      <c r="BTE184" s="541"/>
      <c r="BTF184" s="541"/>
      <c r="BTG184" s="541"/>
      <c r="BTH184" s="541"/>
      <c r="BTI184" s="541"/>
      <c r="BTJ184" s="541"/>
      <c r="BTK184" s="541"/>
      <c r="BTL184" s="541"/>
      <c r="BTM184" s="541"/>
      <c r="BTN184" s="541"/>
      <c r="BTO184" s="541"/>
      <c r="BTP184" s="541"/>
      <c r="BTQ184" s="541"/>
      <c r="BTR184" s="541"/>
      <c r="BTS184" s="541"/>
      <c r="BTT184" s="541"/>
      <c r="BTU184" s="541"/>
      <c r="BTV184" s="541"/>
      <c r="BTW184" s="541"/>
      <c r="BTX184" s="541"/>
      <c r="BTY184" s="541"/>
      <c r="BTZ184" s="541"/>
      <c r="BUA184" s="541"/>
      <c r="BUB184" s="541"/>
      <c r="BUC184" s="541"/>
      <c r="BUD184" s="541"/>
      <c r="BUE184" s="541"/>
      <c r="BUF184" s="541"/>
      <c r="BUG184" s="541"/>
      <c r="BUH184" s="541"/>
      <c r="BUI184" s="541"/>
      <c r="BUJ184" s="541"/>
      <c r="BUK184" s="541"/>
      <c r="BUL184" s="541"/>
      <c r="BUM184" s="541"/>
      <c r="BUN184" s="541"/>
      <c r="BUO184" s="541"/>
      <c r="BUP184" s="541"/>
      <c r="BUQ184" s="541"/>
      <c r="BUR184" s="541"/>
      <c r="BUS184" s="541"/>
      <c r="BUT184" s="541"/>
      <c r="BUU184" s="541"/>
      <c r="BUV184" s="541"/>
      <c r="BUW184" s="541"/>
      <c r="BUX184" s="541"/>
      <c r="BUY184" s="541"/>
      <c r="BUZ184" s="541"/>
      <c r="BVA184" s="541"/>
      <c r="BVB184" s="541"/>
      <c r="BVC184" s="541"/>
      <c r="BVD184" s="541"/>
      <c r="BVE184" s="541"/>
      <c r="BVF184" s="541"/>
      <c r="BVG184" s="541"/>
      <c r="BVH184" s="541"/>
      <c r="BVI184" s="541"/>
      <c r="BVJ184" s="541"/>
      <c r="BVK184" s="541"/>
      <c r="BVL184" s="541"/>
      <c r="BVM184" s="541"/>
      <c r="BVN184" s="541"/>
      <c r="BVO184" s="541"/>
      <c r="BVP184" s="541"/>
      <c r="BVQ184" s="541"/>
      <c r="BVR184" s="541"/>
      <c r="BVS184" s="541"/>
      <c r="BVT184" s="541"/>
      <c r="BVU184" s="541"/>
      <c r="BVV184" s="541"/>
      <c r="BVW184" s="541"/>
      <c r="BVX184" s="541"/>
      <c r="BVY184" s="541"/>
      <c r="BVZ184" s="541"/>
      <c r="BWA184" s="541"/>
      <c r="BWB184" s="541"/>
      <c r="BWC184" s="541"/>
      <c r="BWD184" s="541"/>
      <c r="BWE184" s="541"/>
      <c r="BWF184" s="541"/>
      <c r="BWG184" s="541"/>
      <c r="BWH184" s="541"/>
      <c r="BWI184" s="541"/>
      <c r="BWJ184" s="541"/>
      <c r="BWK184" s="541"/>
      <c r="BWL184" s="541"/>
      <c r="BWM184" s="541"/>
      <c r="BWN184" s="541"/>
      <c r="BWO184" s="541"/>
      <c r="BWP184" s="541"/>
      <c r="BWQ184" s="541"/>
      <c r="BWR184" s="541"/>
      <c r="BWS184" s="541"/>
      <c r="BWT184" s="541"/>
      <c r="BWU184" s="541"/>
      <c r="BWV184" s="541"/>
      <c r="BWW184" s="541"/>
      <c r="BWX184" s="541"/>
      <c r="BWY184" s="541"/>
      <c r="BWZ184" s="541"/>
      <c r="BXA184" s="541"/>
      <c r="BXB184" s="541"/>
      <c r="BXC184" s="541"/>
      <c r="BXD184" s="541"/>
      <c r="BXE184" s="541"/>
      <c r="BXF184" s="541"/>
      <c r="BXG184" s="541"/>
      <c r="BXH184" s="541"/>
      <c r="BXI184" s="541"/>
      <c r="BXJ184" s="541"/>
      <c r="BXK184" s="541"/>
      <c r="BXL184" s="541"/>
      <c r="BXM184" s="541"/>
      <c r="BXN184" s="541"/>
      <c r="BXO184" s="541"/>
      <c r="BXP184" s="541"/>
      <c r="BXQ184" s="541"/>
      <c r="BXR184" s="541"/>
      <c r="BXS184" s="541"/>
      <c r="BXT184" s="541"/>
      <c r="BXU184" s="541"/>
      <c r="BXV184" s="541"/>
      <c r="BXW184" s="541"/>
      <c r="BXX184" s="541"/>
      <c r="BXY184" s="541"/>
      <c r="BXZ184" s="541"/>
      <c r="BYA184" s="541"/>
      <c r="BYB184" s="541"/>
      <c r="BYC184" s="541"/>
      <c r="BYD184" s="541"/>
      <c r="BYE184" s="541"/>
      <c r="BYF184" s="541"/>
      <c r="BYG184" s="541"/>
      <c r="BYH184" s="541"/>
      <c r="BYI184" s="541"/>
      <c r="BYJ184" s="541"/>
      <c r="BYK184" s="541"/>
      <c r="BYL184" s="541"/>
      <c r="BYM184" s="541"/>
      <c r="BYN184" s="541"/>
      <c r="BYO184" s="541"/>
      <c r="BYP184" s="541"/>
      <c r="BYQ184" s="541"/>
      <c r="BYR184" s="541"/>
      <c r="BYS184" s="541"/>
      <c r="BYT184" s="541"/>
      <c r="BYU184" s="541"/>
      <c r="BYV184" s="541"/>
      <c r="BYW184" s="541"/>
      <c r="BYX184" s="541"/>
      <c r="BYY184" s="541"/>
      <c r="BYZ184" s="541"/>
      <c r="BZA184" s="541"/>
      <c r="BZB184" s="541"/>
      <c r="BZC184" s="541"/>
      <c r="BZD184" s="541"/>
      <c r="BZE184" s="541"/>
      <c r="BZF184" s="541"/>
      <c r="BZG184" s="541"/>
      <c r="BZH184" s="541"/>
      <c r="BZI184" s="541"/>
      <c r="BZJ184" s="541"/>
      <c r="BZK184" s="541"/>
      <c r="BZL184" s="541"/>
      <c r="BZM184" s="541"/>
      <c r="BZN184" s="541"/>
      <c r="BZO184" s="541"/>
      <c r="BZP184" s="541"/>
      <c r="BZQ184" s="541"/>
      <c r="BZR184" s="541"/>
      <c r="BZS184" s="541"/>
      <c r="BZT184" s="541"/>
      <c r="BZU184" s="541"/>
      <c r="BZV184" s="541"/>
      <c r="BZW184" s="541"/>
      <c r="BZX184" s="541"/>
      <c r="BZY184" s="541"/>
      <c r="BZZ184" s="541"/>
      <c r="CAA184" s="541"/>
      <c r="CAB184" s="541"/>
      <c r="CAC184" s="541"/>
      <c r="CAD184" s="541"/>
      <c r="CAE184" s="541"/>
      <c r="CAF184" s="541"/>
      <c r="CAG184" s="541"/>
      <c r="CAH184" s="541"/>
      <c r="CAI184" s="541"/>
      <c r="CAJ184" s="541"/>
      <c r="CAK184" s="541"/>
      <c r="CAL184" s="541"/>
      <c r="CAM184" s="541"/>
      <c r="CAN184" s="541"/>
      <c r="CAO184" s="541"/>
      <c r="CAP184" s="541"/>
      <c r="CAQ184" s="541"/>
      <c r="CAR184" s="541"/>
      <c r="CAS184" s="541"/>
      <c r="CAT184" s="541"/>
      <c r="CAU184" s="541"/>
      <c r="CAV184" s="541"/>
      <c r="CAW184" s="541"/>
      <c r="CAX184" s="541"/>
      <c r="CAY184" s="541"/>
      <c r="CAZ184" s="541"/>
      <c r="CBA184" s="541"/>
      <c r="CBB184" s="541"/>
      <c r="CBC184" s="541"/>
      <c r="CBD184" s="541"/>
      <c r="CBE184" s="541"/>
      <c r="CBF184" s="541"/>
      <c r="CBG184" s="541"/>
      <c r="CBH184" s="541"/>
      <c r="CBI184" s="541"/>
      <c r="CBJ184" s="541"/>
      <c r="CBK184" s="541"/>
      <c r="CBL184" s="541"/>
      <c r="CBM184" s="541"/>
      <c r="CBN184" s="541"/>
      <c r="CBO184" s="541"/>
      <c r="CBP184" s="541"/>
      <c r="CBQ184" s="541"/>
      <c r="CBR184" s="541"/>
      <c r="CBS184" s="541"/>
      <c r="CBT184" s="541"/>
      <c r="CBU184" s="541"/>
      <c r="CBV184" s="541"/>
      <c r="CBW184" s="541"/>
      <c r="CBX184" s="541"/>
      <c r="CBY184" s="541"/>
      <c r="CBZ184" s="541"/>
      <c r="CCA184" s="541"/>
      <c r="CCB184" s="541"/>
      <c r="CCC184" s="541"/>
      <c r="CCD184" s="541"/>
      <c r="CCE184" s="541"/>
      <c r="CCF184" s="541"/>
      <c r="CCG184" s="541"/>
      <c r="CCH184" s="541"/>
      <c r="CCI184" s="541"/>
      <c r="CCJ184" s="541"/>
      <c r="CCK184" s="541"/>
      <c r="CCL184" s="541"/>
      <c r="CCM184" s="541"/>
      <c r="CCN184" s="541"/>
      <c r="CCO184" s="541"/>
      <c r="CCP184" s="541"/>
      <c r="CCQ184" s="541"/>
      <c r="CCR184" s="541"/>
      <c r="CCS184" s="541"/>
      <c r="CCT184" s="541"/>
      <c r="CCU184" s="541"/>
      <c r="CCV184" s="541"/>
      <c r="CCW184" s="541"/>
      <c r="CCX184" s="541"/>
      <c r="CCY184" s="541"/>
      <c r="CCZ184" s="541"/>
      <c r="CDA184" s="541"/>
      <c r="CDB184" s="541"/>
      <c r="CDC184" s="541"/>
      <c r="CDD184" s="541"/>
      <c r="CDE184" s="541"/>
      <c r="CDF184" s="541"/>
      <c r="CDG184" s="541"/>
      <c r="CDH184" s="541"/>
      <c r="CDI184" s="541"/>
      <c r="CDJ184" s="541"/>
      <c r="CDK184" s="541"/>
      <c r="CDL184" s="541"/>
      <c r="CDM184" s="541"/>
      <c r="CDN184" s="541"/>
      <c r="CDO184" s="541"/>
      <c r="CDP184" s="541"/>
      <c r="CDQ184" s="541"/>
      <c r="CDR184" s="541"/>
      <c r="CDS184" s="541"/>
      <c r="CDT184" s="541"/>
      <c r="CDU184" s="541"/>
      <c r="CDV184" s="541"/>
      <c r="CDW184" s="541"/>
      <c r="CDX184" s="541"/>
      <c r="CDY184" s="541"/>
      <c r="CDZ184" s="541"/>
      <c r="CEA184" s="541"/>
      <c r="CEB184" s="541"/>
      <c r="CEC184" s="541"/>
      <c r="CED184" s="541"/>
      <c r="CEE184" s="541"/>
      <c r="CEF184" s="541"/>
      <c r="CEG184" s="541"/>
      <c r="CEH184" s="541"/>
      <c r="CEI184" s="541"/>
      <c r="CEJ184" s="541"/>
      <c r="CEK184" s="541"/>
      <c r="CEL184" s="541"/>
      <c r="CEM184" s="541"/>
      <c r="CEN184" s="541"/>
      <c r="CEO184" s="541"/>
      <c r="CEP184" s="541"/>
      <c r="CEQ184" s="541"/>
      <c r="CER184" s="541"/>
      <c r="CES184" s="541"/>
      <c r="CET184" s="541"/>
      <c r="CEU184" s="541"/>
      <c r="CEV184" s="541"/>
      <c r="CEW184" s="541"/>
      <c r="CEX184" s="541"/>
      <c r="CEY184" s="541"/>
      <c r="CEZ184" s="541"/>
      <c r="CFA184" s="541"/>
      <c r="CFB184" s="541"/>
      <c r="CFC184" s="541"/>
      <c r="CFD184" s="541"/>
      <c r="CFE184" s="541"/>
      <c r="CFF184" s="541"/>
      <c r="CFG184" s="541"/>
      <c r="CFH184" s="541"/>
      <c r="CFI184" s="541"/>
      <c r="CFJ184" s="541"/>
      <c r="CFK184" s="541"/>
      <c r="CFL184" s="541"/>
      <c r="CFM184" s="541"/>
      <c r="CFN184" s="541"/>
      <c r="CFO184" s="541"/>
      <c r="CFP184" s="541"/>
      <c r="CFQ184" s="541"/>
      <c r="CFR184" s="541"/>
      <c r="CFS184" s="541"/>
      <c r="CFT184" s="541"/>
      <c r="CFU184" s="541"/>
      <c r="CFV184" s="541"/>
      <c r="CFW184" s="541"/>
      <c r="CFX184" s="541"/>
      <c r="CFY184" s="541"/>
      <c r="CFZ184" s="541"/>
      <c r="CGA184" s="541"/>
      <c r="CGB184" s="541"/>
      <c r="CGC184" s="541"/>
      <c r="CGD184" s="541"/>
      <c r="CGE184" s="541"/>
      <c r="CGF184" s="541"/>
      <c r="CGG184" s="541"/>
      <c r="CGH184" s="541"/>
      <c r="CGI184" s="541"/>
      <c r="CGJ184" s="541"/>
      <c r="CGK184" s="541"/>
      <c r="CGL184" s="541"/>
      <c r="CGM184" s="541"/>
      <c r="CGN184" s="541"/>
      <c r="CGO184" s="541"/>
      <c r="CGP184" s="541"/>
      <c r="CGQ184" s="541"/>
      <c r="CGR184" s="541"/>
      <c r="CGS184" s="541"/>
      <c r="CGT184" s="541"/>
      <c r="CGU184" s="541"/>
      <c r="CGV184" s="541"/>
      <c r="CGW184" s="541"/>
      <c r="CGX184" s="541"/>
      <c r="CGY184" s="541"/>
      <c r="CGZ184" s="541"/>
      <c r="CHA184" s="541"/>
      <c r="CHB184" s="541"/>
      <c r="CHC184" s="541"/>
      <c r="CHD184" s="541"/>
      <c r="CHE184" s="541"/>
      <c r="CHF184" s="541"/>
      <c r="CHG184" s="541"/>
      <c r="CHH184" s="541"/>
      <c r="CHI184" s="541"/>
      <c r="CHJ184" s="541"/>
      <c r="CHK184" s="541"/>
      <c r="CHL184" s="541"/>
      <c r="CHM184" s="541"/>
      <c r="CHN184" s="541"/>
      <c r="CHO184" s="541"/>
      <c r="CHP184" s="541"/>
      <c r="CHQ184" s="541"/>
      <c r="CHR184" s="541"/>
      <c r="CHS184" s="541"/>
      <c r="CHT184" s="541"/>
      <c r="CHU184" s="541"/>
      <c r="CHV184" s="541"/>
      <c r="CHW184" s="541"/>
      <c r="CHX184" s="541"/>
      <c r="CHY184" s="541"/>
      <c r="CHZ184" s="541"/>
      <c r="CIA184" s="541"/>
      <c r="CIB184" s="541"/>
      <c r="CIC184" s="541"/>
      <c r="CID184" s="541"/>
      <c r="CIE184" s="541"/>
      <c r="CIF184" s="541"/>
      <c r="CIG184" s="541"/>
      <c r="CIH184" s="541"/>
      <c r="CII184" s="541"/>
      <c r="CIJ184" s="541"/>
      <c r="CIK184" s="541"/>
      <c r="CIL184" s="541"/>
      <c r="CIM184" s="541"/>
      <c r="CIN184" s="541"/>
      <c r="CIO184" s="541"/>
      <c r="CIP184" s="541"/>
      <c r="CIQ184" s="541"/>
      <c r="CIR184" s="541"/>
      <c r="CIS184" s="541"/>
      <c r="CIT184" s="541"/>
      <c r="CIU184" s="541"/>
      <c r="CIV184" s="541"/>
      <c r="CIW184" s="541"/>
      <c r="CIX184" s="541"/>
      <c r="CIY184" s="541"/>
      <c r="CIZ184" s="541"/>
      <c r="CJA184" s="541"/>
      <c r="CJB184" s="541"/>
      <c r="CJC184" s="541"/>
      <c r="CJD184" s="541"/>
      <c r="CJE184" s="541"/>
      <c r="CJF184" s="541"/>
      <c r="CJG184" s="541"/>
      <c r="CJH184" s="541"/>
      <c r="CJI184" s="541"/>
      <c r="CJJ184" s="541"/>
      <c r="CJK184" s="541"/>
      <c r="CJL184" s="541"/>
      <c r="CJM184" s="541"/>
      <c r="CJN184" s="541"/>
      <c r="CJO184" s="541"/>
      <c r="CJP184" s="541"/>
      <c r="CJQ184" s="541"/>
      <c r="CJR184" s="541"/>
      <c r="CJS184" s="541"/>
      <c r="CJT184" s="541"/>
      <c r="CJU184" s="541"/>
      <c r="CJV184" s="541"/>
      <c r="CJW184" s="541"/>
      <c r="CJX184" s="541"/>
      <c r="CJY184" s="541"/>
      <c r="CJZ184" s="541"/>
      <c r="CKA184" s="541"/>
      <c r="CKB184" s="541"/>
      <c r="CKC184" s="541"/>
      <c r="CKD184" s="541"/>
      <c r="CKE184" s="541"/>
      <c r="CKF184" s="541"/>
      <c r="CKG184" s="541"/>
      <c r="CKH184" s="541"/>
      <c r="CKI184" s="541"/>
      <c r="CKJ184" s="541"/>
      <c r="CKK184" s="541"/>
      <c r="CKL184" s="541"/>
      <c r="CKM184" s="541"/>
      <c r="CKN184" s="541"/>
      <c r="CKO184" s="541"/>
      <c r="CKP184" s="541"/>
      <c r="CKQ184" s="541"/>
      <c r="CKR184" s="541"/>
      <c r="CKS184" s="541"/>
      <c r="CKT184" s="541"/>
      <c r="CKU184" s="541"/>
      <c r="CKV184" s="541"/>
      <c r="CKW184" s="541"/>
      <c r="CKX184" s="541"/>
      <c r="CKY184" s="541"/>
      <c r="CKZ184" s="541"/>
      <c r="CLA184" s="541"/>
      <c r="CLB184" s="541"/>
      <c r="CLC184" s="541"/>
      <c r="CLD184" s="541"/>
      <c r="CLE184" s="541"/>
      <c r="CLF184" s="541"/>
      <c r="CLG184" s="541"/>
      <c r="CLH184" s="541"/>
      <c r="CLI184" s="541"/>
      <c r="CLJ184" s="541"/>
      <c r="CLK184" s="541"/>
      <c r="CLL184" s="541"/>
      <c r="CLM184" s="541"/>
      <c r="CLN184" s="541"/>
      <c r="CLO184" s="541"/>
      <c r="CLP184" s="541"/>
      <c r="CLQ184" s="541"/>
      <c r="CLR184" s="541"/>
      <c r="CLS184" s="541"/>
      <c r="CLT184" s="541"/>
      <c r="CLU184" s="541"/>
      <c r="CLV184" s="541"/>
      <c r="CLW184" s="541"/>
      <c r="CLX184" s="541"/>
      <c r="CLY184" s="541"/>
      <c r="CLZ184" s="541"/>
      <c r="CMA184" s="541"/>
      <c r="CMB184" s="541"/>
      <c r="CMC184" s="541"/>
      <c r="CMD184" s="541"/>
      <c r="CME184" s="541"/>
      <c r="CMF184" s="541"/>
      <c r="CMG184" s="541"/>
      <c r="CMH184" s="541"/>
      <c r="CMI184" s="541"/>
      <c r="CMJ184" s="541"/>
      <c r="CMK184" s="541"/>
      <c r="CML184" s="541"/>
      <c r="CMM184" s="541"/>
      <c r="CMN184" s="541"/>
      <c r="CMO184" s="541"/>
      <c r="CMP184" s="541"/>
      <c r="CMQ184" s="541"/>
      <c r="CMR184" s="541"/>
      <c r="CMS184" s="541"/>
      <c r="CMT184" s="541"/>
      <c r="CMU184" s="541"/>
      <c r="CMV184" s="541"/>
      <c r="CMW184" s="541"/>
      <c r="CMX184" s="541"/>
      <c r="CMY184" s="541"/>
      <c r="CMZ184" s="541"/>
      <c r="CNA184" s="541"/>
      <c r="CNB184" s="541"/>
      <c r="CNC184" s="541"/>
      <c r="CND184" s="541"/>
      <c r="CNE184" s="541"/>
      <c r="CNF184" s="541"/>
      <c r="CNG184" s="541"/>
      <c r="CNH184" s="541"/>
      <c r="CNI184" s="541"/>
      <c r="CNJ184" s="541"/>
      <c r="CNK184" s="541"/>
      <c r="CNL184" s="541"/>
      <c r="CNM184" s="541"/>
      <c r="CNN184" s="541"/>
      <c r="CNO184" s="541"/>
      <c r="CNP184" s="541"/>
      <c r="CNQ184" s="541"/>
      <c r="CNR184" s="541"/>
      <c r="CNS184" s="541"/>
      <c r="CNT184" s="541"/>
      <c r="CNU184" s="541"/>
      <c r="CNV184" s="541"/>
      <c r="CNW184" s="541"/>
      <c r="CNX184" s="541"/>
      <c r="CNY184" s="541"/>
      <c r="CNZ184" s="541"/>
      <c r="COA184" s="541"/>
      <c r="COB184" s="541"/>
      <c r="COC184" s="541"/>
      <c r="COD184" s="541"/>
      <c r="COE184" s="541"/>
      <c r="COF184" s="541"/>
      <c r="COG184" s="541"/>
      <c r="COH184" s="541"/>
      <c r="COI184" s="541"/>
      <c r="COJ184" s="541"/>
      <c r="COK184" s="541"/>
      <c r="COL184" s="541"/>
      <c r="COM184" s="541"/>
      <c r="CON184" s="541"/>
      <c r="COO184" s="541"/>
      <c r="COP184" s="541"/>
      <c r="COQ184" s="541"/>
      <c r="COR184" s="541"/>
      <c r="COS184" s="541"/>
      <c r="COT184" s="541"/>
      <c r="COU184" s="541"/>
      <c r="COV184" s="541"/>
      <c r="COW184" s="541"/>
      <c r="COX184" s="541"/>
      <c r="COY184" s="541"/>
      <c r="COZ184" s="541"/>
      <c r="CPA184" s="541"/>
      <c r="CPB184" s="541"/>
      <c r="CPC184" s="541"/>
      <c r="CPD184" s="541"/>
      <c r="CPE184" s="541"/>
      <c r="CPF184" s="541"/>
      <c r="CPG184" s="541"/>
      <c r="CPH184" s="541"/>
      <c r="CPI184" s="541"/>
      <c r="CPJ184" s="541"/>
      <c r="CPK184" s="541"/>
      <c r="CPL184" s="541"/>
      <c r="CPM184" s="541"/>
      <c r="CPN184" s="541"/>
      <c r="CPO184" s="541"/>
      <c r="CPP184" s="541"/>
      <c r="CPQ184" s="541"/>
      <c r="CPR184" s="541"/>
      <c r="CPS184" s="541"/>
      <c r="CPT184" s="541"/>
      <c r="CPU184" s="541"/>
      <c r="CPV184" s="541"/>
      <c r="CPW184" s="541"/>
      <c r="CPX184" s="541"/>
      <c r="CPY184" s="541"/>
      <c r="CPZ184" s="541"/>
      <c r="CQA184" s="541"/>
      <c r="CQB184" s="541"/>
      <c r="CQC184" s="541"/>
      <c r="CQD184" s="541"/>
      <c r="CQE184" s="541"/>
      <c r="CQF184" s="541"/>
      <c r="CQG184" s="541"/>
      <c r="CQH184" s="541"/>
      <c r="CQI184" s="541"/>
      <c r="CQJ184" s="541"/>
      <c r="CQK184" s="541"/>
      <c r="CQL184" s="541"/>
      <c r="CQM184" s="541"/>
      <c r="CQN184" s="541"/>
      <c r="CQO184" s="541"/>
      <c r="CQP184" s="541"/>
      <c r="CQQ184" s="541"/>
      <c r="CQR184" s="541"/>
      <c r="CQS184" s="541"/>
      <c r="CQT184" s="541"/>
      <c r="CQU184" s="541"/>
      <c r="CQV184" s="541"/>
      <c r="CQW184" s="541"/>
      <c r="CQX184" s="541"/>
      <c r="CQY184" s="541"/>
      <c r="CQZ184" s="541"/>
      <c r="CRA184" s="541"/>
      <c r="CRB184" s="541"/>
      <c r="CRC184" s="541"/>
      <c r="CRD184" s="541"/>
      <c r="CRE184" s="541"/>
      <c r="CRF184" s="541"/>
      <c r="CRG184" s="541"/>
      <c r="CRH184" s="541"/>
      <c r="CRI184" s="541"/>
      <c r="CRJ184" s="541"/>
      <c r="CRK184" s="541"/>
      <c r="CRL184" s="541"/>
      <c r="CRM184" s="541"/>
      <c r="CRN184" s="541"/>
      <c r="CRO184" s="541"/>
      <c r="CRP184" s="541"/>
      <c r="CRQ184" s="541"/>
      <c r="CRR184" s="541"/>
      <c r="CRS184" s="541"/>
      <c r="CRT184" s="541"/>
      <c r="CRU184" s="541"/>
      <c r="CRV184" s="541"/>
      <c r="CRW184" s="541"/>
      <c r="CRX184" s="541"/>
      <c r="CRY184" s="541"/>
      <c r="CRZ184" s="541"/>
      <c r="CSA184" s="541"/>
      <c r="CSB184" s="541"/>
      <c r="CSC184" s="541"/>
      <c r="CSD184" s="541"/>
      <c r="CSE184" s="541"/>
      <c r="CSF184" s="541"/>
      <c r="CSG184" s="541"/>
      <c r="CSH184" s="541"/>
      <c r="CSI184" s="541"/>
      <c r="CSJ184" s="541"/>
      <c r="CSK184" s="541"/>
      <c r="CSL184" s="541"/>
      <c r="CSM184" s="541"/>
      <c r="CSN184" s="541"/>
      <c r="CSO184" s="541"/>
      <c r="CSP184" s="541"/>
      <c r="CSQ184" s="541"/>
      <c r="CSR184" s="541"/>
      <c r="CSS184" s="541"/>
      <c r="CST184" s="541"/>
      <c r="CSU184" s="541"/>
      <c r="CSV184" s="541"/>
      <c r="CSW184" s="541"/>
      <c r="CSX184" s="541"/>
      <c r="CSY184" s="541"/>
      <c r="CSZ184" s="541"/>
      <c r="CTA184" s="541"/>
      <c r="CTB184" s="541"/>
      <c r="CTC184" s="541"/>
      <c r="CTD184" s="541"/>
      <c r="CTE184" s="541"/>
      <c r="CTF184" s="541"/>
      <c r="CTG184" s="541"/>
      <c r="CTH184" s="541"/>
      <c r="CTI184" s="541"/>
      <c r="CTJ184" s="541"/>
      <c r="CTK184" s="541"/>
      <c r="CTL184" s="541"/>
      <c r="CTM184" s="541"/>
      <c r="CTN184" s="541"/>
      <c r="CTO184" s="541"/>
      <c r="CTP184" s="541"/>
      <c r="CTQ184" s="541"/>
      <c r="CTR184" s="541"/>
      <c r="CTS184" s="541"/>
      <c r="CTT184" s="541"/>
      <c r="CTU184" s="541"/>
      <c r="CTV184" s="541"/>
      <c r="CTW184" s="541"/>
      <c r="CTX184" s="541"/>
      <c r="CTY184" s="541"/>
      <c r="CTZ184" s="541"/>
      <c r="CUA184" s="541"/>
      <c r="CUB184" s="541"/>
      <c r="CUC184" s="541"/>
      <c r="CUD184" s="541"/>
      <c r="CUE184" s="541"/>
      <c r="CUF184" s="541"/>
      <c r="CUG184" s="541"/>
      <c r="CUH184" s="541"/>
      <c r="CUI184" s="541"/>
      <c r="CUJ184" s="541"/>
      <c r="CUK184" s="541"/>
      <c r="CUL184" s="541"/>
      <c r="CUM184" s="541"/>
      <c r="CUN184" s="541"/>
      <c r="CUO184" s="541"/>
      <c r="CUP184" s="541"/>
      <c r="CUQ184" s="541"/>
      <c r="CUR184" s="541"/>
      <c r="CUS184" s="541"/>
      <c r="CUT184" s="541"/>
      <c r="CUU184" s="541"/>
      <c r="CUV184" s="541"/>
      <c r="CUW184" s="541"/>
      <c r="CUX184" s="541"/>
      <c r="CUY184" s="541"/>
      <c r="CUZ184" s="541"/>
      <c r="CVA184" s="541"/>
      <c r="CVB184" s="541"/>
      <c r="CVC184" s="541"/>
      <c r="CVD184" s="541"/>
      <c r="CVE184" s="541"/>
      <c r="CVF184" s="541"/>
      <c r="CVG184" s="541"/>
      <c r="CVH184" s="541"/>
      <c r="CVI184" s="541"/>
      <c r="CVJ184" s="541"/>
      <c r="CVK184" s="541"/>
      <c r="CVL184" s="541"/>
      <c r="CVM184" s="541"/>
      <c r="CVN184" s="541"/>
      <c r="CVO184" s="541"/>
      <c r="CVP184" s="541"/>
      <c r="CVQ184" s="541"/>
      <c r="CVR184" s="541"/>
      <c r="CVS184" s="541"/>
      <c r="CVT184" s="541"/>
      <c r="CVU184" s="541"/>
      <c r="CVV184" s="541"/>
      <c r="CVW184" s="541"/>
      <c r="CVX184" s="541"/>
      <c r="CVY184" s="541"/>
      <c r="CVZ184" s="541"/>
      <c r="CWA184" s="541"/>
      <c r="CWB184" s="541"/>
      <c r="CWC184" s="541"/>
      <c r="CWD184" s="541"/>
      <c r="CWE184" s="541"/>
      <c r="CWF184" s="541"/>
      <c r="CWG184" s="541"/>
      <c r="CWH184" s="541"/>
      <c r="CWI184" s="541"/>
      <c r="CWJ184" s="541"/>
      <c r="CWK184" s="541"/>
      <c r="CWL184" s="541"/>
      <c r="CWM184" s="541"/>
      <c r="CWN184" s="541"/>
      <c r="CWO184" s="541"/>
      <c r="CWP184" s="541"/>
      <c r="CWQ184" s="541"/>
      <c r="CWR184" s="541"/>
      <c r="CWS184" s="541"/>
      <c r="CWT184" s="541"/>
      <c r="CWU184" s="541"/>
      <c r="CWV184" s="541"/>
      <c r="CWW184" s="541"/>
      <c r="CWX184" s="541"/>
      <c r="CWY184" s="541"/>
      <c r="CWZ184" s="541"/>
      <c r="CXA184" s="541"/>
      <c r="CXB184" s="541"/>
      <c r="CXC184" s="541"/>
      <c r="CXD184" s="541"/>
      <c r="CXE184" s="541"/>
      <c r="CXF184" s="541"/>
      <c r="CXG184" s="541"/>
      <c r="CXH184" s="541"/>
      <c r="CXI184" s="541"/>
      <c r="CXJ184" s="541"/>
      <c r="CXK184" s="541"/>
      <c r="CXL184" s="541"/>
      <c r="CXM184" s="541"/>
      <c r="CXN184" s="541"/>
      <c r="CXO184" s="541"/>
      <c r="CXP184" s="541"/>
      <c r="CXQ184" s="541"/>
      <c r="CXR184" s="541"/>
      <c r="CXS184" s="541"/>
      <c r="CXT184" s="541"/>
      <c r="CXU184" s="541"/>
      <c r="CXV184" s="541"/>
      <c r="CXW184" s="541"/>
      <c r="CXX184" s="541"/>
      <c r="CXY184" s="541"/>
      <c r="CXZ184" s="541"/>
      <c r="CYA184" s="541"/>
      <c r="CYB184" s="541"/>
      <c r="CYC184" s="541"/>
      <c r="CYD184" s="541"/>
      <c r="CYE184" s="541"/>
      <c r="CYF184" s="541"/>
      <c r="CYG184" s="541"/>
      <c r="CYH184" s="541"/>
      <c r="CYI184" s="541"/>
      <c r="CYJ184" s="541"/>
      <c r="CYK184" s="541"/>
      <c r="CYL184" s="541"/>
      <c r="CYM184" s="541"/>
      <c r="CYN184" s="541"/>
      <c r="CYO184" s="541"/>
      <c r="CYP184" s="541"/>
      <c r="CYQ184" s="541"/>
      <c r="CYR184" s="541"/>
      <c r="CYS184" s="541"/>
      <c r="CYT184" s="541"/>
      <c r="CYU184" s="541"/>
      <c r="CYV184" s="541"/>
      <c r="CYW184" s="541"/>
      <c r="CYX184" s="541"/>
      <c r="CYY184" s="541"/>
      <c r="CYZ184" s="541"/>
      <c r="CZA184" s="541"/>
      <c r="CZB184" s="541"/>
      <c r="CZC184" s="541"/>
      <c r="CZD184" s="541"/>
      <c r="CZE184" s="541"/>
      <c r="CZF184" s="541"/>
      <c r="CZG184" s="541"/>
      <c r="CZH184" s="541"/>
      <c r="CZI184" s="541"/>
      <c r="CZJ184" s="541"/>
      <c r="CZK184" s="541"/>
      <c r="CZL184" s="541"/>
      <c r="CZM184" s="541"/>
      <c r="CZN184" s="541"/>
      <c r="CZO184" s="541"/>
      <c r="CZP184" s="541"/>
      <c r="CZQ184" s="541"/>
      <c r="CZR184" s="541"/>
      <c r="CZS184" s="541"/>
      <c r="CZT184" s="541"/>
      <c r="CZU184" s="541"/>
      <c r="CZV184" s="541"/>
      <c r="CZW184" s="541"/>
      <c r="CZX184" s="541"/>
      <c r="CZY184" s="541"/>
      <c r="CZZ184" s="541"/>
      <c r="DAA184" s="541"/>
      <c r="DAB184" s="541"/>
      <c r="DAC184" s="541"/>
      <c r="DAD184" s="541"/>
      <c r="DAE184" s="541"/>
      <c r="DAF184" s="541"/>
      <c r="DAG184" s="541"/>
      <c r="DAH184" s="541"/>
      <c r="DAI184" s="541"/>
      <c r="DAJ184" s="541"/>
      <c r="DAK184" s="541"/>
      <c r="DAL184" s="541"/>
      <c r="DAM184" s="541"/>
      <c r="DAN184" s="541"/>
      <c r="DAO184" s="541"/>
      <c r="DAP184" s="541"/>
      <c r="DAQ184" s="541"/>
      <c r="DAR184" s="541"/>
      <c r="DAS184" s="541"/>
      <c r="DAT184" s="541"/>
      <c r="DAU184" s="541"/>
      <c r="DAV184" s="541"/>
      <c r="DAW184" s="541"/>
      <c r="DAX184" s="541"/>
      <c r="DAY184" s="541"/>
      <c r="DAZ184" s="541"/>
      <c r="DBA184" s="541"/>
      <c r="DBB184" s="541"/>
      <c r="DBC184" s="541"/>
      <c r="DBD184" s="541"/>
      <c r="DBE184" s="541"/>
      <c r="DBF184" s="541"/>
      <c r="DBG184" s="541"/>
      <c r="DBH184" s="541"/>
      <c r="DBI184" s="541"/>
      <c r="DBJ184" s="541"/>
      <c r="DBK184" s="541"/>
      <c r="DBL184" s="541"/>
      <c r="DBM184" s="541"/>
      <c r="DBN184" s="541"/>
      <c r="DBO184" s="541"/>
      <c r="DBP184" s="541"/>
      <c r="DBQ184" s="541"/>
      <c r="DBR184" s="541"/>
      <c r="DBS184" s="541"/>
      <c r="DBT184" s="541"/>
      <c r="DBU184" s="541"/>
      <c r="DBV184" s="541"/>
      <c r="DBW184" s="541"/>
      <c r="DBX184" s="541"/>
      <c r="DBY184" s="541"/>
      <c r="DBZ184" s="541"/>
      <c r="DCA184" s="541"/>
      <c r="DCB184" s="541"/>
      <c r="DCC184" s="541"/>
      <c r="DCD184" s="541"/>
      <c r="DCE184" s="541"/>
      <c r="DCF184" s="541"/>
      <c r="DCG184" s="541"/>
      <c r="DCH184" s="541"/>
      <c r="DCI184" s="541"/>
      <c r="DCJ184" s="541"/>
      <c r="DCK184" s="541"/>
      <c r="DCL184" s="541"/>
      <c r="DCM184" s="541"/>
      <c r="DCN184" s="541"/>
      <c r="DCO184" s="541"/>
      <c r="DCP184" s="541"/>
      <c r="DCQ184" s="541"/>
      <c r="DCR184" s="541"/>
      <c r="DCS184" s="541"/>
      <c r="DCT184" s="541"/>
      <c r="DCU184" s="541"/>
      <c r="DCV184" s="541"/>
      <c r="DCW184" s="541"/>
      <c r="DCX184" s="541"/>
      <c r="DCY184" s="541"/>
      <c r="DCZ184" s="541"/>
      <c r="DDA184" s="541"/>
      <c r="DDB184" s="541"/>
      <c r="DDC184" s="541"/>
      <c r="DDD184" s="541"/>
      <c r="DDE184" s="541"/>
      <c r="DDF184" s="541"/>
      <c r="DDG184" s="541"/>
      <c r="DDH184" s="541"/>
      <c r="DDI184" s="541"/>
      <c r="DDJ184" s="541"/>
      <c r="DDK184" s="541"/>
      <c r="DDL184" s="541"/>
      <c r="DDM184" s="541"/>
      <c r="DDN184" s="541"/>
      <c r="DDO184" s="541"/>
      <c r="DDP184" s="541"/>
      <c r="DDQ184" s="541"/>
      <c r="DDR184" s="541"/>
      <c r="DDS184" s="541"/>
      <c r="DDT184" s="541"/>
      <c r="DDU184" s="541"/>
      <c r="DDV184" s="541"/>
      <c r="DDW184" s="541"/>
      <c r="DDX184" s="541"/>
      <c r="DDY184" s="541"/>
      <c r="DDZ184" s="541"/>
      <c r="DEA184" s="541"/>
      <c r="DEB184" s="541"/>
      <c r="DEC184" s="541"/>
      <c r="DED184" s="541"/>
      <c r="DEE184" s="541"/>
      <c r="DEF184" s="541"/>
      <c r="DEG184" s="541"/>
      <c r="DEH184" s="541"/>
      <c r="DEI184" s="541"/>
      <c r="DEJ184" s="541"/>
      <c r="DEK184" s="541"/>
      <c r="DEL184" s="541"/>
      <c r="DEM184" s="541"/>
      <c r="DEN184" s="541"/>
      <c r="DEO184" s="541"/>
      <c r="DEP184" s="541"/>
      <c r="DEQ184" s="541"/>
      <c r="DER184" s="541"/>
      <c r="DES184" s="541"/>
      <c r="DET184" s="541"/>
      <c r="DEU184" s="541"/>
      <c r="DEV184" s="541"/>
      <c r="DEW184" s="541"/>
      <c r="DEX184" s="541"/>
      <c r="DEY184" s="541"/>
      <c r="DEZ184" s="541"/>
      <c r="DFA184" s="541"/>
      <c r="DFB184" s="541"/>
      <c r="DFC184" s="541"/>
      <c r="DFD184" s="541"/>
      <c r="DFE184" s="541"/>
      <c r="DFF184" s="541"/>
      <c r="DFG184" s="541"/>
      <c r="DFH184" s="541"/>
      <c r="DFI184" s="541"/>
      <c r="DFJ184" s="541"/>
      <c r="DFK184" s="541"/>
      <c r="DFL184" s="541"/>
      <c r="DFM184" s="541"/>
      <c r="DFN184" s="541"/>
      <c r="DFO184" s="541"/>
      <c r="DFP184" s="541"/>
      <c r="DFQ184" s="541"/>
      <c r="DFR184" s="541"/>
      <c r="DFS184" s="541"/>
      <c r="DFT184" s="541"/>
      <c r="DFU184" s="541"/>
      <c r="DFV184" s="541"/>
      <c r="DFW184" s="541"/>
      <c r="DFX184" s="541"/>
      <c r="DFY184" s="541"/>
      <c r="DFZ184" s="541"/>
      <c r="DGA184" s="541"/>
      <c r="DGB184" s="541"/>
      <c r="DGC184" s="541"/>
      <c r="DGD184" s="541"/>
      <c r="DGE184" s="541"/>
      <c r="DGF184" s="541"/>
      <c r="DGG184" s="541"/>
      <c r="DGH184" s="541"/>
      <c r="DGI184" s="541"/>
      <c r="DGJ184" s="541"/>
      <c r="DGK184" s="541"/>
      <c r="DGL184" s="541"/>
      <c r="DGM184" s="541"/>
      <c r="DGN184" s="541"/>
      <c r="DGO184" s="541"/>
      <c r="DGP184" s="541"/>
      <c r="DGQ184" s="541"/>
      <c r="DGR184" s="541"/>
      <c r="DGS184" s="541"/>
      <c r="DGT184" s="541"/>
      <c r="DGU184" s="541"/>
      <c r="DGV184" s="541"/>
      <c r="DGW184" s="541"/>
      <c r="DGX184" s="541"/>
      <c r="DGY184" s="541"/>
      <c r="DGZ184" s="541"/>
      <c r="DHA184" s="541"/>
      <c r="DHB184" s="541"/>
      <c r="DHC184" s="541"/>
      <c r="DHD184" s="541"/>
      <c r="DHE184" s="541"/>
      <c r="DHF184" s="541"/>
      <c r="DHG184" s="541"/>
      <c r="DHH184" s="541"/>
      <c r="DHI184" s="541"/>
      <c r="DHJ184" s="541"/>
      <c r="DHK184" s="541"/>
      <c r="DHL184" s="541"/>
      <c r="DHM184" s="541"/>
      <c r="DHN184" s="541"/>
      <c r="DHO184" s="541"/>
      <c r="DHP184" s="541"/>
      <c r="DHQ184" s="541"/>
      <c r="DHR184" s="541"/>
      <c r="DHS184" s="541"/>
      <c r="DHT184" s="541"/>
      <c r="DHU184" s="541"/>
      <c r="DHV184" s="541"/>
      <c r="DHW184" s="541"/>
      <c r="DHX184" s="541"/>
      <c r="DHY184" s="541"/>
      <c r="DHZ184" s="541"/>
      <c r="DIA184" s="541"/>
      <c r="DIB184" s="541"/>
      <c r="DIC184" s="541"/>
      <c r="DID184" s="541"/>
      <c r="DIE184" s="541"/>
      <c r="DIF184" s="541"/>
      <c r="DIG184" s="541"/>
      <c r="DIH184" s="541"/>
      <c r="DII184" s="541"/>
      <c r="DIJ184" s="541"/>
      <c r="DIK184" s="541"/>
      <c r="DIL184" s="541"/>
      <c r="DIM184" s="541"/>
      <c r="DIN184" s="541"/>
      <c r="DIO184" s="541"/>
      <c r="DIP184" s="541"/>
      <c r="DIQ184" s="541"/>
      <c r="DIR184" s="541"/>
      <c r="DIS184" s="541"/>
      <c r="DIT184" s="541"/>
      <c r="DIU184" s="541"/>
      <c r="DIV184" s="541"/>
      <c r="DIW184" s="541"/>
      <c r="DIX184" s="541"/>
      <c r="DIY184" s="541"/>
      <c r="DIZ184" s="541"/>
      <c r="DJA184" s="541"/>
      <c r="DJB184" s="541"/>
      <c r="DJC184" s="541"/>
      <c r="DJD184" s="541"/>
      <c r="DJE184" s="541"/>
      <c r="DJF184" s="541"/>
      <c r="DJG184" s="541"/>
      <c r="DJH184" s="541"/>
      <c r="DJI184" s="541"/>
      <c r="DJJ184" s="541"/>
      <c r="DJK184" s="541"/>
      <c r="DJL184" s="541"/>
      <c r="DJM184" s="541"/>
      <c r="DJN184" s="541"/>
      <c r="DJO184" s="541"/>
      <c r="DJP184" s="541"/>
      <c r="DJQ184" s="541"/>
      <c r="DJR184" s="541"/>
      <c r="DJS184" s="541"/>
      <c r="DJT184" s="541"/>
      <c r="DJU184" s="541"/>
      <c r="DJV184" s="541"/>
      <c r="DJW184" s="541"/>
      <c r="DJX184" s="541"/>
      <c r="DJY184" s="541"/>
      <c r="DJZ184" s="541"/>
      <c r="DKA184" s="541"/>
      <c r="DKB184" s="541"/>
      <c r="DKC184" s="541"/>
      <c r="DKD184" s="541"/>
      <c r="DKE184" s="541"/>
      <c r="DKF184" s="541"/>
      <c r="DKG184" s="541"/>
      <c r="DKH184" s="541"/>
      <c r="DKI184" s="541"/>
      <c r="DKJ184" s="541"/>
      <c r="DKK184" s="541"/>
      <c r="DKL184" s="541"/>
      <c r="DKM184" s="541"/>
      <c r="DKN184" s="541"/>
      <c r="DKO184" s="541"/>
      <c r="DKP184" s="541"/>
      <c r="DKQ184" s="541"/>
      <c r="DKR184" s="541"/>
      <c r="DKS184" s="541"/>
      <c r="DKT184" s="541"/>
      <c r="DKU184" s="541"/>
      <c r="DKV184" s="541"/>
      <c r="DKW184" s="541"/>
      <c r="DKX184" s="541"/>
      <c r="DKY184" s="541"/>
      <c r="DKZ184" s="541"/>
      <c r="DLA184" s="541"/>
      <c r="DLB184" s="541"/>
      <c r="DLC184" s="541"/>
      <c r="DLD184" s="541"/>
      <c r="DLE184" s="541"/>
      <c r="DLF184" s="541"/>
      <c r="DLG184" s="541"/>
      <c r="DLH184" s="541"/>
      <c r="DLI184" s="541"/>
      <c r="DLJ184" s="541"/>
      <c r="DLK184" s="541"/>
      <c r="DLL184" s="541"/>
      <c r="DLM184" s="541"/>
      <c r="DLN184" s="541"/>
      <c r="DLO184" s="541"/>
      <c r="DLP184" s="541"/>
      <c r="DLQ184" s="541"/>
      <c r="DLR184" s="541"/>
      <c r="DLS184" s="541"/>
      <c r="DLT184" s="541"/>
      <c r="DLU184" s="541"/>
      <c r="DLV184" s="541"/>
      <c r="DLW184" s="541"/>
      <c r="DLX184" s="541"/>
      <c r="DLY184" s="541"/>
      <c r="DLZ184" s="541"/>
      <c r="DMA184" s="541"/>
      <c r="DMB184" s="541"/>
      <c r="DMC184" s="541"/>
      <c r="DMD184" s="541"/>
      <c r="DME184" s="541"/>
      <c r="DMF184" s="541"/>
      <c r="DMG184" s="541"/>
      <c r="DMH184" s="541"/>
      <c r="DMI184" s="541"/>
      <c r="DMJ184" s="541"/>
      <c r="DMK184" s="541"/>
      <c r="DML184" s="541"/>
      <c r="DMM184" s="541"/>
      <c r="DMN184" s="541"/>
      <c r="DMO184" s="541"/>
      <c r="DMP184" s="541"/>
      <c r="DMQ184" s="541"/>
      <c r="DMR184" s="541"/>
      <c r="DMS184" s="541"/>
      <c r="DMT184" s="541"/>
      <c r="DMU184" s="541"/>
      <c r="DMV184" s="541"/>
      <c r="DMW184" s="541"/>
      <c r="DMX184" s="541"/>
      <c r="DMY184" s="541"/>
      <c r="DMZ184" s="541"/>
      <c r="DNA184" s="541"/>
      <c r="DNB184" s="541"/>
      <c r="DNC184" s="541"/>
      <c r="DND184" s="541"/>
      <c r="DNE184" s="541"/>
      <c r="DNF184" s="541"/>
      <c r="DNG184" s="541"/>
      <c r="DNH184" s="541"/>
      <c r="DNI184" s="541"/>
      <c r="DNJ184" s="541"/>
      <c r="DNK184" s="541"/>
      <c r="DNL184" s="541"/>
      <c r="DNM184" s="541"/>
      <c r="DNN184" s="541"/>
      <c r="DNO184" s="541"/>
      <c r="DNP184" s="541"/>
      <c r="DNQ184" s="541"/>
      <c r="DNR184" s="541"/>
      <c r="DNS184" s="541"/>
      <c r="DNT184" s="541"/>
      <c r="DNU184" s="541"/>
      <c r="DNV184" s="541"/>
      <c r="DNW184" s="541"/>
      <c r="DNX184" s="541"/>
      <c r="DNY184" s="541"/>
      <c r="DNZ184" s="541"/>
      <c r="DOA184" s="541"/>
      <c r="DOB184" s="541"/>
      <c r="DOC184" s="541"/>
      <c r="DOD184" s="541"/>
      <c r="DOE184" s="541"/>
      <c r="DOF184" s="541"/>
      <c r="DOG184" s="541"/>
      <c r="DOH184" s="541"/>
      <c r="DOI184" s="541"/>
      <c r="DOJ184" s="541"/>
      <c r="DOK184" s="541"/>
      <c r="DOL184" s="541"/>
      <c r="DOM184" s="541"/>
      <c r="DON184" s="541"/>
      <c r="DOO184" s="541"/>
      <c r="DOP184" s="541"/>
      <c r="DOQ184" s="541"/>
      <c r="DOR184" s="541"/>
      <c r="DOS184" s="541"/>
      <c r="DOT184" s="541"/>
      <c r="DOU184" s="541"/>
      <c r="DOV184" s="541"/>
      <c r="DOW184" s="541"/>
      <c r="DOX184" s="541"/>
      <c r="DOY184" s="541"/>
      <c r="DOZ184" s="541"/>
      <c r="DPA184" s="541"/>
      <c r="DPB184" s="541"/>
      <c r="DPC184" s="541"/>
      <c r="DPD184" s="541"/>
      <c r="DPE184" s="541"/>
      <c r="DPF184" s="541"/>
      <c r="DPG184" s="541"/>
      <c r="DPH184" s="541"/>
      <c r="DPI184" s="541"/>
      <c r="DPJ184" s="541"/>
      <c r="DPK184" s="541"/>
      <c r="DPL184" s="541"/>
      <c r="DPM184" s="541"/>
      <c r="DPN184" s="541"/>
      <c r="DPO184" s="541"/>
      <c r="DPP184" s="541"/>
      <c r="DPQ184" s="541"/>
      <c r="DPR184" s="541"/>
      <c r="DPS184" s="541"/>
      <c r="DPT184" s="541"/>
      <c r="DPU184" s="541"/>
      <c r="DPV184" s="541"/>
      <c r="DPW184" s="541"/>
      <c r="DPX184" s="541"/>
      <c r="DPY184" s="541"/>
      <c r="DPZ184" s="541"/>
      <c r="DQA184" s="541"/>
      <c r="DQB184" s="541"/>
      <c r="DQC184" s="541"/>
      <c r="DQD184" s="541"/>
      <c r="DQE184" s="541"/>
      <c r="DQF184" s="541"/>
      <c r="DQG184" s="541"/>
      <c r="DQH184" s="541"/>
      <c r="DQI184" s="541"/>
      <c r="DQJ184" s="541"/>
      <c r="DQK184" s="541"/>
      <c r="DQL184" s="541"/>
      <c r="DQM184" s="541"/>
      <c r="DQN184" s="541"/>
      <c r="DQO184" s="541"/>
      <c r="DQP184" s="541"/>
      <c r="DQQ184" s="541"/>
      <c r="DQR184" s="541"/>
      <c r="DQS184" s="541"/>
      <c r="DQT184" s="541"/>
      <c r="DQU184" s="541"/>
      <c r="DQV184" s="541"/>
      <c r="DQW184" s="541"/>
      <c r="DQX184" s="541"/>
      <c r="DQY184" s="541"/>
      <c r="DQZ184" s="541"/>
      <c r="DRA184" s="541"/>
      <c r="DRB184" s="541"/>
      <c r="DRC184" s="541"/>
      <c r="DRD184" s="541"/>
      <c r="DRE184" s="541"/>
      <c r="DRF184" s="541"/>
      <c r="DRG184" s="541"/>
      <c r="DRH184" s="541"/>
      <c r="DRI184" s="541"/>
      <c r="DRJ184" s="541"/>
      <c r="DRK184" s="541"/>
      <c r="DRL184" s="541"/>
      <c r="DRM184" s="541"/>
      <c r="DRN184" s="541"/>
      <c r="DRO184" s="541"/>
      <c r="DRP184" s="541"/>
      <c r="DRQ184" s="541"/>
      <c r="DRR184" s="541"/>
      <c r="DRS184" s="541"/>
      <c r="DRT184" s="541"/>
      <c r="DRU184" s="541"/>
      <c r="DRV184" s="541"/>
      <c r="DRW184" s="541"/>
      <c r="DRX184" s="541"/>
      <c r="DRY184" s="541"/>
      <c r="DRZ184" s="541"/>
      <c r="DSA184" s="541"/>
      <c r="DSB184" s="541"/>
      <c r="DSC184" s="541"/>
      <c r="DSD184" s="541"/>
      <c r="DSE184" s="541"/>
      <c r="DSF184" s="541"/>
      <c r="DSG184" s="541"/>
      <c r="DSH184" s="541"/>
      <c r="DSI184" s="541"/>
      <c r="DSJ184" s="541"/>
      <c r="DSK184" s="541"/>
      <c r="DSL184" s="541"/>
      <c r="DSM184" s="541"/>
      <c r="DSN184" s="541"/>
      <c r="DSO184" s="541"/>
      <c r="DSP184" s="541"/>
      <c r="DSQ184" s="541"/>
      <c r="DSR184" s="541"/>
      <c r="DSS184" s="541"/>
      <c r="DST184" s="541"/>
      <c r="DSU184" s="541"/>
      <c r="DSV184" s="541"/>
      <c r="DSW184" s="541"/>
      <c r="DSX184" s="541"/>
      <c r="DSY184" s="541"/>
      <c r="DSZ184" s="541"/>
      <c r="DTA184" s="541"/>
      <c r="DTB184" s="541"/>
      <c r="DTC184" s="541"/>
      <c r="DTD184" s="541"/>
      <c r="DTE184" s="541"/>
      <c r="DTF184" s="541"/>
      <c r="DTG184" s="541"/>
      <c r="DTH184" s="541"/>
      <c r="DTI184" s="541"/>
      <c r="DTJ184" s="541"/>
      <c r="DTK184" s="541"/>
      <c r="DTL184" s="541"/>
      <c r="DTM184" s="541"/>
      <c r="DTN184" s="541"/>
      <c r="DTO184" s="541"/>
      <c r="DTP184" s="541"/>
      <c r="DTQ184" s="541"/>
      <c r="DTR184" s="541"/>
      <c r="DTS184" s="541"/>
      <c r="DTT184" s="541"/>
      <c r="DTU184" s="541"/>
      <c r="DTV184" s="541"/>
      <c r="DTW184" s="541"/>
      <c r="DTX184" s="541"/>
      <c r="DTY184" s="541"/>
      <c r="DTZ184" s="541"/>
      <c r="DUA184" s="541"/>
      <c r="DUB184" s="541"/>
      <c r="DUC184" s="541"/>
      <c r="DUD184" s="541"/>
      <c r="DUE184" s="541"/>
      <c r="DUF184" s="541"/>
      <c r="DUG184" s="541"/>
      <c r="DUH184" s="541"/>
      <c r="DUI184" s="541"/>
      <c r="DUJ184" s="541"/>
      <c r="DUK184" s="541"/>
      <c r="DUL184" s="541"/>
      <c r="DUM184" s="541"/>
      <c r="DUN184" s="541"/>
      <c r="DUO184" s="541"/>
      <c r="DUP184" s="541"/>
      <c r="DUQ184" s="541"/>
      <c r="DUR184" s="541"/>
      <c r="DUS184" s="541"/>
      <c r="DUT184" s="541"/>
      <c r="DUU184" s="541"/>
      <c r="DUV184" s="541"/>
      <c r="DUW184" s="541"/>
      <c r="DUX184" s="541"/>
      <c r="DUY184" s="541"/>
      <c r="DUZ184" s="541"/>
      <c r="DVA184" s="541"/>
      <c r="DVB184" s="541"/>
      <c r="DVC184" s="541"/>
      <c r="DVD184" s="541"/>
      <c r="DVE184" s="541"/>
      <c r="DVF184" s="541"/>
      <c r="DVG184" s="541"/>
      <c r="DVH184" s="541"/>
      <c r="DVI184" s="541"/>
      <c r="DVJ184" s="541"/>
      <c r="DVK184" s="541"/>
      <c r="DVL184" s="541"/>
      <c r="DVM184" s="541"/>
      <c r="DVN184" s="541"/>
      <c r="DVO184" s="541"/>
      <c r="DVP184" s="541"/>
      <c r="DVQ184" s="541"/>
      <c r="DVR184" s="541"/>
      <c r="DVS184" s="541"/>
      <c r="DVT184" s="541"/>
      <c r="DVU184" s="541"/>
      <c r="DVV184" s="541"/>
      <c r="DVW184" s="541"/>
      <c r="DVX184" s="541"/>
      <c r="DVY184" s="541"/>
      <c r="DVZ184" s="541"/>
      <c r="DWA184" s="541"/>
      <c r="DWB184" s="541"/>
      <c r="DWC184" s="541"/>
      <c r="DWD184" s="541"/>
      <c r="DWE184" s="541"/>
      <c r="DWF184" s="541"/>
      <c r="DWG184" s="541"/>
      <c r="DWH184" s="541"/>
      <c r="DWI184" s="541"/>
      <c r="DWJ184" s="541"/>
      <c r="DWK184" s="541"/>
      <c r="DWL184" s="541"/>
      <c r="DWM184" s="541"/>
      <c r="DWN184" s="541"/>
      <c r="DWO184" s="541"/>
      <c r="DWP184" s="541"/>
      <c r="DWQ184" s="541"/>
      <c r="DWR184" s="541"/>
      <c r="DWS184" s="541"/>
      <c r="DWT184" s="541"/>
      <c r="DWU184" s="541"/>
      <c r="DWV184" s="541"/>
      <c r="DWW184" s="541"/>
      <c r="DWX184" s="541"/>
      <c r="DWY184" s="541"/>
      <c r="DWZ184" s="541"/>
      <c r="DXA184" s="541"/>
      <c r="DXB184" s="541"/>
      <c r="DXC184" s="541"/>
      <c r="DXD184" s="541"/>
      <c r="DXE184" s="541"/>
      <c r="DXF184" s="541"/>
      <c r="DXG184" s="541"/>
      <c r="DXH184" s="541"/>
      <c r="DXI184" s="541"/>
      <c r="DXJ184" s="541"/>
      <c r="DXK184" s="541"/>
      <c r="DXL184" s="541"/>
      <c r="DXM184" s="541"/>
      <c r="DXN184" s="541"/>
      <c r="DXO184" s="541"/>
      <c r="DXP184" s="541"/>
      <c r="DXQ184" s="541"/>
      <c r="DXR184" s="541"/>
      <c r="DXS184" s="541"/>
      <c r="DXT184" s="541"/>
      <c r="DXU184" s="541"/>
      <c r="DXV184" s="541"/>
      <c r="DXW184" s="541"/>
      <c r="DXX184" s="541"/>
      <c r="DXY184" s="541"/>
      <c r="DXZ184" s="541"/>
      <c r="DYA184" s="541"/>
      <c r="DYB184" s="541"/>
      <c r="DYC184" s="541"/>
      <c r="DYD184" s="541"/>
      <c r="DYE184" s="541"/>
      <c r="DYF184" s="541"/>
      <c r="DYG184" s="541"/>
      <c r="DYH184" s="541"/>
      <c r="DYI184" s="541"/>
      <c r="DYJ184" s="541"/>
      <c r="DYK184" s="541"/>
      <c r="DYL184" s="541"/>
      <c r="DYM184" s="541"/>
      <c r="DYN184" s="541"/>
      <c r="DYO184" s="541"/>
      <c r="DYP184" s="541"/>
      <c r="DYQ184" s="541"/>
      <c r="DYR184" s="541"/>
      <c r="DYS184" s="541"/>
      <c r="DYT184" s="541"/>
      <c r="DYU184" s="541"/>
      <c r="DYV184" s="541"/>
      <c r="DYW184" s="541"/>
      <c r="DYX184" s="541"/>
      <c r="DYY184" s="541"/>
      <c r="DYZ184" s="541"/>
      <c r="DZA184" s="541"/>
      <c r="DZB184" s="541"/>
      <c r="DZC184" s="541"/>
      <c r="DZD184" s="541"/>
      <c r="DZE184" s="541"/>
      <c r="DZF184" s="541"/>
      <c r="DZG184" s="541"/>
      <c r="DZH184" s="541"/>
      <c r="DZI184" s="541"/>
      <c r="DZJ184" s="541"/>
      <c r="DZK184" s="541"/>
      <c r="DZL184" s="541"/>
      <c r="DZM184" s="541"/>
      <c r="DZN184" s="541"/>
      <c r="DZO184" s="541"/>
      <c r="DZP184" s="541"/>
      <c r="DZQ184" s="541"/>
      <c r="DZR184" s="541"/>
      <c r="DZS184" s="541"/>
      <c r="DZT184" s="541"/>
      <c r="DZU184" s="541"/>
      <c r="DZV184" s="541"/>
      <c r="DZW184" s="541"/>
      <c r="DZX184" s="541"/>
      <c r="DZY184" s="541"/>
      <c r="DZZ184" s="541"/>
      <c r="EAA184" s="541"/>
      <c r="EAB184" s="541"/>
      <c r="EAC184" s="541"/>
      <c r="EAD184" s="541"/>
      <c r="EAE184" s="541"/>
      <c r="EAF184" s="541"/>
      <c r="EAG184" s="541"/>
      <c r="EAH184" s="541"/>
      <c r="EAI184" s="541"/>
      <c r="EAJ184" s="541"/>
      <c r="EAK184" s="541"/>
      <c r="EAL184" s="541"/>
      <c r="EAM184" s="541"/>
      <c r="EAN184" s="541"/>
      <c r="EAO184" s="541"/>
      <c r="EAP184" s="541"/>
      <c r="EAQ184" s="541"/>
      <c r="EAR184" s="541"/>
      <c r="EAS184" s="541"/>
      <c r="EAT184" s="541"/>
      <c r="EAU184" s="541"/>
      <c r="EAV184" s="541"/>
      <c r="EAW184" s="541"/>
      <c r="EAX184" s="541"/>
      <c r="EAY184" s="541"/>
      <c r="EAZ184" s="541"/>
      <c r="EBA184" s="541"/>
      <c r="EBB184" s="541"/>
      <c r="EBC184" s="541"/>
      <c r="EBD184" s="541"/>
      <c r="EBE184" s="541"/>
      <c r="EBF184" s="541"/>
      <c r="EBG184" s="541"/>
      <c r="EBH184" s="541"/>
      <c r="EBI184" s="541"/>
      <c r="EBJ184" s="541"/>
      <c r="EBK184" s="541"/>
      <c r="EBL184" s="541"/>
      <c r="EBM184" s="541"/>
      <c r="EBN184" s="541"/>
      <c r="EBO184" s="541"/>
      <c r="EBP184" s="541"/>
      <c r="EBQ184" s="541"/>
      <c r="EBR184" s="541"/>
      <c r="EBS184" s="541"/>
      <c r="EBT184" s="541"/>
      <c r="EBU184" s="541"/>
      <c r="EBV184" s="541"/>
      <c r="EBW184" s="541"/>
      <c r="EBX184" s="541"/>
      <c r="EBY184" s="541"/>
      <c r="EBZ184" s="541"/>
      <c r="ECA184" s="541"/>
      <c r="ECB184" s="541"/>
      <c r="ECC184" s="541"/>
      <c r="ECD184" s="541"/>
      <c r="ECE184" s="541"/>
      <c r="ECF184" s="541"/>
      <c r="ECG184" s="541"/>
      <c r="ECH184" s="541"/>
      <c r="ECI184" s="541"/>
      <c r="ECJ184" s="541"/>
      <c r="ECK184" s="541"/>
      <c r="ECL184" s="541"/>
      <c r="ECM184" s="541"/>
      <c r="ECN184" s="541"/>
      <c r="ECO184" s="541"/>
      <c r="ECP184" s="541"/>
      <c r="ECQ184" s="541"/>
      <c r="ECR184" s="541"/>
      <c r="ECS184" s="541"/>
      <c r="ECT184" s="541"/>
      <c r="ECU184" s="541"/>
      <c r="ECV184" s="541"/>
      <c r="ECW184" s="541"/>
      <c r="ECX184" s="541"/>
      <c r="ECY184" s="541"/>
      <c r="ECZ184" s="541"/>
      <c r="EDA184" s="541"/>
      <c r="EDB184" s="541"/>
      <c r="EDC184" s="541"/>
      <c r="EDD184" s="541"/>
      <c r="EDE184" s="541"/>
      <c r="EDF184" s="541"/>
      <c r="EDG184" s="541"/>
      <c r="EDH184" s="541"/>
      <c r="EDI184" s="541"/>
      <c r="EDJ184" s="541"/>
      <c r="EDK184" s="541"/>
      <c r="EDL184" s="541"/>
      <c r="EDM184" s="541"/>
      <c r="EDN184" s="541"/>
      <c r="EDO184" s="541"/>
      <c r="EDP184" s="541"/>
      <c r="EDQ184" s="541"/>
      <c r="EDR184" s="541"/>
      <c r="EDS184" s="541"/>
      <c r="EDT184" s="541"/>
      <c r="EDU184" s="541"/>
      <c r="EDV184" s="541"/>
      <c r="EDW184" s="541"/>
      <c r="EDX184" s="541"/>
      <c r="EDY184" s="541"/>
      <c r="EDZ184" s="541"/>
      <c r="EEA184" s="541"/>
      <c r="EEB184" s="541"/>
      <c r="EEC184" s="541"/>
      <c r="EED184" s="541"/>
      <c r="EEE184" s="541"/>
      <c r="EEF184" s="541"/>
      <c r="EEG184" s="541"/>
      <c r="EEH184" s="541"/>
      <c r="EEI184" s="541"/>
      <c r="EEJ184" s="541"/>
      <c r="EEK184" s="541"/>
      <c r="EEL184" s="541"/>
      <c r="EEM184" s="541"/>
      <c r="EEN184" s="541"/>
      <c r="EEO184" s="541"/>
      <c r="EEP184" s="541"/>
      <c r="EEQ184" s="541"/>
      <c r="EER184" s="541"/>
      <c r="EES184" s="541"/>
      <c r="EET184" s="541"/>
      <c r="EEU184" s="541"/>
      <c r="EEV184" s="541"/>
      <c r="EEW184" s="541"/>
      <c r="EEX184" s="541"/>
      <c r="EEY184" s="541"/>
      <c r="EEZ184" s="541"/>
      <c r="EFA184" s="541"/>
      <c r="EFB184" s="541"/>
      <c r="EFC184" s="541"/>
      <c r="EFD184" s="541"/>
      <c r="EFE184" s="541"/>
      <c r="EFF184" s="541"/>
      <c r="EFG184" s="541"/>
      <c r="EFH184" s="541"/>
      <c r="EFI184" s="541"/>
      <c r="EFJ184" s="541"/>
      <c r="EFK184" s="541"/>
      <c r="EFL184" s="541"/>
      <c r="EFM184" s="541"/>
      <c r="EFN184" s="541"/>
      <c r="EFO184" s="541"/>
      <c r="EFP184" s="541"/>
      <c r="EFQ184" s="541"/>
      <c r="EFR184" s="541"/>
      <c r="EFS184" s="541"/>
      <c r="EFT184" s="541"/>
      <c r="EFU184" s="541"/>
      <c r="EFV184" s="541"/>
      <c r="EFW184" s="541"/>
      <c r="EFX184" s="541"/>
      <c r="EFY184" s="541"/>
      <c r="EFZ184" s="541"/>
      <c r="EGA184" s="541"/>
      <c r="EGB184" s="541"/>
      <c r="EGC184" s="541"/>
      <c r="EGD184" s="541"/>
      <c r="EGE184" s="541"/>
      <c r="EGF184" s="541"/>
      <c r="EGG184" s="541"/>
      <c r="EGH184" s="541"/>
      <c r="EGI184" s="541"/>
      <c r="EGJ184" s="541"/>
      <c r="EGK184" s="541"/>
      <c r="EGL184" s="541"/>
      <c r="EGM184" s="541"/>
      <c r="EGN184" s="541"/>
      <c r="EGO184" s="541"/>
      <c r="EGP184" s="541"/>
      <c r="EGQ184" s="541"/>
      <c r="EGR184" s="541"/>
      <c r="EGS184" s="541"/>
      <c r="EGT184" s="541"/>
      <c r="EGU184" s="541"/>
      <c r="EGV184" s="541"/>
      <c r="EGW184" s="541"/>
      <c r="EGX184" s="541"/>
      <c r="EGY184" s="541"/>
      <c r="EGZ184" s="541"/>
      <c r="EHA184" s="541"/>
      <c r="EHB184" s="541"/>
      <c r="EHC184" s="541"/>
      <c r="EHD184" s="541"/>
      <c r="EHE184" s="541"/>
      <c r="EHF184" s="541"/>
      <c r="EHG184" s="541"/>
      <c r="EHH184" s="541"/>
      <c r="EHI184" s="541"/>
      <c r="EHJ184" s="541"/>
      <c r="EHK184" s="541"/>
      <c r="EHL184" s="541"/>
      <c r="EHM184" s="541"/>
      <c r="EHN184" s="541"/>
      <c r="EHO184" s="541"/>
      <c r="EHP184" s="541"/>
      <c r="EHQ184" s="541"/>
      <c r="EHR184" s="541"/>
      <c r="EHS184" s="541"/>
      <c r="EHT184" s="541"/>
      <c r="EHU184" s="541"/>
      <c r="EHV184" s="541"/>
      <c r="EHW184" s="541"/>
      <c r="EHX184" s="541"/>
      <c r="EHY184" s="541"/>
      <c r="EHZ184" s="541"/>
      <c r="EIA184" s="541"/>
      <c r="EIB184" s="541"/>
      <c r="EIC184" s="541"/>
      <c r="EID184" s="541"/>
      <c r="EIE184" s="541"/>
      <c r="EIF184" s="541"/>
      <c r="EIG184" s="541"/>
      <c r="EIH184" s="541"/>
      <c r="EII184" s="541"/>
      <c r="EIJ184" s="541"/>
      <c r="EIK184" s="541"/>
      <c r="EIL184" s="541"/>
      <c r="EIM184" s="541"/>
      <c r="EIN184" s="541"/>
      <c r="EIO184" s="541"/>
      <c r="EIP184" s="541"/>
      <c r="EIQ184" s="541"/>
      <c r="EIR184" s="541"/>
      <c r="EIS184" s="541"/>
      <c r="EIT184" s="541"/>
      <c r="EIU184" s="541"/>
      <c r="EIV184" s="541"/>
      <c r="EIW184" s="541"/>
      <c r="EIX184" s="541"/>
      <c r="EIY184" s="541"/>
      <c r="EIZ184" s="541"/>
      <c r="EJA184" s="541"/>
      <c r="EJB184" s="541"/>
      <c r="EJC184" s="541"/>
      <c r="EJD184" s="541"/>
      <c r="EJE184" s="541"/>
      <c r="EJF184" s="541"/>
      <c r="EJG184" s="541"/>
      <c r="EJH184" s="541"/>
      <c r="EJI184" s="541"/>
      <c r="EJJ184" s="541"/>
      <c r="EJK184" s="541"/>
      <c r="EJL184" s="541"/>
      <c r="EJM184" s="541"/>
      <c r="EJN184" s="541"/>
      <c r="EJO184" s="541"/>
      <c r="EJP184" s="541"/>
      <c r="EJQ184" s="541"/>
      <c r="EJR184" s="541"/>
      <c r="EJS184" s="541"/>
      <c r="EJT184" s="541"/>
      <c r="EJU184" s="541"/>
      <c r="EJV184" s="541"/>
      <c r="EJW184" s="541"/>
      <c r="EJX184" s="541"/>
      <c r="EJY184" s="541"/>
      <c r="EJZ184" s="541"/>
      <c r="EKA184" s="541"/>
      <c r="EKB184" s="541"/>
      <c r="EKC184" s="541"/>
      <c r="EKD184" s="541"/>
      <c r="EKE184" s="541"/>
      <c r="EKF184" s="541"/>
      <c r="EKG184" s="541"/>
      <c r="EKH184" s="541"/>
      <c r="EKI184" s="541"/>
      <c r="EKJ184" s="541"/>
      <c r="EKK184" s="541"/>
      <c r="EKL184" s="541"/>
      <c r="EKM184" s="541"/>
      <c r="EKN184" s="541"/>
      <c r="EKO184" s="541"/>
      <c r="EKP184" s="541"/>
      <c r="EKQ184" s="541"/>
      <c r="EKR184" s="541"/>
      <c r="EKS184" s="541"/>
      <c r="EKT184" s="541"/>
      <c r="EKU184" s="541"/>
      <c r="EKV184" s="541"/>
      <c r="EKW184" s="541"/>
      <c r="EKX184" s="541"/>
      <c r="EKY184" s="541"/>
      <c r="EKZ184" s="541"/>
      <c r="ELA184" s="541"/>
      <c r="ELB184" s="541"/>
      <c r="ELC184" s="541"/>
      <c r="ELD184" s="541"/>
      <c r="ELE184" s="541"/>
      <c r="ELF184" s="541"/>
      <c r="ELG184" s="541"/>
      <c r="ELH184" s="541"/>
      <c r="ELI184" s="541"/>
      <c r="ELJ184" s="541"/>
      <c r="ELK184" s="541"/>
      <c r="ELL184" s="541"/>
      <c r="ELM184" s="541"/>
      <c r="ELN184" s="541"/>
      <c r="ELO184" s="541"/>
      <c r="ELP184" s="541"/>
      <c r="ELQ184" s="541"/>
      <c r="ELR184" s="541"/>
      <c r="ELS184" s="541"/>
      <c r="ELT184" s="541"/>
      <c r="ELU184" s="541"/>
      <c r="ELV184" s="541"/>
      <c r="ELW184" s="541"/>
      <c r="ELX184" s="541"/>
      <c r="ELY184" s="541"/>
      <c r="ELZ184" s="541"/>
      <c r="EMA184" s="541"/>
      <c r="EMB184" s="541"/>
      <c r="EMC184" s="541"/>
      <c r="EMD184" s="541"/>
      <c r="EME184" s="541"/>
      <c r="EMF184" s="541"/>
      <c r="EMG184" s="541"/>
      <c r="EMH184" s="541"/>
      <c r="EMI184" s="541"/>
      <c r="EMJ184" s="541"/>
      <c r="EMK184" s="541"/>
      <c r="EML184" s="541"/>
      <c r="EMM184" s="541"/>
      <c r="EMN184" s="541"/>
      <c r="EMO184" s="541"/>
      <c r="EMP184" s="541"/>
      <c r="EMQ184" s="541"/>
      <c r="EMR184" s="541"/>
      <c r="EMS184" s="541"/>
      <c r="EMT184" s="541"/>
      <c r="EMU184" s="541"/>
      <c r="EMV184" s="541"/>
      <c r="EMW184" s="541"/>
      <c r="EMX184" s="541"/>
      <c r="EMY184" s="541"/>
      <c r="EMZ184" s="541"/>
      <c r="ENA184" s="541"/>
      <c r="ENB184" s="541"/>
      <c r="ENC184" s="541"/>
      <c r="END184" s="541"/>
      <c r="ENE184" s="541"/>
      <c r="ENF184" s="541"/>
      <c r="ENG184" s="541"/>
      <c r="ENH184" s="541"/>
      <c r="ENI184" s="541"/>
      <c r="ENJ184" s="541"/>
      <c r="ENK184" s="541"/>
      <c r="ENL184" s="541"/>
      <c r="ENM184" s="541"/>
      <c r="ENN184" s="541"/>
      <c r="ENO184" s="541"/>
      <c r="ENP184" s="541"/>
      <c r="ENQ184" s="541"/>
      <c r="ENR184" s="541"/>
      <c r="ENS184" s="541"/>
      <c r="ENT184" s="541"/>
      <c r="ENU184" s="541"/>
      <c r="ENV184" s="541"/>
      <c r="ENW184" s="541"/>
      <c r="ENX184" s="541"/>
      <c r="ENY184" s="541"/>
      <c r="ENZ184" s="541"/>
      <c r="EOA184" s="541"/>
      <c r="EOB184" s="541"/>
      <c r="EOC184" s="541"/>
      <c r="EOD184" s="541"/>
      <c r="EOE184" s="541"/>
      <c r="EOF184" s="541"/>
      <c r="EOG184" s="541"/>
      <c r="EOH184" s="541"/>
      <c r="EOI184" s="541"/>
      <c r="EOJ184" s="541"/>
      <c r="EOK184" s="541"/>
      <c r="EOL184" s="541"/>
      <c r="EOM184" s="541"/>
      <c r="EON184" s="541"/>
      <c r="EOO184" s="541"/>
      <c r="EOP184" s="541"/>
      <c r="EOQ184" s="541"/>
      <c r="EOR184" s="541"/>
      <c r="EOS184" s="541"/>
      <c r="EOT184" s="541"/>
      <c r="EOU184" s="541"/>
      <c r="EOV184" s="541"/>
      <c r="EOW184" s="541"/>
      <c r="EOX184" s="541"/>
      <c r="EOY184" s="541"/>
      <c r="EOZ184" s="541"/>
      <c r="EPA184" s="541"/>
      <c r="EPB184" s="541"/>
      <c r="EPC184" s="541"/>
      <c r="EPD184" s="541"/>
      <c r="EPE184" s="541"/>
      <c r="EPF184" s="541"/>
      <c r="EPG184" s="541"/>
      <c r="EPH184" s="541"/>
      <c r="EPI184" s="541"/>
      <c r="EPJ184" s="541"/>
      <c r="EPK184" s="541"/>
      <c r="EPL184" s="541"/>
      <c r="EPM184" s="541"/>
      <c r="EPN184" s="541"/>
      <c r="EPO184" s="541"/>
      <c r="EPP184" s="541"/>
      <c r="EPQ184" s="541"/>
      <c r="EPR184" s="541"/>
      <c r="EPS184" s="541"/>
      <c r="EPT184" s="541"/>
      <c r="EPU184" s="541"/>
      <c r="EPV184" s="541"/>
      <c r="EPW184" s="541"/>
      <c r="EPX184" s="541"/>
      <c r="EPY184" s="541"/>
      <c r="EPZ184" s="541"/>
      <c r="EQA184" s="541"/>
      <c r="EQB184" s="541"/>
      <c r="EQC184" s="541"/>
      <c r="EQD184" s="541"/>
      <c r="EQE184" s="541"/>
      <c r="EQF184" s="541"/>
      <c r="EQG184" s="541"/>
      <c r="EQH184" s="541"/>
      <c r="EQI184" s="541"/>
      <c r="EQJ184" s="541"/>
      <c r="EQK184" s="541"/>
      <c r="EQL184" s="541"/>
      <c r="EQM184" s="541"/>
      <c r="EQN184" s="541"/>
      <c r="EQO184" s="541"/>
      <c r="EQP184" s="541"/>
      <c r="EQQ184" s="541"/>
      <c r="EQR184" s="541"/>
      <c r="EQS184" s="541"/>
      <c r="EQT184" s="541"/>
      <c r="EQU184" s="541"/>
      <c r="EQV184" s="541"/>
      <c r="EQW184" s="541"/>
      <c r="EQX184" s="541"/>
      <c r="EQY184" s="541"/>
      <c r="EQZ184" s="541"/>
      <c r="ERA184" s="541"/>
      <c r="ERB184" s="541"/>
      <c r="ERC184" s="541"/>
      <c r="ERD184" s="541"/>
      <c r="ERE184" s="541"/>
      <c r="ERF184" s="541"/>
      <c r="ERG184" s="541"/>
      <c r="ERH184" s="541"/>
      <c r="ERI184" s="541"/>
      <c r="ERJ184" s="541"/>
      <c r="ERK184" s="541"/>
      <c r="ERL184" s="541"/>
      <c r="ERM184" s="541"/>
      <c r="ERN184" s="541"/>
      <c r="ERO184" s="541"/>
      <c r="ERP184" s="541"/>
      <c r="ERQ184" s="541"/>
      <c r="ERR184" s="541"/>
      <c r="ERS184" s="541"/>
      <c r="ERT184" s="541"/>
      <c r="ERU184" s="541"/>
      <c r="ERV184" s="541"/>
      <c r="ERW184" s="541"/>
      <c r="ERX184" s="541"/>
      <c r="ERY184" s="541"/>
      <c r="ERZ184" s="541"/>
      <c r="ESA184" s="541"/>
      <c r="ESB184" s="541"/>
      <c r="ESC184" s="541"/>
      <c r="ESD184" s="541"/>
      <c r="ESE184" s="541"/>
      <c r="ESF184" s="541"/>
      <c r="ESG184" s="541"/>
      <c r="ESH184" s="541"/>
      <c r="ESI184" s="541"/>
      <c r="ESJ184" s="541"/>
      <c r="ESK184" s="541"/>
      <c r="ESL184" s="541"/>
      <c r="ESM184" s="541"/>
      <c r="ESN184" s="541"/>
      <c r="ESO184" s="541"/>
      <c r="ESP184" s="541"/>
      <c r="ESQ184" s="541"/>
      <c r="ESR184" s="541"/>
      <c r="ESS184" s="541"/>
      <c r="EST184" s="541"/>
      <c r="ESU184" s="541"/>
      <c r="ESV184" s="541"/>
      <c r="ESW184" s="541"/>
      <c r="ESX184" s="541"/>
      <c r="ESY184" s="541"/>
      <c r="ESZ184" s="541"/>
      <c r="ETA184" s="541"/>
      <c r="ETB184" s="541"/>
      <c r="ETC184" s="541"/>
      <c r="ETD184" s="541"/>
      <c r="ETE184" s="541"/>
      <c r="ETF184" s="541"/>
      <c r="ETG184" s="541"/>
      <c r="ETH184" s="541"/>
      <c r="ETI184" s="541"/>
      <c r="ETJ184" s="541"/>
      <c r="ETK184" s="541"/>
      <c r="ETL184" s="541"/>
      <c r="ETM184" s="541"/>
      <c r="ETN184" s="541"/>
      <c r="ETO184" s="541"/>
      <c r="ETP184" s="541"/>
      <c r="ETQ184" s="541"/>
      <c r="ETR184" s="541"/>
      <c r="ETS184" s="541"/>
      <c r="ETT184" s="541"/>
      <c r="ETU184" s="541"/>
      <c r="ETV184" s="541"/>
      <c r="ETW184" s="541"/>
      <c r="ETX184" s="541"/>
      <c r="ETY184" s="541"/>
      <c r="ETZ184" s="541"/>
      <c r="EUA184" s="541"/>
      <c r="EUB184" s="541"/>
      <c r="EUC184" s="541"/>
      <c r="EUD184" s="541"/>
      <c r="EUE184" s="541"/>
      <c r="EUF184" s="541"/>
      <c r="EUG184" s="541"/>
      <c r="EUH184" s="541"/>
      <c r="EUI184" s="541"/>
      <c r="EUJ184" s="541"/>
      <c r="EUK184" s="541"/>
      <c r="EUL184" s="541"/>
      <c r="EUM184" s="541"/>
      <c r="EUN184" s="541"/>
      <c r="EUO184" s="541"/>
      <c r="EUP184" s="541"/>
      <c r="EUQ184" s="541"/>
      <c r="EUR184" s="541"/>
      <c r="EUS184" s="541"/>
      <c r="EUT184" s="541"/>
      <c r="EUU184" s="541"/>
      <c r="EUV184" s="541"/>
      <c r="EUW184" s="541"/>
      <c r="EUX184" s="541"/>
      <c r="EUY184" s="541"/>
      <c r="EUZ184" s="541"/>
      <c r="EVA184" s="541"/>
      <c r="EVB184" s="541"/>
      <c r="EVC184" s="541"/>
      <c r="EVD184" s="541"/>
      <c r="EVE184" s="541"/>
      <c r="EVF184" s="541"/>
      <c r="EVG184" s="541"/>
      <c r="EVH184" s="541"/>
      <c r="EVI184" s="541"/>
      <c r="EVJ184" s="541"/>
      <c r="EVK184" s="541"/>
      <c r="EVL184" s="541"/>
      <c r="EVM184" s="541"/>
      <c r="EVN184" s="541"/>
      <c r="EVO184" s="541"/>
      <c r="EVP184" s="541"/>
      <c r="EVQ184" s="541"/>
      <c r="EVR184" s="541"/>
      <c r="EVS184" s="541"/>
      <c r="EVT184" s="541"/>
      <c r="EVU184" s="541"/>
      <c r="EVV184" s="541"/>
      <c r="EVW184" s="541"/>
      <c r="EVX184" s="541"/>
      <c r="EVY184" s="541"/>
      <c r="EVZ184" s="541"/>
      <c r="EWA184" s="541"/>
      <c r="EWB184" s="541"/>
      <c r="EWC184" s="541"/>
      <c r="EWD184" s="541"/>
      <c r="EWE184" s="541"/>
      <c r="EWF184" s="541"/>
      <c r="EWG184" s="541"/>
      <c r="EWH184" s="541"/>
      <c r="EWI184" s="541"/>
      <c r="EWJ184" s="541"/>
      <c r="EWK184" s="541"/>
      <c r="EWL184" s="541"/>
      <c r="EWM184" s="541"/>
      <c r="EWN184" s="541"/>
      <c r="EWO184" s="541"/>
      <c r="EWP184" s="541"/>
      <c r="EWQ184" s="541"/>
      <c r="EWR184" s="541"/>
      <c r="EWS184" s="541"/>
      <c r="EWT184" s="541"/>
      <c r="EWU184" s="541"/>
      <c r="EWV184" s="541"/>
      <c r="EWW184" s="541"/>
      <c r="EWX184" s="541"/>
      <c r="EWY184" s="541"/>
      <c r="EWZ184" s="541"/>
      <c r="EXA184" s="541"/>
      <c r="EXB184" s="541"/>
      <c r="EXC184" s="541"/>
      <c r="EXD184" s="541"/>
      <c r="EXE184" s="541"/>
      <c r="EXF184" s="541"/>
      <c r="EXG184" s="541"/>
      <c r="EXH184" s="541"/>
      <c r="EXI184" s="541"/>
      <c r="EXJ184" s="541"/>
      <c r="EXK184" s="541"/>
      <c r="EXL184" s="541"/>
      <c r="EXM184" s="541"/>
      <c r="EXN184" s="541"/>
      <c r="EXO184" s="541"/>
      <c r="EXP184" s="541"/>
      <c r="EXQ184" s="541"/>
      <c r="EXR184" s="541"/>
      <c r="EXS184" s="541"/>
      <c r="EXT184" s="541"/>
      <c r="EXU184" s="541"/>
      <c r="EXV184" s="541"/>
      <c r="EXW184" s="541"/>
      <c r="EXX184" s="541"/>
      <c r="EXY184" s="541"/>
      <c r="EXZ184" s="541"/>
      <c r="EYA184" s="541"/>
      <c r="EYB184" s="541"/>
      <c r="EYC184" s="541"/>
      <c r="EYD184" s="541"/>
      <c r="EYE184" s="541"/>
      <c r="EYF184" s="541"/>
      <c r="EYG184" s="541"/>
      <c r="EYH184" s="541"/>
      <c r="EYI184" s="541"/>
      <c r="EYJ184" s="541"/>
      <c r="EYK184" s="541"/>
      <c r="EYL184" s="541"/>
      <c r="EYM184" s="541"/>
      <c r="EYN184" s="541"/>
      <c r="EYO184" s="541"/>
      <c r="EYP184" s="541"/>
      <c r="EYQ184" s="541"/>
      <c r="EYR184" s="541"/>
      <c r="EYS184" s="541"/>
      <c r="EYT184" s="541"/>
      <c r="EYU184" s="541"/>
      <c r="EYV184" s="541"/>
      <c r="EYW184" s="541"/>
      <c r="EYX184" s="541"/>
      <c r="EYY184" s="541"/>
      <c r="EYZ184" s="541"/>
      <c r="EZA184" s="541"/>
      <c r="EZB184" s="541"/>
      <c r="EZC184" s="541"/>
      <c r="EZD184" s="541"/>
      <c r="EZE184" s="541"/>
      <c r="EZF184" s="541"/>
      <c r="EZG184" s="541"/>
      <c r="EZH184" s="541"/>
      <c r="EZI184" s="541"/>
      <c r="EZJ184" s="541"/>
      <c r="EZK184" s="541"/>
      <c r="EZL184" s="541"/>
      <c r="EZM184" s="541"/>
      <c r="EZN184" s="541"/>
      <c r="EZO184" s="541"/>
      <c r="EZP184" s="541"/>
      <c r="EZQ184" s="541"/>
      <c r="EZR184" s="541"/>
      <c r="EZS184" s="541"/>
      <c r="EZT184" s="541"/>
      <c r="EZU184" s="541"/>
      <c r="EZV184" s="541"/>
      <c r="EZW184" s="541"/>
      <c r="EZX184" s="541"/>
      <c r="EZY184" s="541"/>
      <c r="EZZ184" s="541"/>
      <c r="FAA184" s="541"/>
      <c r="FAB184" s="541"/>
      <c r="FAC184" s="541"/>
      <c r="FAD184" s="541"/>
      <c r="FAE184" s="541"/>
      <c r="FAF184" s="541"/>
      <c r="FAG184" s="541"/>
      <c r="FAH184" s="541"/>
      <c r="FAI184" s="541"/>
      <c r="FAJ184" s="541"/>
      <c r="FAK184" s="541"/>
      <c r="FAL184" s="541"/>
      <c r="FAM184" s="541"/>
      <c r="FAN184" s="541"/>
      <c r="FAO184" s="541"/>
      <c r="FAP184" s="541"/>
      <c r="FAQ184" s="541"/>
      <c r="FAR184" s="541"/>
      <c r="FAS184" s="541"/>
      <c r="FAT184" s="541"/>
      <c r="FAU184" s="541"/>
      <c r="FAV184" s="541"/>
      <c r="FAW184" s="541"/>
      <c r="FAX184" s="541"/>
      <c r="FAY184" s="541"/>
      <c r="FAZ184" s="541"/>
      <c r="FBA184" s="541"/>
      <c r="FBB184" s="541"/>
      <c r="FBC184" s="541"/>
      <c r="FBD184" s="541"/>
      <c r="FBE184" s="541"/>
      <c r="FBF184" s="541"/>
      <c r="FBG184" s="541"/>
      <c r="FBH184" s="541"/>
      <c r="FBI184" s="541"/>
      <c r="FBJ184" s="541"/>
      <c r="FBK184" s="541"/>
      <c r="FBL184" s="541"/>
      <c r="FBM184" s="541"/>
      <c r="FBN184" s="541"/>
      <c r="FBO184" s="541"/>
      <c r="FBP184" s="541"/>
      <c r="FBQ184" s="541"/>
      <c r="FBR184" s="541"/>
      <c r="FBS184" s="541"/>
      <c r="FBT184" s="541"/>
      <c r="FBU184" s="541"/>
      <c r="FBV184" s="541"/>
      <c r="FBW184" s="541"/>
      <c r="FBX184" s="541"/>
      <c r="FBY184" s="541"/>
      <c r="FBZ184" s="541"/>
      <c r="FCA184" s="541"/>
      <c r="FCB184" s="541"/>
      <c r="FCC184" s="541"/>
      <c r="FCD184" s="541"/>
      <c r="FCE184" s="541"/>
      <c r="FCF184" s="541"/>
      <c r="FCG184" s="541"/>
      <c r="FCH184" s="541"/>
      <c r="FCI184" s="541"/>
      <c r="FCJ184" s="541"/>
      <c r="FCK184" s="541"/>
      <c r="FCL184" s="541"/>
      <c r="FCM184" s="541"/>
      <c r="FCN184" s="541"/>
      <c r="FCO184" s="541"/>
      <c r="FCP184" s="541"/>
      <c r="FCQ184" s="541"/>
      <c r="FCR184" s="541"/>
      <c r="FCS184" s="541"/>
      <c r="FCT184" s="541"/>
      <c r="FCU184" s="541"/>
      <c r="FCV184" s="541"/>
      <c r="FCW184" s="541"/>
      <c r="FCX184" s="541"/>
      <c r="FCY184" s="541"/>
      <c r="FCZ184" s="541"/>
      <c r="FDA184" s="541"/>
      <c r="FDB184" s="541"/>
      <c r="FDC184" s="541"/>
      <c r="FDD184" s="541"/>
      <c r="FDE184" s="541"/>
      <c r="FDF184" s="541"/>
      <c r="FDG184" s="541"/>
      <c r="FDH184" s="541"/>
      <c r="FDI184" s="541"/>
      <c r="FDJ184" s="541"/>
      <c r="FDK184" s="541"/>
      <c r="FDL184" s="541"/>
      <c r="FDM184" s="541"/>
      <c r="FDN184" s="541"/>
      <c r="FDO184" s="541"/>
      <c r="FDP184" s="541"/>
      <c r="FDQ184" s="541"/>
      <c r="FDR184" s="541"/>
      <c r="FDS184" s="541"/>
      <c r="FDT184" s="541"/>
      <c r="FDU184" s="541"/>
      <c r="FDV184" s="541"/>
      <c r="FDW184" s="541"/>
      <c r="FDX184" s="541"/>
      <c r="FDY184" s="541"/>
      <c r="FDZ184" s="541"/>
      <c r="FEA184" s="541"/>
      <c r="FEB184" s="541"/>
      <c r="FEC184" s="541"/>
      <c r="FED184" s="541"/>
      <c r="FEE184" s="541"/>
      <c r="FEF184" s="541"/>
      <c r="FEG184" s="541"/>
      <c r="FEH184" s="541"/>
      <c r="FEI184" s="541"/>
      <c r="FEJ184" s="541"/>
      <c r="FEK184" s="541"/>
      <c r="FEL184" s="541"/>
      <c r="FEM184" s="541"/>
      <c r="FEN184" s="541"/>
      <c r="FEO184" s="541"/>
      <c r="FEP184" s="541"/>
      <c r="FEQ184" s="541"/>
      <c r="FER184" s="541"/>
      <c r="FES184" s="541"/>
      <c r="FET184" s="541"/>
      <c r="FEU184" s="541"/>
      <c r="FEV184" s="541"/>
      <c r="FEW184" s="541"/>
      <c r="FEX184" s="541"/>
      <c r="FEY184" s="541"/>
      <c r="FEZ184" s="541"/>
      <c r="FFA184" s="541"/>
      <c r="FFB184" s="541"/>
      <c r="FFC184" s="541"/>
      <c r="FFD184" s="541"/>
      <c r="FFE184" s="541"/>
      <c r="FFF184" s="541"/>
      <c r="FFG184" s="541"/>
      <c r="FFH184" s="541"/>
      <c r="FFI184" s="541"/>
      <c r="FFJ184" s="541"/>
      <c r="FFK184" s="541"/>
      <c r="FFL184" s="541"/>
      <c r="FFM184" s="541"/>
      <c r="FFN184" s="541"/>
      <c r="FFO184" s="541"/>
      <c r="FFP184" s="541"/>
      <c r="FFQ184" s="541"/>
      <c r="FFR184" s="541"/>
      <c r="FFS184" s="541"/>
      <c r="FFT184" s="541"/>
      <c r="FFU184" s="541"/>
      <c r="FFV184" s="541"/>
      <c r="FFW184" s="541"/>
      <c r="FFX184" s="541"/>
      <c r="FFY184" s="541"/>
      <c r="FFZ184" s="541"/>
      <c r="FGA184" s="541"/>
      <c r="FGB184" s="541"/>
      <c r="FGC184" s="541"/>
      <c r="FGD184" s="541"/>
      <c r="FGE184" s="541"/>
      <c r="FGF184" s="541"/>
      <c r="FGG184" s="541"/>
      <c r="FGH184" s="541"/>
      <c r="FGI184" s="541"/>
      <c r="FGJ184" s="541"/>
      <c r="FGK184" s="541"/>
      <c r="FGL184" s="541"/>
      <c r="FGM184" s="541"/>
      <c r="FGN184" s="541"/>
      <c r="FGO184" s="541"/>
      <c r="FGP184" s="541"/>
      <c r="FGQ184" s="541"/>
      <c r="FGR184" s="541"/>
      <c r="FGS184" s="541"/>
      <c r="FGT184" s="541"/>
      <c r="FGU184" s="541"/>
      <c r="FGV184" s="541"/>
      <c r="FGW184" s="541"/>
      <c r="FGX184" s="541"/>
      <c r="FGY184" s="541"/>
      <c r="FGZ184" s="541"/>
      <c r="FHA184" s="541"/>
      <c r="FHB184" s="541"/>
      <c r="FHC184" s="541"/>
      <c r="FHD184" s="541"/>
      <c r="FHE184" s="541"/>
      <c r="FHF184" s="541"/>
      <c r="FHG184" s="541"/>
      <c r="FHH184" s="541"/>
      <c r="FHI184" s="541"/>
      <c r="FHJ184" s="541"/>
      <c r="FHK184" s="541"/>
      <c r="FHL184" s="541"/>
      <c r="FHM184" s="541"/>
      <c r="FHN184" s="541"/>
      <c r="FHO184" s="541"/>
      <c r="FHP184" s="541"/>
      <c r="FHQ184" s="541"/>
      <c r="FHR184" s="541"/>
      <c r="FHS184" s="541"/>
      <c r="FHT184" s="541"/>
      <c r="FHU184" s="541"/>
      <c r="FHV184" s="541"/>
      <c r="FHW184" s="541"/>
      <c r="FHX184" s="541"/>
      <c r="FHY184" s="541"/>
      <c r="FHZ184" s="541"/>
      <c r="FIA184" s="541"/>
      <c r="FIB184" s="541"/>
      <c r="FIC184" s="541"/>
      <c r="FID184" s="541"/>
      <c r="FIE184" s="541"/>
      <c r="FIF184" s="541"/>
      <c r="FIG184" s="541"/>
      <c r="FIH184" s="541"/>
      <c r="FII184" s="541"/>
      <c r="FIJ184" s="541"/>
      <c r="FIK184" s="541"/>
      <c r="FIL184" s="541"/>
      <c r="FIM184" s="541"/>
      <c r="FIN184" s="541"/>
      <c r="FIO184" s="541"/>
      <c r="FIP184" s="541"/>
      <c r="FIQ184" s="541"/>
      <c r="FIR184" s="541"/>
      <c r="FIS184" s="541"/>
      <c r="FIT184" s="541"/>
      <c r="FIU184" s="541"/>
      <c r="FIV184" s="541"/>
      <c r="FIW184" s="541"/>
      <c r="FIX184" s="541"/>
      <c r="FIY184" s="541"/>
      <c r="FIZ184" s="541"/>
      <c r="FJA184" s="541"/>
      <c r="FJB184" s="541"/>
      <c r="FJC184" s="541"/>
      <c r="FJD184" s="541"/>
      <c r="FJE184" s="541"/>
      <c r="FJF184" s="541"/>
      <c r="FJG184" s="541"/>
      <c r="FJH184" s="541"/>
      <c r="FJI184" s="541"/>
      <c r="FJJ184" s="541"/>
      <c r="FJK184" s="541"/>
      <c r="FJL184" s="541"/>
      <c r="FJM184" s="541"/>
      <c r="FJN184" s="541"/>
      <c r="FJO184" s="541"/>
      <c r="FJP184" s="541"/>
      <c r="FJQ184" s="541"/>
      <c r="FJR184" s="541"/>
      <c r="FJS184" s="541"/>
      <c r="FJT184" s="541"/>
      <c r="FJU184" s="541"/>
      <c r="FJV184" s="541"/>
      <c r="FJW184" s="541"/>
      <c r="FJX184" s="541"/>
      <c r="FJY184" s="541"/>
      <c r="FJZ184" s="541"/>
      <c r="FKA184" s="541"/>
      <c r="FKB184" s="541"/>
      <c r="FKC184" s="541"/>
      <c r="FKD184" s="541"/>
      <c r="FKE184" s="541"/>
      <c r="FKF184" s="541"/>
      <c r="FKG184" s="541"/>
      <c r="FKH184" s="541"/>
      <c r="FKI184" s="541"/>
      <c r="FKJ184" s="541"/>
      <c r="FKK184" s="541"/>
      <c r="FKL184" s="541"/>
      <c r="FKM184" s="541"/>
      <c r="FKN184" s="541"/>
      <c r="FKO184" s="541"/>
      <c r="FKP184" s="541"/>
      <c r="FKQ184" s="541"/>
      <c r="FKR184" s="541"/>
      <c r="FKS184" s="541"/>
      <c r="FKT184" s="541"/>
      <c r="FKU184" s="541"/>
      <c r="FKV184" s="541"/>
      <c r="FKW184" s="541"/>
      <c r="FKX184" s="541"/>
      <c r="FKY184" s="541"/>
      <c r="FKZ184" s="541"/>
      <c r="FLA184" s="541"/>
      <c r="FLB184" s="541"/>
      <c r="FLC184" s="541"/>
      <c r="FLD184" s="541"/>
      <c r="FLE184" s="541"/>
      <c r="FLF184" s="541"/>
      <c r="FLG184" s="541"/>
      <c r="FLH184" s="541"/>
      <c r="FLI184" s="541"/>
      <c r="FLJ184" s="541"/>
      <c r="FLK184" s="541"/>
      <c r="FLL184" s="541"/>
      <c r="FLM184" s="541"/>
      <c r="FLN184" s="541"/>
      <c r="FLO184" s="541"/>
      <c r="FLP184" s="541"/>
      <c r="FLQ184" s="541"/>
      <c r="FLR184" s="541"/>
      <c r="FLS184" s="541"/>
      <c r="FLT184" s="541"/>
      <c r="FLU184" s="541"/>
      <c r="FLV184" s="541"/>
      <c r="FLW184" s="541"/>
      <c r="FLX184" s="541"/>
      <c r="FLY184" s="541"/>
      <c r="FLZ184" s="541"/>
      <c r="FMA184" s="541"/>
      <c r="FMB184" s="541"/>
      <c r="FMC184" s="541"/>
      <c r="FMD184" s="541"/>
      <c r="FME184" s="541"/>
      <c r="FMF184" s="541"/>
      <c r="FMG184" s="541"/>
      <c r="FMH184" s="541"/>
      <c r="FMI184" s="541"/>
      <c r="FMJ184" s="541"/>
      <c r="FMK184" s="541"/>
      <c r="FML184" s="541"/>
      <c r="FMM184" s="541"/>
      <c r="FMN184" s="541"/>
      <c r="FMO184" s="541"/>
      <c r="FMP184" s="541"/>
      <c r="FMQ184" s="541"/>
      <c r="FMR184" s="541"/>
      <c r="FMS184" s="541"/>
      <c r="FMT184" s="541"/>
      <c r="FMU184" s="541"/>
      <c r="FMV184" s="541"/>
      <c r="FMW184" s="541"/>
      <c r="FMX184" s="541"/>
      <c r="FMY184" s="541"/>
      <c r="FMZ184" s="541"/>
      <c r="FNA184" s="541"/>
      <c r="FNB184" s="541"/>
      <c r="FNC184" s="541"/>
      <c r="FND184" s="541"/>
      <c r="FNE184" s="541"/>
      <c r="FNF184" s="541"/>
      <c r="FNG184" s="541"/>
      <c r="FNH184" s="541"/>
      <c r="FNI184" s="541"/>
      <c r="FNJ184" s="541"/>
      <c r="FNK184" s="541"/>
      <c r="FNL184" s="541"/>
      <c r="FNM184" s="541"/>
      <c r="FNN184" s="541"/>
      <c r="FNO184" s="541"/>
      <c r="FNP184" s="541"/>
      <c r="FNQ184" s="541"/>
      <c r="FNR184" s="541"/>
      <c r="FNS184" s="541"/>
      <c r="FNT184" s="541"/>
      <c r="FNU184" s="541"/>
      <c r="FNV184" s="541"/>
      <c r="FNW184" s="541"/>
      <c r="FNX184" s="541"/>
      <c r="FNY184" s="541"/>
      <c r="FNZ184" s="541"/>
      <c r="FOA184" s="541"/>
      <c r="FOB184" s="541"/>
      <c r="FOC184" s="541"/>
      <c r="FOD184" s="541"/>
      <c r="FOE184" s="541"/>
      <c r="FOF184" s="541"/>
      <c r="FOG184" s="541"/>
      <c r="FOH184" s="541"/>
      <c r="FOI184" s="541"/>
      <c r="FOJ184" s="541"/>
      <c r="FOK184" s="541"/>
      <c r="FOL184" s="541"/>
      <c r="FOM184" s="541"/>
      <c r="FON184" s="541"/>
      <c r="FOO184" s="541"/>
      <c r="FOP184" s="541"/>
      <c r="FOQ184" s="541"/>
      <c r="FOR184" s="541"/>
      <c r="FOS184" s="541"/>
      <c r="FOT184" s="541"/>
      <c r="FOU184" s="541"/>
      <c r="FOV184" s="541"/>
      <c r="FOW184" s="541"/>
      <c r="FOX184" s="541"/>
      <c r="FOY184" s="541"/>
      <c r="FOZ184" s="541"/>
      <c r="FPA184" s="541"/>
      <c r="FPB184" s="541"/>
      <c r="FPC184" s="541"/>
      <c r="FPD184" s="541"/>
      <c r="FPE184" s="541"/>
      <c r="FPF184" s="541"/>
      <c r="FPG184" s="541"/>
      <c r="FPH184" s="541"/>
      <c r="FPI184" s="541"/>
      <c r="FPJ184" s="541"/>
      <c r="FPK184" s="541"/>
      <c r="FPL184" s="541"/>
      <c r="FPM184" s="541"/>
      <c r="FPN184" s="541"/>
      <c r="FPO184" s="541"/>
      <c r="FPP184" s="541"/>
      <c r="FPQ184" s="541"/>
      <c r="FPR184" s="541"/>
      <c r="FPS184" s="541"/>
      <c r="FPT184" s="541"/>
      <c r="FPU184" s="541"/>
      <c r="FPV184" s="541"/>
      <c r="FPW184" s="541"/>
      <c r="FPX184" s="541"/>
      <c r="FPY184" s="541"/>
      <c r="FPZ184" s="541"/>
      <c r="FQA184" s="541"/>
      <c r="FQB184" s="541"/>
      <c r="FQC184" s="541"/>
      <c r="FQD184" s="541"/>
      <c r="FQE184" s="541"/>
      <c r="FQF184" s="541"/>
      <c r="FQG184" s="541"/>
      <c r="FQH184" s="541"/>
      <c r="FQI184" s="541"/>
      <c r="FQJ184" s="541"/>
      <c r="FQK184" s="541"/>
      <c r="FQL184" s="541"/>
      <c r="FQM184" s="541"/>
      <c r="FQN184" s="541"/>
      <c r="FQO184" s="541"/>
      <c r="FQP184" s="541"/>
      <c r="FQQ184" s="541"/>
      <c r="FQR184" s="541"/>
      <c r="FQS184" s="541"/>
      <c r="FQT184" s="541"/>
      <c r="FQU184" s="541"/>
      <c r="FQV184" s="541"/>
      <c r="FQW184" s="541"/>
      <c r="FQX184" s="541"/>
      <c r="FQY184" s="541"/>
      <c r="FQZ184" s="541"/>
      <c r="FRA184" s="541"/>
      <c r="FRB184" s="541"/>
      <c r="FRC184" s="541"/>
      <c r="FRD184" s="541"/>
      <c r="FRE184" s="541"/>
      <c r="FRF184" s="541"/>
      <c r="FRG184" s="541"/>
      <c r="FRH184" s="541"/>
      <c r="FRI184" s="541"/>
      <c r="FRJ184" s="541"/>
      <c r="FRK184" s="541"/>
      <c r="FRL184" s="541"/>
      <c r="FRM184" s="541"/>
      <c r="FRN184" s="541"/>
      <c r="FRO184" s="541"/>
      <c r="FRP184" s="541"/>
      <c r="FRQ184" s="541"/>
      <c r="FRR184" s="541"/>
      <c r="FRS184" s="541"/>
      <c r="FRT184" s="541"/>
      <c r="FRU184" s="541"/>
      <c r="FRV184" s="541"/>
      <c r="FRW184" s="541"/>
      <c r="FRX184" s="541"/>
      <c r="FRY184" s="541"/>
      <c r="FRZ184" s="541"/>
      <c r="FSA184" s="541"/>
      <c r="FSB184" s="541"/>
      <c r="FSC184" s="541"/>
      <c r="FSD184" s="541"/>
      <c r="FSE184" s="541"/>
      <c r="FSF184" s="541"/>
      <c r="FSG184" s="541"/>
      <c r="FSH184" s="541"/>
      <c r="FSI184" s="541"/>
      <c r="FSJ184" s="541"/>
      <c r="FSK184" s="541"/>
      <c r="FSL184" s="541"/>
      <c r="FSM184" s="541"/>
      <c r="FSN184" s="541"/>
      <c r="FSO184" s="541"/>
      <c r="FSP184" s="541"/>
      <c r="FSQ184" s="541"/>
      <c r="FSR184" s="541"/>
      <c r="FSS184" s="541"/>
      <c r="FST184" s="541"/>
      <c r="FSU184" s="541"/>
      <c r="FSV184" s="541"/>
      <c r="FSW184" s="541"/>
      <c r="FSX184" s="541"/>
      <c r="FSY184" s="541"/>
      <c r="FSZ184" s="541"/>
      <c r="FTA184" s="541"/>
      <c r="FTB184" s="541"/>
      <c r="FTC184" s="541"/>
      <c r="FTD184" s="541"/>
      <c r="FTE184" s="541"/>
      <c r="FTF184" s="541"/>
      <c r="FTG184" s="541"/>
      <c r="FTH184" s="541"/>
      <c r="FTI184" s="541"/>
      <c r="FTJ184" s="541"/>
      <c r="FTK184" s="541"/>
      <c r="FTL184" s="541"/>
      <c r="FTM184" s="541"/>
      <c r="FTN184" s="541"/>
      <c r="FTO184" s="541"/>
      <c r="FTP184" s="541"/>
      <c r="FTQ184" s="541"/>
      <c r="FTR184" s="541"/>
      <c r="FTS184" s="541"/>
      <c r="FTT184" s="541"/>
      <c r="FTU184" s="541"/>
      <c r="FTV184" s="541"/>
      <c r="FTW184" s="541"/>
      <c r="FTX184" s="541"/>
      <c r="FTY184" s="541"/>
      <c r="FTZ184" s="541"/>
      <c r="FUA184" s="541"/>
      <c r="FUB184" s="541"/>
      <c r="FUC184" s="541"/>
      <c r="FUD184" s="541"/>
      <c r="FUE184" s="541"/>
      <c r="FUF184" s="541"/>
      <c r="FUG184" s="541"/>
      <c r="FUH184" s="541"/>
      <c r="FUI184" s="541"/>
      <c r="FUJ184" s="541"/>
      <c r="FUK184" s="541"/>
      <c r="FUL184" s="541"/>
      <c r="FUM184" s="541"/>
      <c r="FUN184" s="541"/>
      <c r="FUO184" s="541"/>
      <c r="FUP184" s="541"/>
      <c r="FUQ184" s="541"/>
      <c r="FUR184" s="541"/>
      <c r="FUS184" s="541"/>
      <c r="FUT184" s="541"/>
      <c r="FUU184" s="541"/>
      <c r="FUV184" s="541"/>
      <c r="FUW184" s="541"/>
      <c r="FUX184" s="541"/>
      <c r="FUY184" s="541"/>
      <c r="FUZ184" s="541"/>
      <c r="FVA184" s="541"/>
      <c r="FVB184" s="541"/>
      <c r="FVC184" s="541"/>
      <c r="FVD184" s="541"/>
      <c r="FVE184" s="541"/>
      <c r="FVF184" s="541"/>
      <c r="FVG184" s="541"/>
      <c r="FVH184" s="541"/>
      <c r="FVI184" s="541"/>
      <c r="FVJ184" s="541"/>
      <c r="FVK184" s="541"/>
      <c r="FVL184" s="541"/>
      <c r="FVM184" s="541"/>
      <c r="FVN184" s="541"/>
      <c r="FVO184" s="541"/>
      <c r="FVP184" s="541"/>
      <c r="FVQ184" s="541"/>
      <c r="FVR184" s="541"/>
      <c r="FVS184" s="541"/>
      <c r="FVT184" s="541"/>
      <c r="FVU184" s="541"/>
      <c r="FVV184" s="541"/>
      <c r="FVW184" s="541"/>
      <c r="FVX184" s="541"/>
      <c r="FVY184" s="541"/>
      <c r="FVZ184" s="541"/>
      <c r="FWA184" s="541"/>
      <c r="FWB184" s="541"/>
      <c r="FWC184" s="541"/>
      <c r="FWD184" s="541"/>
      <c r="FWE184" s="541"/>
      <c r="FWF184" s="541"/>
      <c r="FWG184" s="541"/>
      <c r="FWH184" s="541"/>
      <c r="FWI184" s="541"/>
      <c r="FWJ184" s="541"/>
      <c r="FWK184" s="541"/>
      <c r="FWL184" s="541"/>
      <c r="FWM184" s="541"/>
      <c r="FWN184" s="541"/>
      <c r="FWO184" s="541"/>
      <c r="FWP184" s="541"/>
      <c r="FWQ184" s="541"/>
      <c r="FWR184" s="541"/>
      <c r="FWS184" s="541"/>
      <c r="FWT184" s="541"/>
      <c r="FWU184" s="541"/>
      <c r="FWV184" s="541"/>
      <c r="FWW184" s="541"/>
      <c r="FWX184" s="541"/>
      <c r="FWY184" s="541"/>
      <c r="FWZ184" s="541"/>
      <c r="FXA184" s="541"/>
      <c r="FXB184" s="541"/>
      <c r="FXC184" s="541"/>
      <c r="FXD184" s="541"/>
      <c r="FXE184" s="541"/>
      <c r="FXF184" s="541"/>
      <c r="FXG184" s="541"/>
      <c r="FXH184" s="541"/>
      <c r="FXI184" s="541"/>
      <c r="FXJ184" s="541"/>
      <c r="FXK184" s="541"/>
      <c r="FXL184" s="541"/>
      <c r="FXM184" s="541"/>
      <c r="FXN184" s="541"/>
      <c r="FXO184" s="541"/>
      <c r="FXP184" s="541"/>
      <c r="FXQ184" s="541"/>
      <c r="FXR184" s="541"/>
      <c r="FXS184" s="541"/>
      <c r="FXT184" s="541"/>
      <c r="FXU184" s="541"/>
      <c r="FXV184" s="541"/>
      <c r="FXW184" s="541"/>
      <c r="FXX184" s="541"/>
      <c r="FXY184" s="541"/>
      <c r="FXZ184" s="541"/>
      <c r="FYA184" s="541"/>
      <c r="FYB184" s="541"/>
      <c r="FYC184" s="541"/>
      <c r="FYD184" s="541"/>
      <c r="FYE184" s="541"/>
      <c r="FYF184" s="541"/>
      <c r="FYG184" s="541"/>
      <c r="FYH184" s="541"/>
      <c r="FYI184" s="541"/>
      <c r="FYJ184" s="541"/>
      <c r="FYK184" s="541"/>
      <c r="FYL184" s="541"/>
      <c r="FYM184" s="541"/>
      <c r="FYN184" s="541"/>
      <c r="FYO184" s="541"/>
      <c r="FYP184" s="541"/>
      <c r="FYQ184" s="541"/>
      <c r="FYR184" s="541"/>
      <c r="FYS184" s="541"/>
      <c r="FYT184" s="541"/>
      <c r="FYU184" s="541"/>
      <c r="FYV184" s="541"/>
      <c r="FYW184" s="541"/>
      <c r="FYX184" s="541"/>
      <c r="FYY184" s="541"/>
      <c r="FYZ184" s="541"/>
      <c r="FZA184" s="541"/>
      <c r="FZB184" s="541"/>
      <c r="FZC184" s="541"/>
      <c r="FZD184" s="541"/>
      <c r="FZE184" s="541"/>
      <c r="FZF184" s="541"/>
      <c r="FZG184" s="541"/>
      <c r="FZH184" s="541"/>
      <c r="FZI184" s="541"/>
      <c r="FZJ184" s="541"/>
      <c r="FZK184" s="541"/>
      <c r="FZL184" s="541"/>
      <c r="FZM184" s="541"/>
      <c r="FZN184" s="541"/>
      <c r="FZO184" s="541"/>
      <c r="FZP184" s="541"/>
      <c r="FZQ184" s="541"/>
      <c r="FZR184" s="541"/>
      <c r="FZS184" s="541"/>
      <c r="FZT184" s="541"/>
      <c r="FZU184" s="541"/>
      <c r="FZV184" s="541"/>
      <c r="FZW184" s="541"/>
      <c r="FZX184" s="541"/>
      <c r="FZY184" s="541"/>
      <c r="FZZ184" s="541"/>
      <c r="GAA184" s="541"/>
      <c r="GAB184" s="541"/>
      <c r="GAC184" s="541"/>
      <c r="GAD184" s="541"/>
      <c r="GAE184" s="541"/>
      <c r="GAF184" s="541"/>
      <c r="GAG184" s="541"/>
      <c r="GAH184" s="541"/>
      <c r="GAI184" s="541"/>
      <c r="GAJ184" s="541"/>
      <c r="GAK184" s="541"/>
      <c r="GAL184" s="541"/>
      <c r="GAM184" s="541"/>
      <c r="GAN184" s="541"/>
      <c r="GAO184" s="541"/>
      <c r="GAP184" s="541"/>
      <c r="GAQ184" s="541"/>
      <c r="GAR184" s="541"/>
      <c r="GAS184" s="541"/>
      <c r="GAT184" s="541"/>
      <c r="GAU184" s="541"/>
      <c r="GAV184" s="541"/>
      <c r="GAW184" s="541"/>
      <c r="GAX184" s="541"/>
      <c r="GAY184" s="541"/>
      <c r="GAZ184" s="541"/>
      <c r="GBA184" s="541"/>
      <c r="GBB184" s="541"/>
      <c r="GBC184" s="541"/>
      <c r="GBD184" s="541"/>
      <c r="GBE184" s="541"/>
      <c r="GBF184" s="541"/>
      <c r="GBG184" s="541"/>
      <c r="GBH184" s="541"/>
      <c r="GBI184" s="541"/>
      <c r="GBJ184" s="541"/>
      <c r="GBK184" s="541"/>
      <c r="GBL184" s="541"/>
      <c r="GBM184" s="541"/>
      <c r="GBN184" s="541"/>
      <c r="GBO184" s="541"/>
      <c r="GBP184" s="541"/>
      <c r="GBQ184" s="541"/>
      <c r="GBR184" s="541"/>
      <c r="GBS184" s="541"/>
      <c r="GBT184" s="541"/>
      <c r="GBU184" s="541"/>
      <c r="GBV184" s="541"/>
      <c r="GBW184" s="541"/>
      <c r="GBX184" s="541"/>
      <c r="GBY184" s="541"/>
      <c r="GBZ184" s="541"/>
      <c r="GCA184" s="541"/>
      <c r="GCB184" s="541"/>
      <c r="GCC184" s="541"/>
      <c r="GCD184" s="541"/>
      <c r="GCE184" s="541"/>
      <c r="GCF184" s="541"/>
      <c r="GCG184" s="541"/>
      <c r="GCH184" s="541"/>
      <c r="GCI184" s="541"/>
      <c r="GCJ184" s="541"/>
      <c r="GCK184" s="541"/>
      <c r="GCL184" s="541"/>
      <c r="GCM184" s="541"/>
      <c r="GCN184" s="541"/>
      <c r="GCO184" s="541"/>
      <c r="GCP184" s="541"/>
      <c r="GCQ184" s="541"/>
      <c r="GCR184" s="541"/>
      <c r="GCS184" s="541"/>
      <c r="GCT184" s="541"/>
      <c r="GCU184" s="541"/>
      <c r="GCV184" s="541"/>
      <c r="GCW184" s="541"/>
      <c r="GCX184" s="541"/>
      <c r="GCY184" s="541"/>
      <c r="GCZ184" s="541"/>
      <c r="GDA184" s="541"/>
      <c r="GDB184" s="541"/>
      <c r="GDC184" s="541"/>
      <c r="GDD184" s="541"/>
      <c r="GDE184" s="541"/>
      <c r="GDF184" s="541"/>
      <c r="GDG184" s="541"/>
      <c r="GDH184" s="541"/>
      <c r="GDI184" s="541"/>
      <c r="GDJ184" s="541"/>
      <c r="GDK184" s="541"/>
      <c r="GDL184" s="541"/>
      <c r="GDM184" s="541"/>
      <c r="GDN184" s="541"/>
      <c r="GDO184" s="541"/>
      <c r="GDP184" s="541"/>
      <c r="GDQ184" s="541"/>
      <c r="GDR184" s="541"/>
      <c r="GDS184" s="541"/>
      <c r="GDT184" s="541"/>
      <c r="GDU184" s="541"/>
      <c r="GDV184" s="541"/>
      <c r="GDW184" s="541"/>
      <c r="GDX184" s="541"/>
      <c r="GDY184" s="541"/>
      <c r="GDZ184" s="541"/>
      <c r="GEA184" s="541"/>
      <c r="GEB184" s="541"/>
      <c r="GEC184" s="541"/>
      <c r="GED184" s="541"/>
      <c r="GEE184" s="541"/>
      <c r="GEF184" s="541"/>
      <c r="GEG184" s="541"/>
      <c r="GEH184" s="541"/>
      <c r="GEI184" s="541"/>
      <c r="GEJ184" s="541"/>
      <c r="GEK184" s="541"/>
      <c r="GEL184" s="541"/>
      <c r="GEM184" s="541"/>
      <c r="GEN184" s="541"/>
      <c r="GEO184" s="541"/>
      <c r="GEP184" s="541"/>
      <c r="GEQ184" s="541"/>
      <c r="GER184" s="541"/>
      <c r="GES184" s="541"/>
      <c r="GET184" s="541"/>
      <c r="GEU184" s="541"/>
      <c r="GEV184" s="541"/>
      <c r="GEW184" s="541"/>
      <c r="GEX184" s="541"/>
      <c r="GEY184" s="541"/>
      <c r="GEZ184" s="541"/>
      <c r="GFA184" s="541"/>
      <c r="GFB184" s="541"/>
      <c r="GFC184" s="541"/>
      <c r="GFD184" s="541"/>
      <c r="GFE184" s="541"/>
      <c r="GFF184" s="541"/>
      <c r="GFG184" s="541"/>
      <c r="GFH184" s="541"/>
      <c r="GFI184" s="541"/>
      <c r="GFJ184" s="541"/>
      <c r="GFK184" s="541"/>
      <c r="GFL184" s="541"/>
      <c r="GFM184" s="541"/>
      <c r="GFN184" s="541"/>
      <c r="GFO184" s="541"/>
      <c r="GFP184" s="541"/>
      <c r="GFQ184" s="541"/>
      <c r="GFR184" s="541"/>
      <c r="GFS184" s="541"/>
      <c r="GFT184" s="541"/>
      <c r="GFU184" s="541"/>
      <c r="GFV184" s="541"/>
      <c r="GFW184" s="541"/>
      <c r="GFX184" s="541"/>
      <c r="GFY184" s="541"/>
      <c r="GFZ184" s="541"/>
      <c r="GGA184" s="541"/>
      <c r="GGB184" s="541"/>
      <c r="GGC184" s="541"/>
      <c r="GGD184" s="541"/>
      <c r="GGE184" s="541"/>
      <c r="GGF184" s="541"/>
      <c r="GGG184" s="541"/>
      <c r="GGH184" s="541"/>
      <c r="GGI184" s="541"/>
      <c r="GGJ184" s="541"/>
      <c r="GGK184" s="541"/>
      <c r="GGL184" s="541"/>
      <c r="GGM184" s="541"/>
      <c r="GGN184" s="541"/>
      <c r="GGO184" s="541"/>
      <c r="GGP184" s="541"/>
      <c r="GGQ184" s="541"/>
      <c r="GGR184" s="541"/>
      <c r="GGS184" s="541"/>
      <c r="GGT184" s="541"/>
      <c r="GGU184" s="541"/>
      <c r="GGV184" s="541"/>
      <c r="GGW184" s="541"/>
      <c r="GGX184" s="541"/>
      <c r="GGY184" s="541"/>
      <c r="GGZ184" s="541"/>
      <c r="GHA184" s="541"/>
      <c r="GHB184" s="541"/>
      <c r="GHC184" s="541"/>
      <c r="GHD184" s="541"/>
      <c r="GHE184" s="541"/>
      <c r="GHF184" s="541"/>
      <c r="GHG184" s="541"/>
      <c r="GHH184" s="541"/>
      <c r="GHI184" s="541"/>
      <c r="GHJ184" s="541"/>
      <c r="GHK184" s="541"/>
      <c r="GHL184" s="541"/>
      <c r="GHM184" s="541"/>
      <c r="GHN184" s="541"/>
      <c r="GHO184" s="541"/>
      <c r="GHP184" s="541"/>
      <c r="GHQ184" s="541"/>
      <c r="GHR184" s="541"/>
      <c r="GHS184" s="541"/>
      <c r="GHT184" s="541"/>
      <c r="GHU184" s="541"/>
      <c r="GHV184" s="541"/>
      <c r="GHW184" s="541"/>
      <c r="GHX184" s="541"/>
      <c r="GHY184" s="541"/>
      <c r="GHZ184" s="541"/>
      <c r="GIA184" s="541"/>
      <c r="GIB184" s="541"/>
      <c r="GIC184" s="541"/>
      <c r="GID184" s="541"/>
      <c r="GIE184" s="541"/>
      <c r="GIF184" s="541"/>
      <c r="GIG184" s="541"/>
      <c r="GIH184" s="541"/>
      <c r="GII184" s="541"/>
      <c r="GIJ184" s="541"/>
      <c r="GIK184" s="541"/>
      <c r="GIL184" s="541"/>
      <c r="GIM184" s="541"/>
      <c r="GIN184" s="541"/>
      <c r="GIO184" s="541"/>
      <c r="GIP184" s="541"/>
      <c r="GIQ184" s="541"/>
      <c r="GIR184" s="541"/>
      <c r="GIS184" s="541"/>
      <c r="GIT184" s="541"/>
      <c r="GIU184" s="541"/>
      <c r="GIV184" s="541"/>
      <c r="GIW184" s="541"/>
      <c r="GIX184" s="541"/>
      <c r="GIY184" s="541"/>
      <c r="GIZ184" s="541"/>
      <c r="GJA184" s="541"/>
      <c r="GJB184" s="541"/>
      <c r="GJC184" s="541"/>
      <c r="GJD184" s="541"/>
      <c r="GJE184" s="541"/>
      <c r="GJF184" s="541"/>
      <c r="GJG184" s="541"/>
      <c r="GJH184" s="541"/>
      <c r="GJI184" s="541"/>
      <c r="GJJ184" s="541"/>
      <c r="GJK184" s="541"/>
      <c r="GJL184" s="541"/>
      <c r="GJM184" s="541"/>
      <c r="GJN184" s="541"/>
      <c r="GJO184" s="541"/>
      <c r="GJP184" s="541"/>
      <c r="GJQ184" s="541"/>
      <c r="GJR184" s="541"/>
      <c r="GJS184" s="541"/>
      <c r="GJT184" s="541"/>
      <c r="GJU184" s="541"/>
      <c r="GJV184" s="541"/>
      <c r="GJW184" s="541"/>
      <c r="GJX184" s="541"/>
      <c r="GJY184" s="541"/>
      <c r="GJZ184" s="541"/>
      <c r="GKA184" s="541"/>
      <c r="GKB184" s="541"/>
      <c r="GKC184" s="541"/>
      <c r="GKD184" s="541"/>
      <c r="GKE184" s="541"/>
      <c r="GKF184" s="541"/>
      <c r="GKG184" s="541"/>
      <c r="GKH184" s="541"/>
      <c r="GKI184" s="541"/>
      <c r="GKJ184" s="541"/>
      <c r="GKK184" s="541"/>
      <c r="GKL184" s="541"/>
      <c r="GKM184" s="541"/>
      <c r="GKN184" s="541"/>
      <c r="GKO184" s="541"/>
      <c r="GKP184" s="541"/>
      <c r="GKQ184" s="541"/>
      <c r="GKR184" s="541"/>
      <c r="GKS184" s="541"/>
      <c r="GKT184" s="541"/>
      <c r="GKU184" s="541"/>
      <c r="GKV184" s="541"/>
      <c r="GKW184" s="541"/>
      <c r="GKX184" s="541"/>
      <c r="GKY184" s="541"/>
      <c r="GKZ184" s="541"/>
      <c r="GLA184" s="541"/>
      <c r="GLB184" s="541"/>
      <c r="GLC184" s="541"/>
      <c r="GLD184" s="541"/>
      <c r="GLE184" s="541"/>
      <c r="GLF184" s="541"/>
      <c r="GLG184" s="541"/>
      <c r="GLH184" s="541"/>
      <c r="GLI184" s="541"/>
      <c r="GLJ184" s="541"/>
      <c r="GLK184" s="541"/>
      <c r="GLL184" s="541"/>
      <c r="GLM184" s="541"/>
      <c r="GLN184" s="541"/>
      <c r="GLO184" s="541"/>
      <c r="GLP184" s="541"/>
      <c r="GLQ184" s="541"/>
      <c r="GLR184" s="541"/>
      <c r="GLS184" s="541"/>
      <c r="GLT184" s="541"/>
      <c r="GLU184" s="541"/>
      <c r="GLV184" s="541"/>
      <c r="GLW184" s="541"/>
      <c r="GLX184" s="541"/>
      <c r="GLY184" s="541"/>
      <c r="GLZ184" s="541"/>
      <c r="GMA184" s="541"/>
      <c r="GMB184" s="541"/>
      <c r="GMC184" s="541"/>
      <c r="GMD184" s="541"/>
      <c r="GME184" s="541"/>
      <c r="GMF184" s="541"/>
      <c r="GMG184" s="541"/>
      <c r="GMH184" s="541"/>
      <c r="GMI184" s="541"/>
      <c r="GMJ184" s="541"/>
      <c r="GMK184" s="541"/>
      <c r="GML184" s="541"/>
      <c r="GMM184" s="541"/>
      <c r="GMN184" s="541"/>
      <c r="GMO184" s="541"/>
      <c r="GMP184" s="541"/>
      <c r="GMQ184" s="541"/>
      <c r="GMR184" s="541"/>
      <c r="GMS184" s="541"/>
      <c r="GMT184" s="541"/>
      <c r="GMU184" s="541"/>
      <c r="GMV184" s="541"/>
      <c r="GMW184" s="541"/>
      <c r="GMX184" s="541"/>
      <c r="GMY184" s="541"/>
      <c r="GMZ184" s="541"/>
      <c r="GNA184" s="541"/>
      <c r="GNB184" s="541"/>
      <c r="GNC184" s="541"/>
      <c r="GND184" s="541"/>
      <c r="GNE184" s="541"/>
      <c r="GNF184" s="541"/>
      <c r="GNG184" s="541"/>
      <c r="GNH184" s="541"/>
      <c r="GNI184" s="541"/>
      <c r="GNJ184" s="541"/>
      <c r="GNK184" s="541"/>
      <c r="GNL184" s="541"/>
      <c r="GNM184" s="541"/>
      <c r="GNN184" s="541"/>
      <c r="GNO184" s="541"/>
      <c r="GNP184" s="541"/>
      <c r="GNQ184" s="541"/>
      <c r="GNR184" s="541"/>
      <c r="GNS184" s="541"/>
      <c r="GNT184" s="541"/>
      <c r="GNU184" s="541"/>
      <c r="GNV184" s="541"/>
      <c r="GNW184" s="541"/>
      <c r="GNX184" s="541"/>
      <c r="GNY184" s="541"/>
      <c r="GNZ184" s="541"/>
      <c r="GOA184" s="541"/>
      <c r="GOB184" s="541"/>
      <c r="GOC184" s="541"/>
      <c r="GOD184" s="541"/>
      <c r="GOE184" s="541"/>
      <c r="GOF184" s="541"/>
      <c r="GOG184" s="541"/>
      <c r="GOH184" s="541"/>
      <c r="GOI184" s="541"/>
      <c r="GOJ184" s="541"/>
      <c r="GOK184" s="541"/>
      <c r="GOL184" s="541"/>
      <c r="GOM184" s="541"/>
      <c r="GON184" s="541"/>
      <c r="GOO184" s="541"/>
      <c r="GOP184" s="541"/>
      <c r="GOQ184" s="541"/>
      <c r="GOR184" s="541"/>
      <c r="GOS184" s="541"/>
      <c r="GOT184" s="541"/>
      <c r="GOU184" s="541"/>
      <c r="GOV184" s="541"/>
      <c r="GOW184" s="541"/>
      <c r="GOX184" s="541"/>
      <c r="GOY184" s="541"/>
      <c r="GOZ184" s="541"/>
      <c r="GPA184" s="541"/>
      <c r="GPB184" s="541"/>
      <c r="GPC184" s="541"/>
      <c r="GPD184" s="541"/>
      <c r="GPE184" s="541"/>
      <c r="GPF184" s="541"/>
      <c r="GPG184" s="541"/>
      <c r="GPH184" s="541"/>
      <c r="GPI184" s="541"/>
      <c r="GPJ184" s="541"/>
      <c r="GPK184" s="541"/>
      <c r="GPL184" s="541"/>
      <c r="GPM184" s="541"/>
      <c r="GPN184" s="541"/>
      <c r="GPO184" s="541"/>
      <c r="GPP184" s="541"/>
      <c r="GPQ184" s="541"/>
      <c r="GPR184" s="541"/>
      <c r="GPS184" s="541"/>
      <c r="GPT184" s="541"/>
      <c r="GPU184" s="541"/>
      <c r="GPV184" s="541"/>
      <c r="GPW184" s="541"/>
      <c r="GPX184" s="541"/>
      <c r="GPY184" s="541"/>
      <c r="GPZ184" s="541"/>
      <c r="GQA184" s="541"/>
      <c r="GQB184" s="541"/>
      <c r="GQC184" s="541"/>
      <c r="GQD184" s="541"/>
      <c r="GQE184" s="541"/>
      <c r="GQF184" s="541"/>
      <c r="GQG184" s="541"/>
      <c r="GQH184" s="541"/>
      <c r="GQI184" s="541"/>
      <c r="GQJ184" s="541"/>
      <c r="GQK184" s="541"/>
      <c r="GQL184" s="541"/>
      <c r="GQM184" s="541"/>
      <c r="GQN184" s="541"/>
      <c r="GQO184" s="541"/>
      <c r="GQP184" s="541"/>
      <c r="GQQ184" s="541"/>
      <c r="GQR184" s="541"/>
      <c r="GQS184" s="541"/>
      <c r="GQT184" s="541"/>
      <c r="GQU184" s="541"/>
      <c r="GQV184" s="541"/>
      <c r="GQW184" s="541"/>
      <c r="GQX184" s="541"/>
      <c r="GQY184" s="541"/>
      <c r="GQZ184" s="541"/>
      <c r="GRA184" s="541"/>
      <c r="GRB184" s="541"/>
      <c r="GRC184" s="541"/>
      <c r="GRD184" s="541"/>
      <c r="GRE184" s="541"/>
      <c r="GRF184" s="541"/>
      <c r="GRG184" s="541"/>
      <c r="GRH184" s="541"/>
      <c r="GRI184" s="541"/>
      <c r="GRJ184" s="541"/>
      <c r="GRK184" s="541"/>
      <c r="GRL184" s="541"/>
      <c r="GRM184" s="541"/>
      <c r="GRN184" s="541"/>
      <c r="GRO184" s="541"/>
      <c r="GRP184" s="541"/>
      <c r="GRQ184" s="541"/>
      <c r="GRR184" s="541"/>
      <c r="GRS184" s="541"/>
      <c r="GRT184" s="541"/>
      <c r="GRU184" s="541"/>
      <c r="GRV184" s="541"/>
      <c r="GRW184" s="541"/>
      <c r="GRX184" s="541"/>
      <c r="GRY184" s="541"/>
      <c r="GRZ184" s="541"/>
      <c r="GSA184" s="541"/>
      <c r="GSB184" s="541"/>
      <c r="GSC184" s="541"/>
      <c r="GSD184" s="541"/>
      <c r="GSE184" s="541"/>
      <c r="GSF184" s="541"/>
      <c r="GSG184" s="541"/>
      <c r="GSH184" s="541"/>
      <c r="GSI184" s="541"/>
      <c r="GSJ184" s="541"/>
      <c r="GSK184" s="541"/>
      <c r="GSL184" s="541"/>
      <c r="GSM184" s="541"/>
      <c r="GSN184" s="541"/>
      <c r="GSO184" s="541"/>
      <c r="GSP184" s="541"/>
      <c r="GSQ184" s="541"/>
      <c r="GSR184" s="541"/>
      <c r="GSS184" s="541"/>
      <c r="GST184" s="541"/>
      <c r="GSU184" s="541"/>
      <c r="GSV184" s="541"/>
      <c r="GSW184" s="541"/>
      <c r="GSX184" s="541"/>
      <c r="GSY184" s="541"/>
      <c r="GSZ184" s="541"/>
      <c r="GTA184" s="541"/>
      <c r="GTB184" s="541"/>
      <c r="GTC184" s="541"/>
      <c r="GTD184" s="541"/>
      <c r="GTE184" s="541"/>
      <c r="GTF184" s="541"/>
      <c r="GTG184" s="541"/>
      <c r="GTH184" s="541"/>
      <c r="GTI184" s="541"/>
      <c r="GTJ184" s="541"/>
      <c r="GTK184" s="541"/>
      <c r="GTL184" s="541"/>
      <c r="GTM184" s="541"/>
      <c r="GTN184" s="541"/>
      <c r="GTO184" s="541"/>
      <c r="GTP184" s="541"/>
      <c r="GTQ184" s="541"/>
      <c r="GTR184" s="541"/>
      <c r="GTS184" s="541"/>
      <c r="GTT184" s="541"/>
      <c r="GTU184" s="541"/>
      <c r="GTV184" s="541"/>
      <c r="GTW184" s="541"/>
      <c r="GTX184" s="541"/>
      <c r="GTY184" s="541"/>
      <c r="GTZ184" s="541"/>
      <c r="GUA184" s="541"/>
      <c r="GUB184" s="541"/>
      <c r="GUC184" s="541"/>
      <c r="GUD184" s="541"/>
      <c r="GUE184" s="541"/>
      <c r="GUF184" s="541"/>
      <c r="GUG184" s="541"/>
      <c r="GUH184" s="541"/>
      <c r="GUI184" s="541"/>
      <c r="GUJ184" s="541"/>
      <c r="GUK184" s="541"/>
      <c r="GUL184" s="541"/>
      <c r="GUM184" s="541"/>
      <c r="GUN184" s="541"/>
      <c r="GUO184" s="541"/>
      <c r="GUP184" s="541"/>
      <c r="GUQ184" s="541"/>
      <c r="GUR184" s="541"/>
      <c r="GUS184" s="541"/>
      <c r="GUT184" s="541"/>
      <c r="GUU184" s="541"/>
      <c r="GUV184" s="541"/>
      <c r="GUW184" s="541"/>
      <c r="GUX184" s="541"/>
      <c r="GUY184" s="541"/>
      <c r="GUZ184" s="541"/>
      <c r="GVA184" s="541"/>
      <c r="GVB184" s="541"/>
      <c r="GVC184" s="541"/>
      <c r="GVD184" s="541"/>
      <c r="GVE184" s="541"/>
      <c r="GVF184" s="541"/>
      <c r="GVG184" s="541"/>
      <c r="GVH184" s="541"/>
      <c r="GVI184" s="541"/>
      <c r="GVJ184" s="541"/>
      <c r="GVK184" s="541"/>
      <c r="GVL184" s="541"/>
      <c r="GVM184" s="541"/>
      <c r="GVN184" s="541"/>
      <c r="GVO184" s="541"/>
      <c r="GVP184" s="541"/>
      <c r="GVQ184" s="541"/>
      <c r="GVR184" s="541"/>
      <c r="GVS184" s="541"/>
      <c r="GVT184" s="541"/>
      <c r="GVU184" s="541"/>
      <c r="GVV184" s="541"/>
      <c r="GVW184" s="541"/>
      <c r="GVX184" s="541"/>
      <c r="GVY184" s="541"/>
      <c r="GVZ184" s="541"/>
      <c r="GWA184" s="541"/>
      <c r="GWB184" s="541"/>
      <c r="GWC184" s="541"/>
      <c r="GWD184" s="541"/>
      <c r="GWE184" s="541"/>
      <c r="GWF184" s="541"/>
      <c r="GWG184" s="541"/>
      <c r="GWH184" s="541"/>
      <c r="GWI184" s="541"/>
      <c r="GWJ184" s="541"/>
      <c r="GWK184" s="541"/>
      <c r="GWL184" s="541"/>
      <c r="GWM184" s="541"/>
      <c r="GWN184" s="541"/>
      <c r="GWO184" s="541"/>
      <c r="GWP184" s="541"/>
      <c r="GWQ184" s="541"/>
      <c r="GWR184" s="541"/>
      <c r="GWS184" s="541"/>
      <c r="GWT184" s="541"/>
      <c r="GWU184" s="541"/>
      <c r="GWV184" s="541"/>
      <c r="GWW184" s="541"/>
      <c r="GWX184" s="541"/>
      <c r="GWY184" s="541"/>
      <c r="GWZ184" s="541"/>
      <c r="GXA184" s="541"/>
      <c r="GXB184" s="541"/>
      <c r="GXC184" s="541"/>
      <c r="GXD184" s="541"/>
      <c r="GXE184" s="541"/>
      <c r="GXF184" s="541"/>
      <c r="GXG184" s="541"/>
      <c r="GXH184" s="541"/>
      <c r="GXI184" s="541"/>
      <c r="GXJ184" s="541"/>
      <c r="GXK184" s="541"/>
      <c r="GXL184" s="541"/>
      <c r="GXM184" s="541"/>
      <c r="GXN184" s="541"/>
      <c r="GXO184" s="541"/>
      <c r="GXP184" s="541"/>
      <c r="GXQ184" s="541"/>
      <c r="GXR184" s="541"/>
      <c r="GXS184" s="541"/>
      <c r="GXT184" s="541"/>
      <c r="GXU184" s="541"/>
      <c r="GXV184" s="541"/>
      <c r="GXW184" s="541"/>
      <c r="GXX184" s="541"/>
      <c r="GXY184" s="541"/>
      <c r="GXZ184" s="541"/>
      <c r="GYA184" s="541"/>
      <c r="GYB184" s="541"/>
      <c r="GYC184" s="541"/>
      <c r="GYD184" s="541"/>
      <c r="GYE184" s="541"/>
      <c r="GYF184" s="541"/>
      <c r="GYG184" s="541"/>
      <c r="GYH184" s="541"/>
      <c r="GYI184" s="541"/>
      <c r="GYJ184" s="541"/>
      <c r="GYK184" s="541"/>
      <c r="GYL184" s="541"/>
      <c r="GYM184" s="541"/>
      <c r="GYN184" s="541"/>
      <c r="GYO184" s="541"/>
      <c r="GYP184" s="541"/>
      <c r="GYQ184" s="541"/>
      <c r="GYR184" s="541"/>
      <c r="GYS184" s="541"/>
      <c r="GYT184" s="541"/>
      <c r="GYU184" s="541"/>
      <c r="GYV184" s="541"/>
      <c r="GYW184" s="541"/>
      <c r="GYX184" s="541"/>
      <c r="GYY184" s="541"/>
      <c r="GYZ184" s="541"/>
      <c r="GZA184" s="541"/>
      <c r="GZB184" s="541"/>
      <c r="GZC184" s="541"/>
      <c r="GZD184" s="541"/>
      <c r="GZE184" s="541"/>
      <c r="GZF184" s="541"/>
      <c r="GZG184" s="541"/>
      <c r="GZH184" s="541"/>
      <c r="GZI184" s="541"/>
      <c r="GZJ184" s="541"/>
      <c r="GZK184" s="541"/>
      <c r="GZL184" s="541"/>
      <c r="GZM184" s="541"/>
      <c r="GZN184" s="541"/>
      <c r="GZO184" s="541"/>
      <c r="GZP184" s="541"/>
      <c r="GZQ184" s="541"/>
      <c r="GZR184" s="541"/>
      <c r="GZS184" s="541"/>
      <c r="GZT184" s="541"/>
      <c r="GZU184" s="541"/>
      <c r="GZV184" s="541"/>
      <c r="GZW184" s="541"/>
      <c r="GZX184" s="541"/>
      <c r="GZY184" s="541"/>
      <c r="GZZ184" s="541"/>
      <c r="HAA184" s="541"/>
      <c r="HAB184" s="541"/>
      <c r="HAC184" s="541"/>
      <c r="HAD184" s="541"/>
      <c r="HAE184" s="541"/>
      <c r="HAF184" s="541"/>
      <c r="HAG184" s="541"/>
      <c r="HAH184" s="541"/>
      <c r="HAI184" s="541"/>
      <c r="HAJ184" s="541"/>
      <c r="HAK184" s="541"/>
      <c r="HAL184" s="541"/>
      <c r="HAM184" s="541"/>
      <c r="HAN184" s="541"/>
      <c r="HAO184" s="541"/>
      <c r="HAP184" s="541"/>
      <c r="HAQ184" s="541"/>
      <c r="HAR184" s="541"/>
      <c r="HAS184" s="541"/>
      <c r="HAT184" s="541"/>
      <c r="HAU184" s="541"/>
      <c r="HAV184" s="541"/>
      <c r="HAW184" s="541"/>
      <c r="HAX184" s="541"/>
      <c r="HAY184" s="541"/>
      <c r="HAZ184" s="541"/>
      <c r="HBA184" s="541"/>
      <c r="HBB184" s="541"/>
      <c r="HBC184" s="541"/>
      <c r="HBD184" s="541"/>
      <c r="HBE184" s="541"/>
      <c r="HBF184" s="541"/>
      <c r="HBG184" s="541"/>
      <c r="HBH184" s="541"/>
      <c r="HBI184" s="541"/>
      <c r="HBJ184" s="541"/>
      <c r="HBK184" s="541"/>
      <c r="HBL184" s="541"/>
      <c r="HBM184" s="541"/>
      <c r="HBN184" s="541"/>
      <c r="HBO184" s="541"/>
      <c r="HBP184" s="541"/>
      <c r="HBQ184" s="541"/>
      <c r="HBR184" s="541"/>
      <c r="HBS184" s="541"/>
      <c r="HBT184" s="541"/>
      <c r="HBU184" s="541"/>
      <c r="HBV184" s="541"/>
      <c r="HBW184" s="541"/>
      <c r="HBX184" s="541"/>
      <c r="HBY184" s="541"/>
      <c r="HBZ184" s="541"/>
      <c r="HCA184" s="541"/>
      <c r="HCB184" s="541"/>
      <c r="HCC184" s="541"/>
      <c r="HCD184" s="541"/>
      <c r="HCE184" s="541"/>
      <c r="HCF184" s="541"/>
      <c r="HCG184" s="541"/>
      <c r="HCH184" s="541"/>
      <c r="HCI184" s="541"/>
      <c r="HCJ184" s="541"/>
      <c r="HCK184" s="541"/>
      <c r="HCL184" s="541"/>
      <c r="HCM184" s="541"/>
      <c r="HCN184" s="541"/>
      <c r="HCO184" s="541"/>
      <c r="HCP184" s="541"/>
      <c r="HCQ184" s="541"/>
      <c r="HCR184" s="541"/>
      <c r="HCS184" s="541"/>
      <c r="HCT184" s="541"/>
      <c r="HCU184" s="541"/>
      <c r="HCV184" s="541"/>
      <c r="HCW184" s="541"/>
      <c r="HCX184" s="541"/>
      <c r="HCY184" s="541"/>
      <c r="HCZ184" s="541"/>
      <c r="HDA184" s="541"/>
      <c r="HDB184" s="541"/>
      <c r="HDC184" s="541"/>
      <c r="HDD184" s="541"/>
      <c r="HDE184" s="541"/>
      <c r="HDF184" s="541"/>
      <c r="HDG184" s="541"/>
      <c r="HDH184" s="541"/>
      <c r="HDI184" s="541"/>
      <c r="HDJ184" s="541"/>
      <c r="HDK184" s="541"/>
      <c r="HDL184" s="541"/>
      <c r="HDM184" s="541"/>
      <c r="HDN184" s="541"/>
      <c r="HDO184" s="541"/>
      <c r="HDP184" s="541"/>
      <c r="HDQ184" s="541"/>
      <c r="HDR184" s="541"/>
      <c r="HDS184" s="541"/>
      <c r="HDT184" s="541"/>
      <c r="HDU184" s="541"/>
      <c r="HDV184" s="541"/>
      <c r="HDW184" s="541"/>
      <c r="HDX184" s="541"/>
      <c r="HDY184" s="541"/>
      <c r="HDZ184" s="541"/>
      <c r="HEA184" s="541"/>
      <c r="HEB184" s="541"/>
      <c r="HEC184" s="541"/>
      <c r="HED184" s="541"/>
      <c r="HEE184" s="541"/>
      <c r="HEF184" s="541"/>
      <c r="HEG184" s="541"/>
      <c r="HEH184" s="541"/>
      <c r="HEI184" s="541"/>
      <c r="HEJ184" s="541"/>
      <c r="HEK184" s="541"/>
      <c r="HEL184" s="541"/>
      <c r="HEM184" s="541"/>
      <c r="HEN184" s="541"/>
      <c r="HEO184" s="541"/>
      <c r="HEP184" s="541"/>
      <c r="HEQ184" s="541"/>
      <c r="HER184" s="541"/>
      <c r="HES184" s="541"/>
      <c r="HET184" s="541"/>
      <c r="HEU184" s="541"/>
      <c r="HEV184" s="541"/>
      <c r="HEW184" s="541"/>
      <c r="HEX184" s="541"/>
      <c r="HEY184" s="541"/>
      <c r="HEZ184" s="541"/>
      <c r="HFA184" s="541"/>
      <c r="HFB184" s="541"/>
      <c r="HFC184" s="541"/>
      <c r="HFD184" s="541"/>
      <c r="HFE184" s="541"/>
      <c r="HFF184" s="541"/>
      <c r="HFG184" s="541"/>
      <c r="HFH184" s="541"/>
      <c r="HFI184" s="541"/>
      <c r="HFJ184" s="541"/>
      <c r="HFK184" s="541"/>
      <c r="HFL184" s="541"/>
      <c r="HFM184" s="541"/>
      <c r="HFN184" s="541"/>
      <c r="HFO184" s="541"/>
      <c r="HFP184" s="541"/>
      <c r="HFQ184" s="541"/>
      <c r="HFR184" s="541"/>
      <c r="HFS184" s="541"/>
      <c r="HFT184" s="541"/>
      <c r="HFU184" s="541"/>
      <c r="HFV184" s="541"/>
      <c r="HFW184" s="541"/>
      <c r="HFX184" s="541"/>
      <c r="HFY184" s="541"/>
      <c r="HFZ184" s="541"/>
      <c r="HGA184" s="541"/>
      <c r="HGB184" s="541"/>
      <c r="HGC184" s="541"/>
      <c r="HGD184" s="541"/>
      <c r="HGE184" s="541"/>
      <c r="HGF184" s="541"/>
      <c r="HGG184" s="541"/>
      <c r="HGH184" s="541"/>
      <c r="HGI184" s="541"/>
      <c r="HGJ184" s="541"/>
      <c r="HGK184" s="541"/>
      <c r="HGL184" s="541"/>
      <c r="HGM184" s="541"/>
      <c r="HGN184" s="541"/>
      <c r="HGO184" s="541"/>
      <c r="HGP184" s="541"/>
      <c r="HGQ184" s="541"/>
      <c r="HGR184" s="541"/>
      <c r="HGS184" s="541"/>
      <c r="HGT184" s="541"/>
      <c r="HGU184" s="541"/>
      <c r="HGV184" s="541"/>
      <c r="HGW184" s="541"/>
      <c r="HGX184" s="541"/>
      <c r="HGY184" s="541"/>
      <c r="HGZ184" s="541"/>
      <c r="HHA184" s="541"/>
      <c r="HHB184" s="541"/>
      <c r="HHC184" s="541"/>
      <c r="HHD184" s="541"/>
      <c r="HHE184" s="541"/>
      <c r="HHF184" s="541"/>
      <c r="HHG184" s="541"/>
      <c r="HHH184" s="541"/>
      <c r="HHI184" s="541"/>
      <c r="HHJ184" s="541"/>
      <c r="HHK184" s="541"/>
      <c r="HHL184" s="541"/>
      <c r="HHM184" s="541"/>
      <c r="HHN184" s="541"/>
      <c r="HHO184" s="541"/>
      <c r="HHP184" s="541"/>
      <c r="HHQ184" s="541"/>
      <c r="HHR184" s="541"/>
      <c r="HHS184" s="541"/>
      <c r="HHT184" s="541"/>
      <c r="HHU184" s="541"/>
      <c r="HHV184" s="541"/>
      <c r="HHW184" s="541"/>
      <c r="HHX184" s="541"/>
      <c r="HHY184" s="541"/>
      <c r="HHZ184" s="541"/>
      <c r="HIA184" s="541"/>
      <c r="HIB184" s="541"/>
      <c r="HIC184" s="541"/>
      <c r="HID184" s="541"/>
      <c r="HIE184" s="541"/>
      <c r="HIF184" s="541"/>
      <c r="HIG184" s="541"/>
      <c r="HIH184" s="541"/>
      <c r="HII184" s="541"/>
      <c r="HIJ184" s="541"/>
      <c r="HIK184" s="541"/>
      <c r="HIL184" s="541"/>
      <c r="HIM184" s="541"/>
      <c r="HIN184" s="541"/>
      <c r="HIO184" s="541"/>
      <c r="HIP184" s="541"/>
      <c r="HIQ184" s="541"/>
      <c r="HIR184" s="541"/>
      <c r="HIS184" s="541"/>
      <c r="HIT184" s="541"/>
      <c r="HIU184" s="541"/>
      <c r="HIV184" s="541"/>
      <c r="HIW184" s="541"/>
      <c r="HIX184" s="541"/>
      <c r="HIY184" s="541"/>
      <c r="HIZ184" s="541"/>
      <c r="HJA184" s="541"/>
      <c r="HJB184" s="541"/>
      <c r="HJC184" s="541"/>
      <c r="HJD184" s="541"/>
      <c r="HJE184" s="541"/>
      <c r="HJF184" s="541"/>
      <c r="HJG184" s="541"/>
      <c r="HJH184" s="541"/>
      <c r="HJI184" s="541"/>
      <c r="HJJ184" s="541"/>
      <c r="HJK184" s="541"/>
      <c r="HJL184" s="541"/>
      <c r="HJM184" s="541"/>
      <c r="HJN184" s="541"/>
      <c r="HJO184" s="541"/>
      <c r="HJP184" s="541"/>
      <c r="HJQ184" s="541"/>
      <c r="HJR184" s="541"/>
      <c r="HJS184" s="541"/>
      <c r="HJT184" s="541"/>
      <c r="HJU184" s="541"/>
      <c r="HJV184" s="541"/>
      <c r="HJW184" s="541"/>
      <c r="HJX184" s="541"/>
      <c r="HJY184" s="541"/>
      <c r="HJZ184" s="541"/>
      <c r="HKA184" s="541"/>
      <c r="HKB184" s="541"/>
      <c r="HKC184" s="541"/>
      <c r="HKD184" s="541"/>
      <c r="HKE184" s="541"/>
      <c r="HKF184" s="541"/>
      <c r="HKG184" s="541"/>
      <c r="HKH184" s="541"/>
      <c r="HKI184" s="541"/>
      <c r="HKJ184" s="541"/>
      <c r="HKK184" s="541"/>
      <c r="HKL184" s="541"/>
      <c r="HKM184" s="541"/>
      <c r="HKN184" s="541"/>
      <c r="HKO184" s="541"/>
      <c r="HKP184" s="541"/>
      <c r="HKQ184" s="541"/>
      <c r="HKR184" s="541"/>
      <c r="HKS184" s="541"/>
      <c r="HKT184" s="541"/>
      <c r="HKU184" s="541"/>
      <c r="HKV184" s="541"/>
      <c r="HKW184" s="541"/>
      <c r="HKX184" s="541"/>
      <c r="HKY184" s="541"/>
      <c r="HKZ184" s="541"/>
      <c r="HLA184" s="541"/>
      <c r="HLB184" s="541"/>
      <c r="HLC184" s="541"/>
      <c r="HLD184" s="541"/>
      <c r="HLE184" s="541"/>
      <c r="HLF184" s="541"/>
      <c r="HLG184" s="541"/>
      <c r="HLH184" s="541"/>
      <c r="HLI184" s="541"/>
      <c r="HLJ184" s="541"/>
      <c r="HLK184" s="541"/>
      <c r="HLL184" s="541"/>
      <c r="HLM184" s="541"/>
      <c r="HLN184" s="541"/>
      <c r="HLO184" s="541"/>
      <c r="HLP184" s="541"/>
      <c r="HLQ184" s="541"/>
      <c r="HLR184" s="541"/>
      <c r="HLS184" s="541"/>
      <c r="HLT184" s="541"/>
      <c r="HLU184" s="541"/>
      <c r="HLV184" s="541"/>
      <c r="HLW184" s="541"/>
      <c r="HLX184" s="541"/>
      <c r="HLY184" s="541"/>
      <c r="HLZ184" s="541"/>
      <c r="HMA184" s="541"/>
      <c r="HMB184" s="541"/>
      <c r="HMC184" s="541"/>
      <c r="HMD184" s="541"/>
      <c r="HME184" s="541"/>
      <c r="HMF184" s="541"/>
      <c r="HMG184" s="541"/>
      <c r="HMH184" s="541"/>
      <c r="HMI184" s="541"/>
      <c r="HMJ184" s="541"/>
      <c r="HMK184" s="541"/>
      <c r="HML184" s="541"/>
      <c r="HMM184" s="541"/>
      <c r="HMN184" s="541"/>
      <c r="HMO184" s="541"/>
      <c r="HMP184" s="541"/>
      <c r="HMQ184" s="541"/>
      <c r="HMR184" s="541"/>
      <c r="HMS184" s="541"/>
      <c r="HMT184" s="541"/>
      <c r="HMU184" s="541"/>
      <c r="HMV184" s="541"/>
      <c r="HMW184" s="541"/>
      <c r="HMX184" s="541"/>
      <c r="HMY184" s="541"/>
      <c r="HMZ184" s="541"/>
      <c r="HNA184" s="541"/>
      <c r="HNB184" s="541"/>
      <c r="HNC184" s="541"/>
      <c r="HND184" s="541"/>
      <c r="HNE184" s="541"/>
      <c r="HNF184" s="541"/>
      <c r="HNG184" s="541"/>
      <c r="HNH184" s="541"/>
      <c r="HNI184" s="541"/>
      <c r="HNJ184" s="541"/>
      <c r="HNK184" s="541"/>
      <c r="HNL184" s="541"/>
      <c r="HNM184" s="541"/>
      <c r="HNN184" s="541"/>
      <c r="HNO184" s="541"/>
      <c r="HNP184" s="541"/>
      <c r="HNQ184" s="541"/>
      <c r="HNR184" s="541"/>
      <c r="HNS184" s="541"/>
      <c r="HNT184" s="541"/>
      <c r="HNU184" s="541"/>
      <c r="HNV184" s="541"/>
      <c r="HNW184" s="541"/>
      <c r="HNX184" s="541"/>
      <c r="HNY184" s="541"/>
      <c r="HNZ184" s="541"/>
      <c r="HOA184" s="541"/>
      <c r="HOB184" s="541"/>
      <c r="HOC184" s="541"/>
      <c r="HOD184" s="541"/>
      <c r="HOE184" s="541"/>
      <c r="HOF184" s="541"/>
      <c r="HOG184" s="541"/>
      <c r="HOH184" s="541"/>
      <c r="HOI184" s="541"/>
      <c r="HOJ184" s="541"/>
      <c r="HOK184" s="541"/>
      <c r="HOL184" s="541"/>
      <c r="HOM184" s="541"/>
      <c r="HON184" s="541"/>
      <c r="HOO184" s="541"/>
      <c r="HOP184" s="541"/>
      <c r="HOQ184" s="541"/>
      <c r="HOR184" s="541"/>
      <c r="HOS184" s="541"/>
      <c r="HOT184" s="541"/>
      <c r="HOU184" s="541"/>
      <c r="HOV184" s="541"/>
      <c r="HOW184" s="541"/>
      <c r="HOX184" s="541"/>
      <c r="HOY184" s="541"/>
      <c r="HOZ184" s="541"/>
      <c r="HPA184" s="541"/>
      <c r="HPB184" s="541"/>
      <c r="HPC184" s="541"/>
      <c r="HPD184" s="541"/>
      <c r="HPE184" s="541"/>
      <c r="HPF184" s="541"/>
      <c r="HPG184" s="541"/>
      <c r="HPH184" s="541"/>
      <c r="HPI184" s="541"/>
      <c r="HPJ184" s="541"/>
      <c r="HPK184" s="541"/>
      <c r="HPL184" s="541"/>
      <c r="HPM184" s="541"/>
      <c r="HPN184" s="541"/>
      <c r="HPO184" s="541"/>
      <c r="HPP184" s="541"/>
      <c r="HPQ184" s="541"/>
      <c r="HPR184" s="541"/>
      <c r="HPS184" s="541"/>
      <c r="HPT184" s="541"/>
      <c r="HPU184" s="541"/>
      <c r="HPV184" s="541"/>
      <c r="HPW184" s="541"/>
      <c r="HPX184" s="541"/>
      <c r="HPY184" s="541"/>
      <c r="HPZ184" s="541"/>
      <c r="HQA184" s="541"/>
      <c r="HQB184" s="541"/>
      <c r="HQC184" s="541"/>
      <c r="HQD184" s="541"/>
      <c r="HQE184" s="541"/>
      <c r="HQF184" s="541"/>
      <c r="HQG184" s="541"/>
      <c r="HQH184" s="541"/>
      <c r="HQI184" s="541"/>
      <c r="HQJ184" s="541"/>
      <c r="HQK184" s="541"/>
      <c r="HQL184" s="541"/>
      <c r="HQM184" s="541"/>
      <c r="HQN184" s="541"/>
      <c r="HQO184" s="541"/>
      <c r="HQP184" s="541"/>
      <c r="HQQ184" s="541"/>
      <c r="HQR184" s="541"/>
      <c r="HQS184" s="541"/>
      <c r="HQT184" s="541"/>
      <c r="HQU184" s="541"/>
      <c r="HQV184" s="541"/>
      <c r="HQW184" s="541"/>
      <c r="HQX184" s="541"/>
      <c r="HQY184" s="541"/>
      <c r="HQZ184" s="541"/>
      <c r="HRA184" s="541"/>
      <c r="HRB184" s="541"/>
      <c r="HRC184" s="541"/>
      <c r="HRD184" s="541"/>
      <c r="HRE184" s="541"/>
      <c r="HRF184" s="541"/>
      <c r="HRG184" s="541"/>
      <c r="HRH184" s="541"/>
      <c r="HRI184" s="541"/>
      <c r="HRJ184" s="541"/>
      <c r="HRK184" s="541"/>
      <c r="HRL184" s="541"/>
      <c r="HRM184" s="541"/>
      <c r="HRN184" s="541"/>
      <c r="HRO184" s="541"/>
      <c r="HRP184" s="541"/>
      <c r="HRQ184" s="541"/>
      <c r="HRR184" s="541"/>
      <c r="HRS184" s="541"/>
      <c r="HRT184" s="541"/>
      <c r="HRU184" s="541"/>
      <c r="HRV184" s="541"/>
      <c r="HRW184" s="541"/>
      <c r="HRX184" s="541"/>
      <c r="HRY184" s="541"/>
      <c r="HRZ184" s="541"/>
      <c r="HSA184" s="541"/>
      <c r="HSB184" s="541"/>
      <c r="HSC184" s="541"/>
      <c r="HSD184" s="541"/>
      <c r="HSE184" s="541"/>
      <c r="HSF184" s="541"/>
      <c r="HSG184" s="541"/>
      <c r="HSH184" s="541"/>
      <c r="HSI184" s="541"/>
      <c r="HSJ184" s="541"/>
      <c r="HSK184" s="541"/>
      <c r="HSL184" s="541"/>
      <c r="HSM184" s="541"/>
      <c r="HSN184" s="541"/>
      <c r="HSO184" s="541"/>
      <c r="HSP184" s="541"/>
      <c r="HSQ184" s="541"/>
      <c r="HSR184" s="541"/>
      <c r="HSS184" s="541"/>
      <c r="HST184" s="541"/>
      <c r="HSU184" s="541"/>
      <c r="HSV184" s="541"/>
      <c r="HSW184" s="541"/>
      <c r="HSX184" s="541"/>
      <c r="HSY184" s="541"/>
      <c r="HSZ184" s="541"/>
      <c r="HTA184" s="541"/>
      <c r="HTB184" s="541"/>
      <c r="HTC184" s="541"/>
      <c r="HTD184" s="541"/>
      <c r="HTE184" s="541"/>
      <c r="HTF184" s="541"/>
      <c r="HTG184" s="541"/>
      <c r="HTH184" s="541"/>
      <c r="HTI184" s="541"/>
      <c r="HTJ184" s="541"/>
      <c r="HTK184" s="541"/>
      <c r="HTL184" s="541"/>
      <c r="HTM184" s="541"/>
      <c r="HTN184" s="541"/>
      <c r="HTO184" s="541"/>
      <c r="HTP184" s="541"/>
      <c r="HTQ184" s="541"/>
      <c r="HTR184" s="541"/>
      <c r="HTS184" s="541"/>
      <c r="HTT184" s="541"/>
      <c r="HTU184" s="541"/>
      <c r="HTV184" s="541"/>
      <c r="HTW184" s="541"/>
      <c r="HTX184" s="541"/>
      <c r="HTY184" s="541"/>
      <c r="HTZ184" s="541"/>
      <c r="HUA184" s="541"/>
      <c r="HUB184" s="541"/>
      <c r="HUC184" s="541"/>
      <c r="HUD184" s="541"/>
      <c r="HUE184" s="541"/>
      <c r="HUF184" s="541"/>
      <c r="HUG184" s="541"/>
      <c r="HUH184" s="541"/>
      <c r="HUI184" s="541"/>
      <c r="HUJ184" s="541"/>
      <c r="HUK184" s="541"/>
      <c r="HUL184" s="541"/>
      <c r="HUM184" s="541"/>
      <c r="HUN184" s="541"/>
      <c r="HUO184" s="541"/>
      <c r="HUP184" s="541"/>
      <c r="HUQ184" s="541"/>
      <c r="HUR184" s="541"/>
      <c r="HUS184" s="541"/>
      <c r="HUT184" s="541"/>
      <c r="HUU184" s="541"/>
      <c r="HUV184" s="541"/>
      <c r="HUW184" s="541"/>
      <c r="HUX184" s="541"/>
      <c r="HUY184" s="541"/>
      <c r="HUZ184" s="541"/>
      <c r="HVA184" s="541"/>
      <c r="HVB184" s="541"/>
      <c r="HVC184" s="541"/>
      <c r="HVD184" s="541"/>
      <c r="HVE184" s="541"/>
      <c r="HVF184" s="541"/>
      <c r="HVG184" s="541"/>
      <c r="HVH184" s="541"/>
      <c r="HVI184" s="541"/>
      <c r="HVJ184" s="541"/>
      <c r="HVK184" s="541"/>
      <c r="HVL184" s="541"/>
      <c r="HVM184" s="541"/>
      <c r="HVN184" s="541"/>
      <c r="HVO184" s="541"/>
      <c r="HVP184" s="541"/>
      <c r="HVQ184" s="541"/>
      <c r="HVR184" s="541"/>
      <c r="HVS184" s="541"/>
      <c r="HVT184" s="541"/>
      <c r="HVU184" s="541"/>
      <c r="HVV184" s="541"/>
      <c r="HVW184" s="541"/>
      <c r="HVX184" s="541"/>
      <c r="HVY184" s="541"/>
      <c r="HVZ184" s="541"/>
      <c r="HWA184" s="541"/>
      <c r="HWB184" s="541"/>
      <c r="HWC184" s="541"/>
      <c r="HWD184" s="541"/>
      <c r="HWE184" s="541"/>
      <c r="HWF184" s="541"/>
      <c r="HWG184" s="541"/>
      <c r="HWH184" s="541"/>
      <c r="HWI184" s="541"/>
      <c r="HWJ184" s="541"/>
      <c r="HWK184" s="541"/>
      <c r="HWL184" s="541"/>
      <c r="HWM184" s="541"/>
      <c r="HWN184" s="541"/>
      <c r="HWO184" s="541"/>
      <c r="HWP184" s="541"/>
      <c r="HWQ184" s="541"/>
      <c r="HWR184" s="541"/>
      <c r="HWS184" s="541"/>
      <c r="HWT184" s="541"/>
      <c r="HWU184" s="541"/>
      <c r="HWV184" s="541"/>
      <c r="HWW184" s="541"/>
      <c r="HWX184" s="541"/>
      <c r="HWY184" s="541"/>
      <c r="HWZ184" s="541"/>
      <c r="HXA184" s="541"/>
      <c r="HXB184" s="541"/>
      <c r="HXC184" s="541"/>
      <c r="HXD184" s="541"/>
      <c r="HXE184" s="541"/>
      <c r="HXF184" s="541"/>
      <c r="HXG184" s="541"/>
      <c r="HXH184" s="541"/>
      <c r="HXI184" s="541"/>
      <c r="HXJ184" s="541"/>
      <c r="HXK184" s="541"/>
      <c r="HXL184" s="541"/>
      <c r="HXM184" s="541"/>
      <c r="HXN184" s="541"/>
      <c r="HXO184" s="541"/>
      <c r="HXP184" s="541"/>
      <c r="HXQ184" s="541"/>
      <c r="HXR184" s="541"/>
      <c r="HXS184" s="541"/>
      <c r="HXT184" s="541"/>
      <c r="HXU184" s="541"/>
      <c r="HXV184" s="541"/>
      <c r="HXW184" s="541"/>
      <c r="HXX184" s="541"/>
      <c r="HXY184" s="541"/>
      <c r="HXZ184" s="541"/>
      <c r="HYA184" s="541"/>
      <c r="HYB184" s="541"/>
      <c r="HYC184" s="541"/>
      <c r="HYD184" s="541"/>
      <c r="HYE184" s="541"/>
      <c r="HYF184" s="541"/>
      <c r="HYG184" s="541"/>
      <c r="HYH184" s="541"/>
      <c r="HYI184" s="541"/>
      <c r="HYJ184" s="541"/>
      <c r="HYK184" s="541"/>
      <c r="HYL184" s="541"/>
      <c r="HYM184" s="541"/>
      <c r="HYN184" s="541"/>
      <c r="HYO184" s="541"/>
      <c r="HYP184" s="541"/>
      <c r="HYQ184" s="541"/>
      <c r="HYR184" s="541"/>
      <c r="HYS184" s="541"/>
      <c r="HYT184" s="541"/>
      <c r="HYU184" s="541"/>
      <c r="HYV184" s="541"/>
      <c r="HYW184" s="541"/>
      <c r="HYX184" s="541"/>
      <c r="HYY184" s="541"/>
      <c r="HYZ184" s="541"/>
      <c r="HZA184" s="541"/>
      <c r="HZB184" s="541"/>
      <c r="HZC184" s="541"/>
      <c r="HZD184" s="541"/>
      <c r="HZE184" s="541"/>
      <c r="HZF184" s="541"/>
      <c r="HZG184" s="541"/>
      <c r="HZH184" s="541"/>
      <c r="HZI184" s="541"/>
      <c r="HZJ184" s="541"/>
      <c r="HZK184" s="541"/>
      <c r="HZL184" s="541"/>
      <c r="HZM184" s="541"/>
      <c r="HZN184" s="541"/>
      <c r="HZO184" s="541"/>
      <c r="HZP184" s="541"/>
      <c r="HZQ184" s="541"/>
      <c r="HZR184" s="541"/>
      <c r="HZS184" s="541"/>
      <c r="HZT184" s="541"/>
      <c r="HZU184" s="541"/>
      <c r="HZV184" s="541"/>
      <c r="HZW184" s="541"/>
      <c r="HZX184" s="541"/>
      <c r="HZY184" s="541"/>
      <c r="HZZ184" s="541"/>
      <c r="IAA184" s="541"/>
      <c r="IAB184" s="541"/>
      <c r="IAC184" s="541"/>
      <c r="IAD184" s="541"/>
      <c r="IAE184" s="541"/>
      <c r="IAF184" s="541"/>
      <c r="IAG184" s="541"/>
      <c r="IAH184" s="541"/>
      <c r="IAI184" s="541"/>
      <c r="IAJ184" s="541"/>
      <c r="IAK184" s="541"/>
      <c r="IAL184" s="541"/>
      <c r="IAM184" s="541"/>
      <c r="IAN184" s="541"/>
      <c r="IAO184" s="541"/>
      <c r="IAP184" s="541"/>
      <c r="IAQ184" s="541"/>
      <c r="IAR184" s="541"/>
      <c r="IAS184" s="541"/>
      <c r="IAT184" s="541"/>
      <c r="IAU184" s="541"/>
      <c r="IAV184" s="541"/>
      <c r="IAW184" s="541"/>
      <c r="IAX184" s="541"/>
      <c r="IAY184" s="541"/>
      <c r="IAZ184" s="541"/>
      <c r="IBA184" s="541"/>
      <c r="IBB184" s="541"/>
      <c r="IBC184" s="541"/>
      <c r="IBD184" s="541"/>
      <c r="IBE184" s="541"/>
      <c r="IBF184" s="541"/>
      <c r="IBG184" s="541"/>
      <c r="IBH184" s="541"/>
      <c r="IBI184" s="541"/>
      <c r="IBJ184" s="541"/>
      <c r="IBK184" s="541"/>
      <c r="IBL184" s="541"/>
      <c r="IBM184" s="541"/>
      <c r="IBN184" s="541"/>
      <c r="IBO184" s="541"/>
      <c r="IBP184" s="541"/>
      <c r="IBQ184" s="541"/>
      <c r="IBR184" s="541"/>
      <c r="IBS184" s="541"/>
      <c r="IBT184" s="541"/>
      <c r="IBU184" s="541"/>
      <c r="IBV184" s="541"/>
      <c r="IBW184" s="541"/>
      <c r="IBX184" s="541"/>
      <c r="IBY184" s="541"/>
      <c r="IBZ184" s="541"/>
      <c r="ICA184" s="541"/>
      <c r="ICB184" s="541"/>
      <c r="ICC184" s="541"/>
      <c r="ICD184" s="541"/>
      <c r="ICE184" s="541"/>
      <c r="ICF184" s="541"/>
      <c r="ICG184" s="541"/>
      <c r="ICH184" s="541"/>
      <c r="ICI184" s="541"/>
      <c r="ICJ184" s="541"/>
      <c r="ICK184" s="541"/>
      <c r="ICL184" s="541"/>
      <c r="ICM184" s="541"/>
      <c r="ICN184" s="541"/>
      <c r="ICO184" s="541"/>
      <c r="ICP184" s="541"/>
      <c r="ICQ184" s="541"/>
      <c r="ICR184" s="541"/>
      <c r="ICS184" s="541"/>
      <c r="ICT184" s="541"/>
      <c r="ICU184" s="541"/>
      <c r="ICV184" s="541"/>
      <c r="ICW184" s="541"/>
      <c r="ICX184" s="541"/>
      <c r="ICY184" s="541"/>
      <c r="ICZ184" s="541"/>
      <c r="IDA184" s="541"/>
      <c r="IDB184" s="541"/>
      <c r="IDC184" s="541"/>
      <c r="IDD184" s="541"/>
      <c r="IDE184" s="541"/>
      <c r="IDF184" s="541"/>
      <c r="IDG184" s="541"/>
      <c r="IDH184" s="541"/>
      <c r="IDI184" s="541"/>
      <c r="IDJ184" s="541"/>
      <c r="IDK184" s="541"/>
      <c r="IDL184" s="541"/>
      <c r="IDM184" s="541"/>
      <c r="IDN184" s="541"/>
      <c r="IDO184" s="541"/>
      <c r="IDP184" s="541"/>
      <c r="IDQ184" s="541"/>
      <c r="IDR184" s="541"/>
      <c r="IDS184" s="541"/>
      <c r="IDT184" s="541"/>
      <c r="IDU184" s="541"/>
      <c r="IDV184" s="541"/>
      <c r="IDW184" s="541"/>
      <c r="IDX184" s="541"/>
      <c r="IDY184" s="541"/>
      <c r="IDZ184" s="541"/>
      <c r="IEA184" s="541"/>
      <c r="IEB184" s="541"/>
      <c r="IEC184" s="541"/>
      <c r="IED184" s="541"/>
      <c r="IEE184" s="541"/>
      <c r="IEF184" s="541"/>
      <c r="IEG184" s="541"/>
      <c r="IEH184" s="541"/>
      <c r="IEI184" s="541"/>
      <c r="IEJ184" s="541"/>
      <c r="IEK184" s="541"/>
      <c r="IEL184" s="541"/>
      <c r="IEM184" s="541"/>
      <c r="IEN184" s="541"/>
      <c r="IEO184" s="541"/>
      <c r="IEP184" s="541"/>
      <c r="IEQ184" s="541"/>
      <c r="IER184" s="541"/>
      <c r="IES184" s="541"/>
      <c r="IET184" s="541"/>
      <c r="IEU184" s="541"/>
      <c r="IEV184" s="541"/>
      <c r="IEW184" s="541"/>
      <c r="IEX184" s="541"/>
      <c r="IEY184" s="541"/>
      <c r="IEZ184" s="541"/>
      <c r="IFA184" s="541"/>
      <c r="IFB184" s="541"/>
      <c r="IFC184" s="541"/>
      <c r="IFD184" s="541"/>
      <c r="IFE184" s="541"/>
      <c r="IFF184" s="541"/>
      <c r="IFG184" s="541"/>
      <c r="IFH184" s="541"/>
      <c r="IFI184" s="541"/>
      <c r="IFJ184" s="541"/>
      <c r="IFK184" s="541"/>
      <c r="IFL184" s="541"/>
      <c r="IFM184" s="541"/>
      <c r="IFN184" s="541"/>
      <c r="IFO184" s="541"/>
      <c r="IFP184" s="541"/>
      <c r="IFQ184" s="541"/>
      <c r="IFR184" s="541"/>
      <c r="IFS184" s="541"/>
      <c r="IFT184" s="541"/>
      <c r="IFU184" s="541"/>
      <c r="IFV184" s="541"/>
      <c r="IFW184" s="541"/>
      <c r="IFX184" s="541"/>
      <c r="IFY184" s="541"/>
      <c r="IFZ184" s="541"/>
      <c r="IGA184" s="541"/>
      <c r="IGB184" s="541"/>
      <c r="IGC184" s="541"/>
      <c r="IGD184" s="541"/>
      <c r="IGE184" s="541"/>
      <c r="IGF184" s="541"/>
      <c r="IGG184" s="541"/>
      <c r="IGH184" s="541"/>
      <c r="IGI184" s="541"/>
      <c r="IGJ184" s="541"/>
      <c r="IGK184" s="541"/>
      <c r="IGL184" s="541"/>
      <c r="IGM184" s="541"/>
      <c r="IGN184" s="541"/>
      <c r="IGO184" s="541"/>
      <c r="IGP184" s="541"/>
      <c r="IGQ184" s="541"/>
      <c r="IGR184" s="541"/>
      <c r="IGS184" s="541"/>
      <c r="IGT184" s="541"/>
      <c r="IGU184" s="541"/>
      <c r="IGV184" s="541"/>
      <c r="IGW184" s="541"/>
      <c r="IGX184" s="541"/>
      <c r="IGY184" s="541"/>
      <c r="IGZ184" s="541"/>
      <c r="IHA184" s="541"/>
      <c r="IHB184" s="541"/>
      <c r="IHC184" s="541"/>
      <c r="IHD184" s="541"/>
      <c r="IHE184" s="541"/>
      <c r="IHF184" s="541"/>
      <c r="IHG184" s="541"/>
      <c r="IHH184" s="541"/>
      <c r="IHI184" s="541"/>
      <c r="IHJ184" s="541"/>
      <c r="IHK184" s="541"/>
      <c r="IHL184" s="541"/>
      <c r="IHM184" s="541"/>
      <c r="IHN184" s="541"/>
      <c r="IHO184" s="541"/>
      <c r="IHP184" s="541"/>
      <c r="IHQ184" s="541"/>
      <c r="IHR184" s="541"/>
      <c r="IHS184" s="541"/>
      <c r="IHT184" s="541"/>
      <c r="IHU184" s="541"/>
      <c r="IHV184" s="541"/>
      <c r="IHW184" s="541"/>
      <c r="IHX184" s="541"/>
      <c r="IHY184" s="541"/>
      <c r="IHZ184" s="541"/>
      <c r="IIA184" s="541"/>
      <c r="IIB184" s="541"/>
      <c r="IIC184" s="541"/>
      <c r="IID184" s="541"/>
      <c r="IIE184" s="541"/>
      <c r="IIF184" s="541"/>
      <c r="IIG184" s="541"/>
      <c r="IIH184" s="541"/>
      <c r="III184" s="541"/>
      <c r="IIJ184" s="541"/>
      <c r="IIK184" s="541"/>
      <c r="IIL184" s="541"/>
      <c r="IIM184" s="541"/>
      <c r="IIN184" s="541"/>
      <c r="IIO184" s="541"/>
      <c r="IIP184" s="541"/>
      <c r="IIQ184" s="541"/>
      <c r="IIR184" s="541"/>
      <c r="IIS184" s="541"/>
      <c r="IIT184" s="541"/>
      <c r="IIU184" s="541"/>
      <c r="IIV184" s="541"/>
      <c r="IIW184" s="541"/>
      <c r="IIX184" s="541"/>
      <c r="IIY184" s="541"/>
      <c r="IIZ184" s="541"/>
      <c r="IJA184" s="541"/>
      <c r="IJB184" s="541"/>
      <c r="IJC184" s="541"/>
      <c r="IJD184" s="541"/>
      <c r="IJE184" s="541"/>
      <c r="IJF184" s="541"/>
      <c r="IJG184" s="541"/>
      <c r="IJH184" s="541"/>
      <c r="IJI184" s="541"/>
      <c r="IJJ184" s="541"/>
      <c r="IJK184" s="541"/>
      <c r="IJL184" s="541"/>
      <c r="IJM184" s="541"/>
      <c r="IJN184" s="541"/>
      <c r="IJO184" s="541"/>
      <c r="IJP184" s="541"/>
      <c r="IJQ184" s="541"/>
      <c r="IJR184" s="541"/>
      <c r="IJS184" s="541"/>
      <c r="IJT184" s="541"/>
      <c r="IJU184" s="541"/>
      <c r="IJV184" s="541"/>
      <c r="IJW184" s="541"/>
      <c r="IJX184" s="541"/>
      <c r="IJY184" s="541"/>
      <c r="IJZ184" s="541"/>
      <c r="IKA184" s="541"/>
      <c r="IKB184" s="541"/>
      <c r="IKC184" s="541"/>
      <c r="IKD184" s="541"/>
      <c r="IKE184" s="541"/>
      <c r="IKF184" s="541"/>
      <c r="IKG184" s="541"/>
      <c r="IKH184" s="541"/>
      <c r="IKI184" s="541"/>
      <c r="IKJ184" s="541"/>
      <c r="IKK184" s="541"/>
      <c r="IKL184" s="541"/>
      <c r="IKM184" s="541"/>
      <c r="IKN184" s="541"/>
      <c r="IKO184" s="541"/>
      <c r="IKP184" s="541"/>
      <c r="IKQ184" s="541"/>
      <c r="IKR184" s="541"/>
      <c r="IKS184" s="541"/>
      <c r="IKT184" s="541"/>
      <c r="IKU184" s="541"/>
      <c r="IKV184" s="541"/>
      <c r="IKW184" s="541"/>
      <c r="IKX184" s="541"/>
      <c r="IKY184" s="541"/>
      <c r="IKZ184" s="541"/>
      <c r="ILA184" s="541"/>
      <c r="ILB184" s="541"/>
      <c r="ILC184" s="541"/>
      <c r="ILD184" s="541"/>
      <c r="ILE184" s="541"/>
      <c r="ILF184" s="541"/>
      <c r="ILG184" s="541"/>
      <c r="ILH184" s="541"/>
      <c r="ILI184" s="541"/>
      <c r="ILJ184" s="541"/>
      <c r="ILK184" s="541"/>
      <c r="ILL184" s="541"/>
      <c r="ILM184" s="541"/>
      <c r="ILN184" s="541"/>
      <c r="ILO184" s="541"/>
      <c r="ILP184" s="541"/>
      <c r="ILQ184" s="541"/>
      <c r="ILR184" s="541"/>
      <c r="ILS184" s="541"/>
      <c r="ILT184" s="541"/>
      <c r="ILU184" s="541"/>
      <c r="ILV184" s="541"/>
      <c r="ILW184" s="541"/>
      <c r="ILX184" s="541"/>
      <c r="ILY184" s="541"/>
      <c r="ILZ184" s="541"/>
      <c r="IMA184" s="541"/>
      <c r="IMB184" s="541"/>
      <c r="IMC184" s="541"/>
      <c r="IMD184" s="541"/>
      <c r="IME184" s="541"/>
      <c r="IMF184" s="541"/>
      <c r="IMG184" s="541"/>
      <c r="IMH184" s="541"/>
      <c r="IMI184" s="541"/>
      <c r="IMJ184" s="541"/>
      <c r="IMK184" s="541"/>
      <c r="IML184" s="541"/>
      <c r="IMM184" s="541"/>
      <c r="IMN184" s="541"/>
      <c r="IMO184" s="541"/>
      <c r="IMP184" s="541"/>
      <c r="IMQ184" s="541"/>
      <c r="IMR184" s="541"/>
      <c r="IMS184" s="541"/>
      <c r="IMT184" s="541"/>
      <c r="IMU184" s="541"/>
      <c r="IMV184" s="541"/>
      <c r="IMW184" s="541"/>
      <c r="IMX184" s="541"/>
      <c r="IMY184" s="541"/>
      <c r="IMZ184" s="541"/>
      <c r="INA184" s="541"/>
      <c r="INB184" s="541"/>
      <c r="INC184" s="541"/>
      <c r="IND184" s="541"/>
      <c r="INE184" s="541"/>
      <c r="INF184" s="541"/>
      <c r="ING184" s="541"/>
      <c r="INH184" s="541"/>
      <c r="INI184" s="541"/>
      <c r="INJ184" s="541"/>
      <c r="INK184" s="541"/>
      <c r="INL184" s="541"/>
      <c r="INM184" s="541"/>
      <c r="INN184" s="541"/>
      <c r="INO184" s="541"/>
      <c r="INP184" s="541"/>
      <c r="INQ184" s="541"/>
      <c r="INR184" s="541"/>
      <c r="INS184" s="541"/>
      <c r="INT184" s="541"/>
      <c r="INU184" s="541"/>
      <c r="INV184" s="541"/>
      <c r="INW184" s="541"/>
      <c r="INX184" s="541"/>
      <c r="INY184" s="541"/>
      <c r="INZ184" s="541"/>
      <c r="IOA184" s="541"/>
      <c r="IOB184" s="541"/>
      <c r="IOC184" s="541"/>
      <c r="IOD184" s="541"/>
      <c r="IOE184" s="541"/>
      <c r="IOF184" s="541"/>
      <c r="IOG184" s="541"/>
      <c r="IOH184" s="541"/>
      <c r="IOI184" s="541"/>
      <c r="IOJ184" s="541"/>
      <c r="IOK184" s="541"/>
      <c r="IOL184" s="541"/>
      <c r="IOM184" s="541"/>
      <c r="ION184" s="541"/>
      <c r="IOO184" s="541"/>
      <c r="IOP184" s="541"/>
      <c r="IOQ184" s="541"/>
      <c r="IOR184" s="541"/>
      <c r="IOS184" s="541"/>
      <c r="IOT184" s="541"/>
      <c r="IOU184" s="541"/>
      <c r="IOV184" s="541"/>
      <c r="IOW184" s="541"/>
      <c r="IOX184" s="541"/>
      <c r="IOY184" s="541"/>
      <c r="IOZ184" s="541"/>
      <c r="IPA184" s="541"/>
      <c r="IPB184" s="541"/>
      <c r="IPC184" s="541"/>
      <c r="IPD184" s="541"/>
      <c r="IPE184" s="541"/>
      <c r="IPF184" s="541"/>
      <c r="IPG184" s="541"/>
      <c r="IPH184" s="541"/>
      <c r="IPI184" s="541"/>
      <c r="IPJ184" s="541"/>
      <c r="IPK184" s="541"/>
      <c r="IPL184" s="541"/>
      <c r="IPM184" s="541"/>
      <c r="IPN184" s="541"/>
      <c r="IPO184" s="541"/>
      <c r="IPP184" s="541"/>
      <c r="IPQ184" s="541"/>
      <c r="IPR184" s="541"/>
      <c r="IPS184" s="541"/>
      <c r="IPT184" s="541"/>
      <c r="IPU184" s="541"/>
      <c r="IPV184" s="541"/>
      <c r="IPW184" s="541"/>
      <c r="IPX184" s="541"/>
      <c r="IPY184" s="541"/>
      <c r="IPZ184" s="541"/>
      <c r="IQA184" s="541"/>
      <c r="IQB184" s="541"/>
      <c r="IQC184" s="541"/>
      <c r="IQD184" s="541"/>
      <c r="IQE184" s="541"/>
      <c r="IQF184" s="541"/>
      <c r="IQG184" s="541"/>
      <c r="IQH184" s="541"/>
      <c r="IQI184" s="541"/>
      <c r="IQJ184" s="541"/>
      <c r="IQK184" s="541"/>
      <c r="IQL184" s="541"/>
      <c r="IQM184" s="541"/>
      <c r="IQN184" s="541"/>
      <c r="IQO184" s="541"/>
      <c r="IQP184" s="541"/>
      <c r="IQQ184" s="541"/>
      <c r="IQR184" s="541"/>
      <c r="IQS184" s="541"/>
      <c r="IQT184" s="541"/>
      <c r="IQU184" s="541"/>
      <c r="IQV184" s="541"/>
      <c r="IQW184" s="541"/>
      <c r="IQX184" s="541"/>
      <c r="IQY184" s="541"/>
      <c r="IQZ184" s="541"/>
      <c r="IRA184" s="541"/>
      <c r="IRB184" s="541"/>
      <c r="IRC184" s="541"/>
      <c r="IRD184" s="541"/>
      <c r="IRE184" s="541"/>
      <c r="IRF184" s="541"/>
      <c r="IRG184" s="541"/>
      <c r="IRH184" s="541"/>
      <c r="IRI184" s="541"/>
      <c r="IRJ184" s="541"/>
      <c r="IRK184" s="541"/>
      <c r="IRL184" s="541"/>
      <c r="IRM184" s="541"/>
      <c r="IRN184" s="541"/>
      <c r="IRO184" s="541"/>
      <c r="IRP184" s="541"/>
      <c r="IRQ184" s="541"/>
      <c r="IRR184" s="541"/>
      <c r="IRS184" s="541"/>
      <c r="IRT184" s="541"/>
      <c r="IRU184" s="541"/>
      <c r="IRV184" s="541"/>
      <c r="IRW184" s="541"/>
      <c r="IRX184" s="541"/>
      <c r="IRY184" s="541"/>
      <c r="IRZ184" s="541"/>
      <c r="ISA184" s="541"/>
      <c r="ISB184" s="541"/>
      <c r="ISC184" s="541"/>
      <c r="ISD184" s="541"/>
      <c r="ISE184" s="541"/>
      <c r="ISF184" s="541"/>
      <c r="ISG184" s="541"/>
      <c r="ISH184" s="541"/>
      <c r="ISI184" s="541"/>
      <c r="ISJ184" s="541"/>
      <c r="ISK184" s="541"/>
      <c r="ISL184" s="541"/>
      <c r="ISM184" s="541"/>
      <c r="ISN184" s="541"/>
      <c r="ISO184" s="541"/>
      <c r="ISP184" s="541"/>
      <c r="ISQ184" s="541"/>
      <c r="ISR184" s="541"/>
      <c r="ISS184" s="541"/>
      <c r="IST184" s="541"/>
      <c r="ISU184" s="541"/>
      <c r="ISV184" s="541"/>
      <c r="ISW184" s="541"/>
      <c r="ISX184" s="541"/>
      <c r="ISY184" s="541"/>
      <c r="ISZ184" s="541"/>
      <c r="ITA184" s="541"/>
      <c r="ITB184" s="541"/>
      <c r="ITC184" s="541"/>
      <c r="ITD184" s="541"/>
      <c r="ITE184" s="541"/>
      <c r="ITF184" s="541"/>
      <c r="ITG184" s="541"/>
      <c r="ITH184" s="541"/>
      <c r="ITI184" s="541"/>
      <c r="ITJ184" s="541"/>
      <c r="ITK184" s="541"/>
      <c r="ITL184" s="541"/>
      <c r="ITM184" s="541"/>
      <c r="ITN184" s="541"/>
      <c r="ITO184" s="541"/>
      <c r="ITP184" s="541"/>
      <c r="ITQ184" s="541"/>
      <c r="ITR184" s="541"/>
      <c r="ITS184" s="541"/>
      <c r="ITT184" s="541"/>
      <c r="ITU184" s="541"/>
      <c r="ITV184" s="541"/>
      <c r="ITW184" s="541"/>
      <c r="ITX184" s="541"/>
      <c r="ITY184" s="541"/>
      <c r="ITZ184" s="541"/>
      <c r="IUA184" s="541"/>
      <c r="IUB184" s="541"/>
      <c r="IUC184" s="541"/>
      <c r="IUD184" s="541"/>
      <c r="IUE184" s="541"/>
      <c r="IUF184" s="541"/>
      <c r="IUG184" s="541"/>
      <c r="IUH184" s="541"/>
      <c r="IUI184" s="541"/>
      <c r="IUJ184" s="541"/>
      <c r="IUK184" s="541"/>
      <c r="IUL184" s="541"/>
      <c r="IUM184" s="541"/>
      <c r="IUN184" s="541"/>
      <c r="IUO184" s="541"/>
      <c r="IUP184" s="541"/>
      <c r="IUQ184" s="541"/>
      <c r="IUR184" s="541"/>
      <c r="IUS184" s="541"/>
      <c r="IUT184" s="541"/>
      <c r="IUU184" s="541"/>
      <c r="IUV184" s="541"/>
      <c r="IUW184" s="541"/>
      <c r="IUX184" s="541"/>
      <c r="IUY184" s="541"/>
      <c r="IUZ184" s="541"/>
      <c r="IVA184" s="541"/>
      <c r="IVB184" s="541"/>
      <c r="IVC184" s="541"/>
      <c r="IVD184" s="541"/>
      <c r="IVE184" s="541"/>
      <c r="IVF184" s="541"/>
      <c r="IVG184" s="541"/>
      <c r="IVH184" s="541"/>
      <c r="IVI184" s="541"/>
      <c r="IVJ184" s="541"/>
      <c r="IVK184" s="541"/>
      <c r="IVL184" s="541"/>
      <c r="IVM184" s="541"/>
      <c r="IVN184" s="541"/>
      <c r="IVO184" s="541"/>
      <c r="IVP184" s="541"/>
      <c r="IVQ184" s="541"/>
      <c r="IVR184" s="541"/>
      <c r="IVS184" s="541"/>
      <c r="IVT184" s="541"/>
      <c r="IVU184" s="541"/>
      <c r="IVV184" s="541"/>
      <c r="IVW184" s="541"/>
      <c r="IVX184" s="541"/>
      <c r="IVY184" s="541"/>
      <c r="IVZ184" s="541"/>
      <c r="IWA184" s="541"/>
      <c r="IWB184" s="541"/>
      <c r="IWC184" s="541"/>
      <c r="IWD184" s="541"/>
      <c r="IWE184" s="541"/>
      <c r="IWF184" s="541"/>
      <c r="IWG184" s="541"/>
      <c r="IWH184" s="541"/>
      <c r="IWI184" s="541"/>
      <c r="IWJ184" s="541"/>
      <c r="IWK184" s="541"/>
      <c r="IWL184" s="541"/>
      <c r="IWM184" s="541"/>
      <c r="IWN184" s="541"/>
      <c r="IWO184" s="541"/>
      <c r="IWP184" s="541"/>
      <c r="IWQ184" s="541"/>
      <c r="IWR184" s="541"/>
      <c r="IWS184" s="541"/>
      <c r="IWT184" s="541"/>
      <c r="IWU184" s="541"/>
      <c r="IWV184" s="541"/>
      <c r="IWW184" s="541"/>
      <c r="IWX184" s="541"/>
      <c r="IWY184" s="541"/>
      <c r="IWZ184" s="541"/>
      <c r="IXA184" s="541"/>
      <c r="IXB184" s="541"/>
      <c r="IXC184" s="541"/>
      <c r="IXD184" s="541"/>
      <c r="IXE184" s="541"/>
      <c r="IXF184" s="541"/>
      <c r="IXG184" s="541"/>
      <c r="IXH184" s="541"/>
      <c r="IXI184" s="541"/>
      <c r="IXJ184" s="541"/>
      <c r="IXK184" s="541"/>
      <c r="IXL184" s="541"/>
      <c r="IXM184" s="541"/>
      <c r="IXN184" s="541"/>
      <c r="IXO184" s="541"/>
      <c r="IXP184" s="541"/>
      <c r="IXQ184" s="541"/>
      <c r="IXR184" s="541"/>
      <c r="IXS184" s="541"/>
      <c r="IXT184" s="541"/>
      <c r="IXU184" s="541"/>
      <c r="IXV184" s="541"/>
      <c r="IXW184" s="541"/>
      <c r="IXX184" s="541"/>
      <c r="IXY184" s="541"/>
      <c r="IXZ184" s="541"/>
      <c r="IYA184" s="541"/>
      <c r="IYB184" s="541"/>
      <c r="IYC184" s="541"/>
      <c r="IYD184" s="541"/>
      <c r="IYE184" s="541"/>
      <c r="IYF184" s="541"/>
      <c r="IYG184" s="541"/>
      <c r="IYH184" s="541"/>
      <c r="IYI184" s="541"/>
      <c r="IYJ184" s="541"/>
      <c r="IYK184" s="541"/>
      <c r="IYL184" s="541"/>
      <c r="IYM184" s="541"/>
      <c r="IYN184" s="541"/>
      <c r="IYO184" s="541"/>
      <c r="IYP184" s="541"/>
      <c r="IYQ184" s="541"/>
      <c r="IYR184" s="541"/>
      <c r="IYS184" s="541"/>
      <c r="IYT184" s="541"/>
      <c r="IYU184" s="541"/>
      <c r="IYV184" s="541"/>
      <c r="IYW184" s="541"/>
      <c r="IYX184" s="541"/>
      <c r="IYY184" s="541"/>
      <c r="IYZ184" s="541"/>
      <c r="IZA184" s="541"/>
      <c r="IZB184" s="541"/>
      <c r="IZC184" s="541"/>
      <c r="IZD184" s="541"/>
      <c r="IZE184" s="541"/>
      <c r="IZF184" s="541"/>
      <c r="IZG184" s="541"/>
      <c r="IZH184" s="541"/>
      <c r="IZI184" s="541"/>
      <c r="IZJ184" s="541"/>
      <c r="IZK184" s="541"/>
      <c r="IZL184" s="541"/>
      <c r="IZM184" s="541"/>
      <c r="IZN184" s="541"/>
      <c r="IZO184" s="541"/>
      <c r="IZP184" s="541"/>
      <c r="IZQ184" s="541"/>
      <c r="IZR184" s="541"/>
      <c r="IZS184" s="541"/>
      <c r="IZT184" s="541"/>
      <c r="IZU184" s="541"/>
      <c r="IZV184" s="541"/>
      <c r="IZW184" s="541"/>
      <c r="IZX184" s="541"/>
      <c r="IZY184" s="541"/>
      <c r="IZZ184" s="541"/>
      <c r="JAA184" s="541"/>
      <c r="JAB184" s="541"/>
      <c r="JAC184" s="541"/>
      <c r="JAD184" s="541"/>
      <c r="JAE184" s="541"/>
      <c r="JAF184" s="541"/>
      <c r="JAG184" s="541"/>
      <c r="JAH184" s="541"/>
      <c r="JAI184" s="541"/>
      <c r="JAJ184" s="541"/>
      <c r="JAK184" s="541"/>
      <c r="JAL184" s="541"/>
      <c r="JAM184" s="541"/>
      <c r="JAN184" s="541"/>
      <c r="JAO184" s="541"/>
      <c r="JAP184" s="541"/>
      <c r="JAQ184" s="541"/>
      <c r="JAR184" s="541"/>
      <c r="JAS184" s="541"/>
      <c r="JAT184" s="541"/>
      <c r="JAU184" s="541"/>
      <c r="JAV184" s="541"/>
      <c r="JAW184" s="541"/>
      <c r="JAX184" s="541"/>
      <c r="JAY184" s="541"/>
      <c r="JAZ184" s="541"/>
      <c r="JBA184" s="541"/>
      <c r="JBB184" s="541"/>
      <c r="JBC184" s="541"/>
      <c r="JBD184" s="541"/>
      <c r="JBE184" s="541"/>
      <c r="JBF184" s="541"/>
      <c r="JBG184" s="541"/>
      <c r="JBH184" s="541"/>
      <c r="JBI184" s="541"/>
      <c r="JBJ184" s="541"/>
      <c r="JBK184" s="541"/>
      <c r="JBL184" s="541"/>
      <c r="JBM184" s="541"/>
      <c r="JBN184" s="541"/>
      <c r="JBO184" s="541"/>
      <c r="JBP184" s="541"/>
      <c r="JBQ184" s="541"/>
      <c r="JBR184" s="541"/>
      <c r="JBS184" s="541"/>
      <c r="JBT184" s="541"/>
      <c r="JBU184" s="541"/>
      <c r="JBV184" s="541"/>
      <c r="JBW184" s="541"/>
      <c r="JBX184" s="541"/>
      <c r="JBY184" s="541"/>
      <c r="JBZ184" s="541"/>
      <c r="JCA184" s="541"/>
      <c r="JCB184" s="541"/>
      <c r="JCC184" s="541"/>
      <c r="JCD184" s="541"/>
      <c r="JCE184" s="541"/>
      <c r="JCF184" s="541"/>
      <c r="JCG184" s="541"/>
      <c r="JCH184" s="541"/>
      <c r="JCI184" s="541"/>
      <c r="JCJ184" s="541"/>
      <c r="JCK184" s="541"/>
      <c r="JCL184" s="541"/>
      <c r="JCM184" s="541"/>
      <c r="JCN184" s="541"/>
      <c r="JCO184" s="541"/>
      <c r="JCP184" s="541"/>
      <c r="JCQ184" s="541"/>
      <c r="JCR184" s="541"/>
      <c r="JCS184" s="541"/>
      <c r="JCT184" s="541"/>
      <c r="JCU184" s="541"/>
      <c r="JCV184" s="541"/>
      <c r="JCW184" s="541"/>
      <c r="JCX184" s="541"/>
      <c r="JCY184" s="541"/>
      <c r="JCZ184" s="541"/>
      <c r="JDA184" s="541"/>
      <c r="JDB184" s="541"/>
      <c r="JDC184" s="541"/>
      <c r="JDD184" s="541"/>
      <c r="JDE184" s="541"/>
      <c r="JDF184" s="541"/>
      <c r="JDG184" s="541"/>
      <c r="JDH184" s="541"/>
      <c r="JDI184" s="541"/>
      <c r="JDJ184" s="541"/>
      <c r="JDK184" s="541"/>
      <c r="JDL184" s="541"/>
      <c r="JDM184" s="541"/>
      <c r="JDN184" s="541"/>
      <c r="JDO184" s="541"/>
      <c r="JDP184" s="541"/>
      <c r="JDQ184" s="541"/>
      <c r="JDR184" s="541"/>
      <c r="JDS184" s="541"/>
      <c r="JDT184" s="541"/>
      <c r="JDU184" s="541"/>
      <c r="JDV184" s="541"/>
      <c r="JDW184" s="541"/>
      <c r="JDX184" s="541"/>
      <c r="JDY184" s="541"/>
      <c r="JDZ184" s="541"/>
      <c r="JEA184" s="541"/>
      <c r="JEB184" s="541"/>
      <c r="JEC184" s="541"/>
      <c r="JED184" s="541"/>
      <c r="JEE184" s="541"/>
      <c r="JEF184" s="541"/>
      <c r="JEG184" s="541"/>
      <c r="JEH184" s="541"/>
      <c r="JEI184" s="541"/>
      <c r="JEJ184" s="541"/>
      <c r="JEK184" s="541"/>
      <c r="JEL184" s="541"/>
      <c r="JEM184" s="541"/>
      <c r="JEN184" s="541"/>
      <c r="JEO184" s="541"/>
      <c r="JEP184" s="541"/>
      <c r="JEQ184" s="541"/>
      <c r="JER184" s="541"/>
      <c r="JES184" s="541"/>
      <c r="JET184" s="541"/>
      <c r="JEU184" s="541"/>
      <c r="JEV184" s="541"/>
      <c r="JEW184" s="541"/>
      <c r="JEX184" s="541"/>
      <c r="JEY184" s="541"/>
      <c r="JEZ184" s="541"/>
      <c r="JFA184" s="541"/>
      <c r="JFB184" s="541"/>
      <c r="JFC184" s="541"/>
      <c r="JFD184" s="541"/>
      <c r="JFE184" s="541"/>
      <c r="JFF184" s="541"/>
      <c r="JFG184" s="541"/>
      <c r="JFH184" s="541"/>
      <c r="JFI184" s="541"/>
      <c r="JFJ184" s="541"/>
      <c r="JFK184" s="541"/>
      <c r="JFL184" s="541"/>
      <c r="JFM184" s="541"/>
      <c r="JFN184" s="541"/>
      <c r="JFO184" s="541"/>
      <c r="JFP184" s="541"/>
      <c r="JFQ184" s="541"/>
      <c r="JFR184" s="541"/>
      <c r="JFS184" s="541"/>
      <c r="JFT184" s="541"/>
      <c r="JFU184" s="541"/>
      <c r="JFV184" s="541"/>
      <c r="JFW184" s="541"/>
      <c r="JFX184" s="541"/>
      <c r="JFY184" s="541"/>
      <c r="JFZ184" s="541"/>
      <c r="JGA184" s="541"/>
      <c r="JGB184" s="541"/>
      <c r="JGC184" s="541"/>
      <c r="JGD184" s="541"/>
      <c r="JGE184" s="541"/>
      <c r="JGF184" s="541"/>
      <c r="JGG184" s="541"/>
      <c r="JGH184" s="541"/>
      <c r="JGI184" s="541"/>
      <c r="JGJ184" s="541"/>
      <c r="JGK184" s="541"/>
      <c r="JGL184" s="541"/>
      <c r="JGM184" s="541"/>
      <c r="JGN184" s="541"/>
      <c r="JGO184" s="541"/>
      <c r="JGP184" s="541"/>
      <c r="JGQ184" s="541"/>
      <c r="JGR184" s="541"/>
      <c r="JGS184" s="541"/>
      <c r="JGT184" s="541"/>
      <c r="JGU184" s="541"/>
      <c r="JGV184" s="541"/>
      <c r="JGW184" s="541"/>
      <c r="JGX184" s="541"/>
      <c r="JGY184" s="541"/>
      <c r="JGZ184" s="541"/>
      <c r="JHA184" s="541"/>
      <c r="JHB184" s="541"/>
      <c r="JHC184" s="541"/>
      <c r="JHD184" s="541"/>
      <c r="JHE184" s="541"/>
      <c r="JHF184" s="541"/>
      <c r="JHG184" s="541"/>
      <c r="JHH184" s="541"/>
      <c r="JHI184" s="541"/>
      <c r="JHJ184" s="541"/>
      <c r="JHK184" s="541"/>
      <c r="JHL184" s="541"/>
      <c r="JHM184" s="541"/>
      <c r="JHN184" s="541"/>
      <c r="JHO184" s="541"/>
      <c r="JHP184" s="541"/>
      <c r="JHQ184" s="541"/>
      <c r="JHR184" s="541"/>
      <c r="JHS184" s="541"/>
      <c r="JHT184" s="541"/>
      <c r="JHU184" s="541"/>
      <c r="JHV184" s="541"/>
      <c r="JHW184" s="541"/>
      <c r="JHX184" s="541"/>
      <c r="JHY184" s="541"/>
      <c r="JHZ184" s="541"/>
      <c r="JIA184" s="541"/>
      <c r="JIB184" s="541"/>
      <c r="JIC184" s="541"/>
      <c r="JID184" s="541"/>
      <c r="JIE184" s="541"/>
      <c r="JIF184" s="541"/>
      <c r="JIG184" s="541"/>
      <c r="JIH184" s="541"/>
      <c r="JII184" s="541"/>
      <c r="JIJ184" s="541"/>
      <c r="JIK184" s="541"/>
      <c r="JIL184" s="541"/>
      <c r="JIM184" s="541"/>
      <c r="JIN184" s="541"/>
      <c r="JIO184" s="541"/>
      <c r="JIP184" s="541"/>
      <c r="JIQ184" s="541"/>
      <c r="JIR184" s="541"/>
      <c r="JIS184" s="541"/>
      <c r="JIT184" s="541"/>
      <c r="JIU184" s="541"/>
      <c r="JIV184" s="541"/>
      <c r="JIW184" s="541"/>
      <c r="JIX184" s="541"/>
      <c r="JIY184" s="541"/>
      <c r="JIZ184" s="541"/>
      <c r="JJA184" s="541"/>
      <c r="JJB184" s="541"/>
      <c r="JJC184" s="541"/>
      <c r="JJD184" s="541"/>
      <c r="JJE184" s="541"/>
      <c r="JJF184" s="541"/>
      <c r="JJG184" s="541"/>
      <c r="JJH184" s="541"/>
      <c r="JJI184" s="541"/>
      <c r="JJJ184" s="541"/>
      <c r="JJK184" s="541"/>
      <c r="JJL184" s="541"/>
      <c r="JJM184" s="541"/>
      <c r="JJN184" s="541"/>
      <c r="JJO184" s="541"/>
      <c r="JJP184" s="541"/>
      <c r="JJQ184" s="541"/>
      <c r="JJR184" s="541"/>
      <c r="JJS184" s="541"/>
      <c r="JJT184" s="541"/>
      <c r="JJU184" s="541"/>
      <c r="JJV184" s="541"/>
      <c r="JJW184" s="541"/>
      <c r="JJX184" s="541"/>
      <c r="JJY184" s="541"/>
      <c r="JJZ184" s="541"/>
      <c r="JKA184" s="541"/>
      <c r="JKB184" s="541"/>
      <c r="JKC184" s="541"/>
      <c r="JKD184" s="541"/>
      <c r="JKE184" s="541"/>
      <c r="JKF184" s="541"/>
      <c r="JKG184" s="541"/>
      <c r="JKH184" s="541"/>
      <c r="JKI184" s="541"/>
      <c r="JKJ184" s="541"/>
      <c r="JKK184" s="541"/>
      <c r="JKL184" s="541"/>
      <c r="JKM184" s="541"/>
      <c r="JKN184" s="541"/>
      <c r="JKO184" s="541"/>
      <c r="JKP184" s="541"/>
      <c r="JKQ184" s="541"/>
      <c r="JKR184" s="541"/>
      <c r="JKS184" s="541"/>
      <c r="JKT184" s="541"/>
      <c r="JKU184" s="541"/>
      <c r="JKV184" s="541"/>
      <c r="JKW184" s="541"/>
      <c r="JKX184" s="541"/>
      <c r="JKY184" s="541"/>
      <c r="JKZ184" s="541"/>
      <c r="JLA184" s="541"/>
      <c r="JLB184" s="541"/>
      <c r="JLC184" s="541"/>
      <c r="JLD184" s="541"/>
      <c r="JLE184" s="541"/>
      <c r="JLF184" s="541"/>
      <c r="JLG184" s="541"/>
      <c r="JLH184" s="541"/>
      <c r="JLI184" s="541"/>
      <c r="JLJ184" s="541"/>
      <c r="JLK184" s="541"/>
      <c r="JLL184" s="541"/>
      <c r="JLM184" s="541"/>
      <c r="JLN184" s="541"/>
      <c r="JLO184" s="541"/>
      <c r="JLP184" s="541"/>
      <c r="JLQ184" s="541"/>
      <c r="JLR184" s="541"/>
      <c r="JLS184" s="541"/>
      <c r="JLT184" s="541"/>
      <c r="JLU184" s="541"/>
      <c r="JLV184" s="541"/>
      <c r="JLW184" s="541"/>
      <c r="JLX184" s="541"/>
      <c r="JLY184" s="541"/>
      <c r="JLZ184" s="541"/>
      <c r="JMA184" s="541"/>
      <c r="JMB184" s="541"/>
      <c r="JMC184" s="541"/>
      <c r="JMD184" s="541"/>
      <c r="JME184" s="541"/>
      <c r="JMF184" s="541"/>
      <c r="JMG184" s="541"/>
      <c r="JMH184" s="541"/>
      <c r="JMI184" s="541"/>
      <c r="JMJ184" s="541"/>
      <c r="JMK184" s="541"/>
      <c r="JML184" s="541"/>
      <c r="JMM184" s="541"/>
      <c r="JMN184" s="541"/>
      <c r="JMO184" s="541"/>
      <c r="JMP184" s="541"/>
      <c r="JMQ184" s="541"/>
      <c r="JMR184" s="541"/>
      <c r="JMS184" s="541"/>
      <c r="JMT184" s="541"/>
      <c r="JMU184" s="541"/>
      <c r="JMV184" s="541"/>
      <c r="JMW184" s="541"/>
      <c r="JMX184" s="541"/>
      <c r="JMY184" s="541"/>
      <c r="JMZ184" s="541"/>
      <c r="JNA184" s="541"/>
      <c r="JNB184" s="541"/>
      <c r="JNC184" s="541"/>
      <c r="JND184" s="541"/>
      <c r="JNE184" s="541"/>
      <c r="JNF184" s="541"/>
      <c r="JNG184" s="541"/>
      <c r="JNH184" s="541"/>
      <c r="JNI184" s="541"/>
      <c r="JNJ184" s="541"/>
      <c r="JNK184" s="541"/>
      <c r="JNL184" s="541"/>
      <c r="JNM184" s="541"/>
      <c r="JNN184" s="541"/>
      <c r="JNO184" s="541"/>
      <c r="JNP184" s="541"/>
      <c r="JNQ184" s="541"/>
      <c r="JNR184" s="541"/>
      <c r="JNS184" s="541"/>
      <c r="JNT184" s="541"/>
      <c r="JNU184" s="541"/>
      <c r="JNV184" s="541"/>
      <c r="JNW184" s="541"/>
      <c r="JNX184" s="541"/>
      <c r="JNY184" s="541"/>
      <c r="JNZ184" s="541"/>
      <c r="JOA184" s="541"/>
      <c r="JOB184" s="541"/>
      <c r="JOC184" s="541"/>
      <c r="JOD184" s="541"/>
      <c r="JOE184" s="541"/>
      <c r="JOF184" s="541"/>
      <c r="JOG184" s="541"/>
      <c r="JOH184" s="541"/>
      <c r="JOI184" s="541"/>
      <c r="JOJ184" s="541"/>
      <c r="JOK184" s="541"/>
      <c r="JOL184" s="541"/>
      <c r="JOM184" s="541"/>
      <c r="JON184" s="541"/>
      <c r="JOO184" s="541"/>
      <c r="JOP184" s="541"/>
      <c r="JOQ184" s="541"/>
      <c r="JOR184" s="541"/>
      <c r="JOS184" s="541"/>
      <c r="JOT184" s="541"/>
      <c r="JOU184" s="541"/>
      <c r="JOV184" s="541"/>
      <c r="JOW184" s="541"/>
      <c r="JOX184" s="541"/>
      <c r="JOY184" s="541"/>
      <c r="JOZ184" s="541"/>
      <c r="JPA184" s="541"/>
      <c r="JPB184" s="541"/>
      <c r="JPC184" s="541"/>
      <c r="JPD184" s="541"/>
      <c r="JPE184" s="541"/>
      <c r="JPF184" s="541"/>
      <c r="JPG184" s="541"/>
      <c r="JPH184" s="541"/>
      <c r="JPI184" s="541"/>
      <c r="JPJ184" s="541"/>
      <c r="JPK184" s="541"/>
      <c r="JPL184" s="541"/>
      <c r="JPM184" s="541"/>
      <c r="JPN184" s="541"/>
      <c r="JPO184" s="541"/>
      <c r="JPP184" s="541"/>
      <c r="JPQ184" s="541"/>
      <c r="JPR184" s="541"/>
      <c r="JPS184" s="541"/>
      <c r="JPT184" s="541"/>
      <c r="JPU184" s="541"/>
      <c r="JPV184" s="541"/>
      <c r="JPW184" s="541"/>
      <c r="JPX184" s="541"/>
      <c r="JPY184" s="541"/>
      <c r="JPZ184" s="541"/>
      <c r="JQA184" s="541"/>
      <c r="JQB184" s="541"/>
      <c r="JQC184" s="541"/>
      <c r="JQD184" s="541"/>
      <c r="JQE184" s="541"/>
      <c r="JQF184" s="541"/>
      <c r="JQG184" s="541"/>
      <c r="JQH184" s="541"/>
      <c r="JQI184" s="541"/>
      <c r="JQJ184" s="541"/>
      <c r="JQK184" s="541"/>
      <c r="JQL184" s="541"/>
      <c r="JQM184" s="541"/>
      <c r="JQN184" s="541"/>
      <c r="JQO184" s="541"/>
      <c r="JQP184" s="541"/>
      <c r="JQQ184" s="541"/>
      <c r="JQR184" s="541"/>
      <c r="JQS184" s="541"/>
      <c r="JQT184" s="541"/>
      <c r="JQU184" s="541"/>
      <c r="JQV184" s="541"/>
      <c r="JQW184" s="541"/>
      <c r="JQX184" s="541"/>
      <c r="JQY184" s="541"/>
      <c r="JQZ184" s="541"/>
      <c r="JRA184" s="541"/>
      <c r="JRB184" s="541"/>
      <c r="JRC184" s="541"/>
      <c r="JRD184" s="541"/>
      <c r="JRE184" s="541"/>
      <c r="JRF184" s="541"/>
      <c r="JRG184" s="541"/>
      <c r="JRH184" s="541"/>
      <c r="JRI184" s="541"/>
      <c r="JRJ184" s="541"/>
      <c r="JRK184" s="541"/>
      <c r="JRL184" s="541"/>
      <c r="JRM184" s="541"/>
      <c r="JRN184" s="541"/>
      <c r="JRO184" s="541"/>
      <c r="JRP184" s="541"/>
      <c r="JRQ184" s="541"/>
      <c r="JRR184" s="541"/>
      <c r="JRS184" s="541"/>
      <c r="JRT184" s="541"/>
      <c r="JRU184" s="541"/>
      <c r="JRV184" s="541"/>
      <c r="JRW184" s="541"/>
      <c r="JRX184" s="541"/>
      <c r="JRY184" s="541"/>
      <c r="JRZ184" s="541"/>
      <c r="JSA184" s="541"/>
      <c r="JSB184" s="541"/>
      <c r="JSC184" s="541"/>
      <c r="JSD184" s="541"/>
      <c r="JSE184" s="541"/>
      <c r="JSF184" s="541"/>
      <c r="JSG184" s="541"/>
      <c r="JSH184" s="541"/>
      <c r="JSI184" s="541"/>
      <c r="JSJ184" s="541"/>
      <c r="JSK184" s="541"/>
      <c r="JSL184" s="541"/>
      <c r="JSM184" s="541"/>
      <c r="JSN184" s="541"/>
      <c r="JSO184" s="541"/>
      <c r="JSP184" s="541"/>
      <c r="JSQ184" s="541"/>
      <c r="JSR184" s="541"/>
      <c r="JSS184" s="541"/>
      <c r="JST184" s="541"/>
      <c r="JSU184" s="541"/>
      <c r="JSV184" s="541"/>
      <c r="JSW184" s="541"/>
      <c r="JSX184" s="541"/>
      <c r="JSY184" s="541"/>
      <c r="JSZ184" s="541"/>
      <c r="JTA184" s="541"/>
      <c r="JTB184" s="541"/>
      <c r="JTC184" s="541"/>
      <c r="JTD184" s="541"/>
      <c r="JTE184" s="541"/>
      <c r="JTF184" s="541"/>
      <c r="JTG184" s="541"/>
      <c r="JTH184" s="541"/>
      <c r="JTI184" s="541"/>
      <c r="JTJ184" s="541"/>
      <c r="JTK184" s="541"/>
      <c r="JTL184" s="541"/>
      <c r="JTM184" s="541"/>
      <c r="JTN184" s="541"/>
      <c r="JTO184" s="541"/>
      <c r="JTP184" s="541"/>
      <c r="JTQ184" s="541"/>
      <c r="JTR184" s="541"/>
      <c r="JTS184" s="541"/>
      <c r="JTT184" s="541"/>
      <c r="JTU184" s="541"/>
      <c r="JTV184" s="541"/>
      <c r="JTW184" s="541"/>
      <c r="JTX184" s="541"/>
      <c r="JTY184" s="541"/>
      <c r="JTZ184" s="541"/>
      <c r="JUA184" s="541"/>
      <c r="JUB184" s="541"/>
      <c r="JUC184" s="541"/>
      <c r="JUD184" s="541"/>
      <c r="JUE184" s="541"/>
      <c r="JUF184" s="541"/>
      <c r="JUG184" s="541"/>
      <c r="JUH184" s="541"/>
      <c r="JUI184" s="541"/>
      <c r="JUJ184" s="541"/>
      <c r="JUK184" s="541"/>
      <c r="JUL184" s="541"/>
      <c r="JUM184" s="541"/>
      <c r="JUN184" s="541"/>
      <c r="JUO184" s="541"/>
      <c r="JUP184" s="541"/>
      <c r="JUQ184" s="541"/>
      <c r="JUR184" s="541"/>
      <c r="JUS184" s="541"/>
      <c r="JUT184" s="541"/>
      <c r="JUU184" s="541"/>
      <c r="JUV184" s="541"/>
      <c r="JUW184" s="541"/>
      <c r="JUX184" s="541"/>
      <c r="JUY184" s="541"/>
      <c r="JUZ184" s="541"/>
      <c r="JVA184" s="541"/>
      <c r="JVB184" s="541"/>
      <c r="JVC184" s="541"/>
      <c r="JVD184" s="541"/>
      <c r="JVE184" s="541"/>
      <c r="JVF184" s="541"/>
      <c r="JVG184" s="541"/>
      <c r="JVH184" s="541"/>
      <c r="JVI184" s="541"/>
      <c r="JVJ184" s="541"/>
      <c r="JVK184" s="541"/>
      <c r="JVL184" s="541"/>
      <c r="JVM184" s="541"/>
      <c r="JVN184" s="541"/>
      <c r="JVO184" s="541"/>
      <c r="JVP184" s="541"/>
      <c r="JVQ184" s="541"/>
      <c r="JVR184" s="541"/>
      <c r="JVS184" s="541"/>
      <c r="JVT184" s="541"/>
      <c r="JVU184" s="541"/>
      <c r="JVV184" s="541"/>
      <c r="JVW184" s="541"/>
      <c r="JVX184" s="541"/>
      <c r="JVY184" s="541"/>
      <c r="JVZ184" s="541"/>
      <c r="JWA184" s="541"/>
      <c r="JWB184" s="541"/>
      <c r="JWC184" s="541"/>
      <c r="JWD184" s="541"/>
      <c r="JWE184" s="541"/>
      <c r="JWF184" s="541"/>
      <c r="JWG184" s="541"/>
      <c r="JWH184" s="541"/>
      <c r="JWI184" s="541"/>
      <c r="JWJ184" s="541"/>
      <c r="JWK184" s="541"/>
      <c r="JWL184" s="541"/>
      <c r="JWM184" s="541"/>
      <c r="JWN184" s="541"/>
      <c r="JWO184" s="541"/>
      <c r="JWP184" s="541"/>
      <c r="JWQ184" s="541"/>
      <c r="JWR184" s="541"/>
      <c r="JWS184" s="541"/>
      <c r="JWT184" s="541"/>
      <c r="JWU184" s="541"/>
      <c r="JWV184" s="541"/>
      <c r="JWW184" s="541"/>
      <c r="JWX184" s="541"/>
      <c r="JWY184" s="541"/>
      <c r="JWZ184" s="541"/>
      <c r="JXA184" s="541"/>
      <c r="JXB184" s="541"/>
      <c r="JXC184" s="541"/>
      <c r="JXD184" s="541"/>
      <c r="JXE184" s="541"/>
      <c r="JXF184" s="541"/>
      <c r="JXG184" s="541"/>
      <c r="JXH184" s="541"/>
      <c r="JXI184" s="541"/>
      <c r="JXJ184" s="541"/>
      <c r="JXK184" s="541"/>
      <c r="JXL184" s="541"/>
      <c r="JXM184" s="541"/>
      <c r="JXN184" s="541"/>
      <c r="JXO184" s="541"/>
      <c r="JXP184" s="541"/>
      <c r="JXQ184" s="541"/>
      <c r="JXR184" s="541"/>
      <c r="JXS184" s="541"/>
      <c r="JXT184" s="541"/>
      <c r="JXU184" s="541"/>
      <c r="JXV184" s="541"/>
      <c r="JXW184" s="541"/>
      <c r="JXX184" s="541"/>
      <c r="JXY184" s="541"/>
      <c r="JXZ184" s="541"/>
      <c r="JYA184" s="541"/>
      <c r="JYB184" s="541"/>
      <c r="JYC184" s="541"/>
      <c r="JYD184" s="541"/>
      <c r="JYE184" s="541"/>
      <c r="JYF184" s="541"/>
      <c r="JYG184" s="541"/>
      <c r="JYH184" s="541"/>
      <c r="JYI184" s="541"/>
      <c r="JYJ184" s="541"/>
      <c r="JYK184" s="541"/>
      <c r="JYL184" s="541"/>
      <c r="JYM184" s="541"/>
      <c r="JYN184" s="541"/>
      <c r="JYO184" s="541"/>
      <c r="JYP184" s="541"/>
      <c r="JYQ184" s="541"/>
      <c r="JYR184" s="541"/>
      <c r="JYS184" s="541"/>
      <c r="JYT184" s="541"/>
      <c r="JYU184" s="541"/>
      <c r="JYV184" s="541"/>
      <c r="JYW184" s="541"/>
      <c r="JYX184" s="541"/>
      <c r="JYY184" s="541"/>
      <c r="JYZ184" s="541"/>
      <c r="JZA184" s="541"/>
      <c r="JZB184" s="541"/>
      <c r="JZC184" s="541"/>
      <c r="JZD184" s="541"/>
      <c r="JZE184" s="541"/>
      <c r="JZF184" s="541"/>
      <c r="JZG184" s="541"/>
      <c r="JZH184" s="541"/>
      <c r="JZI184" s="541"/>
      <c r="JZJ184" s="541"/>
      <c r="JZK184" s="541"/>
      <c r="JZL184" s="541"/>
      <c r="JZM184" s="541"/>
      <c r="JZN184" s="541"/>
      <c r="JZO184" s="541"/>
      <c r="JZP184" s="541"/>
      <c r="JZQ184" s="541"/>
      <c r="JZR184" s="541"/>
      <c r="JZS184" s="541"/>
      <c r="JZT184" s="541"/>
      <c r="JZU184" s="541"/>
      <c r="JZV184" s="541"/>
      <c r="JZW184" s="541"/>
      <c r="JZX184" s="541"/>
      <c r="JZY184" s="541"/>
      <c r="JZZ184" s="541"/>
      <c r="KAA184" s="541"/>
      <c r="KAB184" s="541"/>
      <c r="KAC184" s="541"/>
      <c r="KAD184" s="541"/>
      <c r="KAE184" s="541"/>
      <c r="KAF184" s="541"/>
      <c r="KAG184" s="541"/>
      <c r="KAH184" s="541"/>
      <c r="KAI184" s="541"/>
      <c r="KAJ184" s="541"/>
      <c r="KAK184" s="541"/>
      <c r="KAL184" s="541"/>
      <c r="KAM184" s="541"/>
      <c r="KAN184" s="541"/>
      <c r="KAO184" s="541"/>
      <c r="KAP184" s="541"/>
      <c r="KAQ184" s="541"/>
      <c r="KAR184" s="541"/>
      <c r="KAS184" s="541"/>
      <c r="KAT184" s="541"/>
      <c r="KAU184" s="541"/>
      <c r="KAV184" s="541"/>
      <c r="KAW184" s="541"/>
      <c r="KAX184" s="541"/>
      <c r="KAY184" s="541"/>
      <c r="KAZ184" s="541"/>
      <c r="KBA184" s="541"/>
      <c r="KBB184" s="541"/>
      <c r="KBC184" s="541"/>
      <c r="KBD184" s="541"/>
      <c r="KBE184" s="541"/>
      <c r="KBF184" s="541"/>
      <c r="KBG184" s="541"/>
      <c r="KBH184" s="541"/>
      <c r="KBI184" s="541"/>
      <c r="KBJ184" s="541"/>
      <c r="KBK184" s="541"/>
      <c r="KBL184" s="541"/>
      <c r="KBM184" s="541"/>
      <c r="KBN184" s="541"/>
      <c r="KBO184" s="541"/>
      <c r="KBP184" s="541"/>
      <c r="KBQ184" s="541"/>
      <c r="KBR184" s="541"/>
      <c r="KBS184" s="541"/>
      <c r="KBT184" s="541"/>
      <c r="KBU184" s="541"/>
      <c r="KBV184" s="541"/>
      <c r="KBW184" s="541"/>
      <c r="KBX184" s="541"/>
      <c r="KBY184" s="541"/>
      <c r="KBZ184" s="541"/>
      <c r="KCA184" s="541"/>
      <c r="KCB184" s="541"/>
      <c r="KCC184" s="541"/>
      <c r="KCD184" s="541"/>
      <c r="KCE184" s="541"/>
      <c r="KCF184" s="541"/>
      <c r="KCG184" s="541"/>
      <c r="KCH184" s="541"/>
      <c r="KCI184" s="541"/>
      <c r="KCJ184" s="541"/>
      <c r="KCK184" s="541"/>
      <c r="KCL184" s="541"/>
      <c r="KCM184" s="541"/>
      <c r="KCN184" s="541"/>
      <c r="KCO184" s="541"/>
      <c r="KCP184" s="541"/>
      <c r="KCQ184" s="541"/>
      <c r="KCR184" s="541"/>
      <c r="KCS184" s="541"/>
      <c r="KCT184" s="541"/>
      <c r="KCU184" s="541"/>
      <c r="KCV184" s="541"/>
      <c r="KCW184" s="541"/>
      <c r="KCX184" s="541"/>
      <c r="KCY184" s="541"/>
      <c r="KCZ184" s="541"/>
      <c r="KDA184" s="541"/>
      <c r="KDB184" s="541"/>
      <c r="KDC184" s="541"/>
      <c r="KDD184" s="541"/>
      <c r="KDE184" s="541"/>
      <c r="KDF184" s="541"/>
      <c r="KDG184" s="541"/>
      <c r="KDH184" s="541"/>
      <c r="KDI184" s="541"/>
      <c r="KDJ184" s="541"/>
      <c r="KDK184" s="541"/>
      <c r="KDL184" s="541"/>
      <c r="KDM184" s="541"/>
      <c r="KDN184" s="541"/>
      <c r="KDO184" s="541"/>
      <c r="KDP184" s="541"/>
      <c r="KDQ184" s="541"/>
      <c r="KDR184" s="541"/>
      <c r="KDS184" s="541"/>
      <c r="KDT184" s="541"/>
      <c r="KDU184" s="541"/>
      <c r="KDV184" s="541"/>
      <c r="KDW184" s="541"/>
      <c r="KDX184" s="541"/>
      <c r="KDY184" s="541"/>
      <c r="KDZ184" s="541"/>
      <c r="KEA184" s="541"/>
      <c r="KEB184" s="541"/>
      <c r="KEC184" s="541"/>
      <c r="KED184" s="541"/>
      <c r="KEE184" s="541"/>
      <c r="KEF184" s="541"/>
      <c r="KEG184" s="541"/>
      <c r="KEH184" s="541"/>
      <c r="KEI184" s="541"/>
      <c r="KEJ184" s="541"/>
      <c r="KEK184" s="541"/>
      <c r="KEL184" s="541"/>
      <c r="KEM184" s="541"/>
      <c r="KEN184" s="541"/>
      <c r="KEO184" s="541"/>
      <c r="KEP184" s="541"/>
      <c r="KEQ184" s="541"/>
      <c r="KER184" s="541"/>
      <c r="KES184" s="541"/>
      <c r="KET184" s="541"/>
      <c r="KEU184" s="541"/>
      <c r="KEV184" s="541"/>
      <c r="KEW184" s="541"/>
      <c r="KEX184" s="541"/>
      <c r="KEY184" s="541"/>
      <c r="KEZ184" s="541"/>
      <c r="KFA184" s="541"/>
      <c r="KFB184" s="541"/>
      <c r="KFC184" s="541"/>
      <c r="KFD184" s="541"/>
      <c r="KFE184" s="541"/>
      <c r="KFF184" s="541"/>
      <c r="KFG184" s="541"/>
      <c r="KFH184" s="541"/>
      <c r="KFI184" s="541"/>
      <c r="KFJ184" s="541"/>
      <c r="KFK184" s="541"/>
      <c r="KFL184" s="541"/>
      <c r="KFM184" s="541"/>
      <c r="KFN184" s="541"/>
      <c r="KFO184" s="541"/>
      <c r="KFP184" s="541"/>
      <c r="KFQ184" s="541"/>
      <c r="KFR184" s="541"/>
      <c r="KFS184" s="541"/>
      <c r="KFT184" s="541"/>
      <c r="KFU184" s="541"/>
      <c r="KFV184" s="541"/>
      <c r="KFW184" s="541"/>
      <c r="KFX184" s="541"/>
      <c r="KFY184" s="541"/>
      <c r="KFZ184" s="541"/>
      <c r="KGA184" s="541"/>
      <c r="KGB184" s="541"/>
      <c r="KGC184" s="541"/>
      <c r="KGD184" s="541"/>
      <c r="KGE184" s="541"/>
      <c r="KGF184" s="541"/>
      <c r="KGG184" s="541"/>
      <c r="KGH184" s="541"/>
      <c r="KGI184" s="541"/>
      <c r="KGJ184" s="541"/>
      <c r="KGK184" s="541"/>
      <c r="KGL184" s="541"/>
      <c r="KGM184" s="541"/>
      <c r="KGN184" s="541"/>
      <c r="KGO184" s="541"/>
      <c r="KGP184" s="541"/>
      <c r="KGQ184" s="541"/>
      <c r="KGR184" s="541"/>
      <c r="KGS184" s="541"/>
      <c r="KGT184" s="541"/>
      <c r="KGU184" s="541"/>
      <c r="KGV184" s="541"/>
      <c r="KGW184" s="541"/>
      <c r="KGX184" s="541"/>
      <c r="KGY184" s="541"/>
      <c r="KGZ184" s="541"/>
      <c r="KHA184" s="541"/>
      <c r="KHB184" s="541"/>
      <c r="KHC184" s="541"/>
      <c r="KHD184" s="541"/>
      <c r="KHE184" s="541"/>
      <c r="KHF184" s="541"/>
      <c r="KHG184" s="541"/>
      <c r="KHH184" s="541"/>
      <c r="KHI184" s="541"/>
      <c r="KHJ184" s="541"/>
      <c r="KHK184" s="541"/>
      <c r="KHL184" s="541"/>
      <c r="KHM184" s="541"/>
      <c r="KHN184" s="541"/>
      <c r="KHO184" s="541"/>
      <c r="KHP184" s="541"/>
      <c r="KHQ184" s="541"/>
      <c r="KHR184" s="541"/>
      <c r="KHS184" s="541"/>
      <c r="KHT184" s="541"/>
      <c r="KHU184" s="541"/>
      <c r="KHV184" s="541"/>
      <c r="KHW184" s="541"/>
      <c r="KHX184" s="541"/>
      <c r="KHY184" s="541"/>
      <c r="KHZ184" s="541"/>
      <c r="KIA184" s="541"/>
      <c r="KIB184" s="541"/>
      <c r="KIC184" s="541"/>
      <c r="KID184" s="541"/>
      <c r="KIE184" s="541"/>
      <c r="KIF184" s="541"/>
      <c r="KIG184" s="541"/>
      <c r="KIH184" s="541"/>
      <c r="KII184" s="541"/>
      <c r="KIJ184" s="541"/>
      <c r="KIK184" s="541"/>
      <c r="KIL184" s="541"/>
      <c r="KIM184" s="541"/>
      <c r="KIN184" s="541"/>
      <c r="KIO184" s="541"/>
      <c r="KIP184" s="541"/>
      <c r="KIQ184" s="541"/>
      <c r="KIR184" s="541"/>
      <c r="KIS184" s="541"/>
      <c r="KIT184" s="541"/>
      <c r="KIU184" s="541"/>
      <c r="KIV184" s="541"/>
      <c r="KIW184" s="541"/>
      <c r="KIX184" s="541"/>
      <c r="KIY184" s="541"/>
      <c r="KIZ184" s="541"/>
      <c r="KJA184" s="541"/>
      <c r="KJB184" s="541"/>
      <c r="KJC184" s="541"/>
      <c r="KJD184" s="541"/>
      <c r="KJE184" s="541"/>
      <c r="KJF184" s="541"/>
      <c r="KJG184" s="541"/>
      <c r="KJH184" s="541"/>
      <c r="KJI184" s="541"/>
      <c r="KJJ184" s="541"/>
      <c r="KJK184" s="541"/>
      <c r="KJL184" s="541"/>
      <c r="KJM184" s="541"/>
      <c r="KJN184" s="541"/>
      <c r="KJO184" s="541"/>
      <c r="KJP184" s="541"/>
      <c r="KJQ184" s="541"/>
      <c r="KJR184" s="541"/>
      <c r="KJS184" s="541"/>
      <c r="KJT184" s="541"/>
      <c r="KJU184" s="541"/>
      <c r="KJV184" s="541"/>
      <c r="KJW184" s="541"/>
      <c r="KJX184" s="541"/>
      <c r="KJY184" s="541"/>
      <c r="KJZ184" s="541"/>
      <c r="KKA184" s="541"/>
      <c r="KKB184" s="541"/>
      <c r="KKC184" s="541"/>
      <c r="KKD184" s="541"/>
      <c r="KKE184" s="541"/>
      <c r="KKF184" s="541"/>
      <c r="KKG184" s="541"/>
      <c r="KKH184" s="541"/>
      <c r="KKI184" s="541"/>
      <c r="KKJ184" s="541"/>
      <c r="KKK184" s="541"/>
      <c r="KKL184" s="541"/>
      <c r="KKM184" s="541"/>
      <c r="KKN184" s="541"/>
      <c r="KKO184" s="541"/>
      <c r="KKP184" s="541"/>
      <c r="KKQ184" s="541"/>
      <c r="KKR184" s="541"/>
      <c r="KKS184" s="541"/>
      <c r="KKT184" s="541"/>
      <c r="KKU184" s="541"/>
      <c r="KKV184" s="541"/>
      <c r="KKW184" s="541"/>
      <c r="KKX184" s="541"/>
      <c r="KKY184" s="541"/>
      <c r="KKZ184" s="541"/>
      <c r="KLA184" s="541"/>
      <c r="KLB184" s="541"/>
      <c r="KLC184" s="541"/>
      <c r="KLD184" s="541"/>
      <c r="KLE184" s="541"/>
      <c r="KLF184" s="541"/>
      <c r="KLG184" s="541"/>
      <c r="KLH184" s="541"/>
      <c r="KLI184" s="541"/>
      <c r="KLJ184" s="541"/>
      <c r="KLK184" s="541"/>
      <c r="KLL184" s="541"/>
      <c r="KLM184" s="541"/>
      <c r="KLN184" s="541"/>
      <c r="KLO184" s="541"/>
      <c r="KLP184" s="541"/>
      <c r="KLQ184" s="541"/>
      <c r="KLR184" s="541"/>
      <c r="KLS184" s="541"/>
      <c r="KLT184" s="541"/>
      <c r="KLU184" s="541"/>
      <c r="KLV184" s="541"/>
      <c r="KLW184" s="541"/>
      <c r="KLX184" s="541"/>
      <c r="KLY184" s="541"/>
      <c r="KLZ184" s="541"/>
      <c r="KMA184" s="541"/>
      <c r="KMB184" s="541"/>
      <c r="KMC184" s="541"/>
      <c r="KMD184" s="541"/>
      <c r="KME184" s="541"/>
      <c r="KMF184" s="541"/>
      <c r="KMG184" s="541"/>
      <c r="KMH184" s="541"/>
      <c r="KMI184" s="541"/>
      <c r="KMJ184" s="541"/>
      <c r="KMK184" s="541"/>
      <c r="KML184" s="541"/>
      <c r="KMM184" s="541"/>
      <c r="KMN184" s="541"/>
      <c r="KMO184" s="541"/>
      <c r="KMP184" s="541"/>
      <c r="KMQ184" s="541"/>
      <c r="KMR184" s="541"/>
      <c r="KMS184" s="541"/>
      <c r="KMT184" s="541"/>
      <c r="KMU184" s="541"/>
      <c r="KMV184" s="541"/>
      <c r="KMW184" s="541"/>
      <c r="KMX184" s="541"/>
      <c r="KMY184" s="541"/>
      <c r="KMZ184" s="541"/>
      <c r="KNA184" s="541"/>
      <c r="KNB184" s="541"/>
      <c r="KNC184" s="541"/>
      <c r="KND184" s="541"/>
      <c r="KNE184" s="541"/>
      <c r="KNF184" s="541"/>
      <c r="KNG184" s="541"/>
      <c r="KNH184" s="541"/>
      <c r="KNI184" s="541"/>
      <c r="KNJ184" s="541"/>
      <c r="KNK184" s="541"/>
      <c r="KNL184" s="541"/>
      <c r="KNM184" s="541"/>
      <c r="KNN184" s="541"/>
      <c r="KNO184" s="541"/>
      <c r="KNP184" s="541"/>
      <c r="KNQ184" s="541"/>
      <c r="KNR184" s="541"/>
      <c r="KNS184" s="541"/>
      <c r="KNT184" s="541"/>
      <c r="KNU184" s="541"/>
      <c r="KNV184" s="541"/>
      <c r="KNW184" s="541"/>
      <c r="KNX184" s="541"/>
      <c r="KNY184" s="541"/>
      <c r="KNZ184" s="541"/>
      <c r="KOA184" s="541"/>
      <c r="KOB184" s="541"/>
      <c r="KOC184" s="541"/>
      <c r="KOD184" s="541"/>
      <c r="KOE184" s="541"/>
      <c r="KOF184" s="541"/>
      <c r="KOG184" s="541"/>
      <c r="KOH184" s="541"/>
      <c r="KOI184" s="541"/>
      <c r="KOJ184" s="541"/>
      <c r="KOK184" s="541"/>
      <c r="KOL184" s="541"/>
      <c r="KOM184" s="541"/>
      <c r="KON184" s="541"/>
      <c r="KOO184" s="541"/>
      <c r="KOP184" s="541"/>
      <c r="KOQ184" s="541"/>
      <c r="KOR184" s="541"/>
      <c r="KOS184" s="541"/>
      <c r="KOT184" s="541"/>
      <c r="KOU184" s="541"/>
      <c r="KOV184" s="541"/>
      <c r="KOW184" s="541"/>
      <c r="KOX184" s="541"/>
      <c r="KOY184" s="541"/>
      <c r="KOZ184" s="541"/>
      <c r="KPA184" s="541"/>
      <c r="KPB184" s="541"/>
      <c r="KPC184" s="541"/>
      <c r="KPD184" s="541"/>
      <c r="KPE184" s="541"/>
      <c r="KPF184" s="541"/>
      <c r="KPG184" s="541"/>
      <c r="KPH184" s="541"/>
      <c r="KPI184" s="541"/>
      <c r="KPJ184" s="541"/>
      <c r="KPK184" s="541"/>
      <c r="KPL184" s="541"/>
      <c r="KPM184" s="541"/>
      <c r="KPN184" s="541"/>
      <c r="KPO184" s="541"/>
      <c r="KPP184" s="541"/>
      <c r="KPQ184" s="541"/>
      <c r="KPR184" s="541"/>
      <c r="KPS184" s="541"/>
      <c r="KPT184" s="541"/>
      <c r="KPU184" s="541"/>
      <c r="KPV184" s="541"/>
      <c r="KPW184" s="541"/>
      <c r="KPX184" s="541"/>
      <c r="KPY184" s="541"/>
      <c r="KPZ184" s="541"/>
      <c r="KQA184" s="541"/>
      <c r="KQB184" s="541"/>
      <c r="KQC184" s="541"/>
      <c r="KQD184" s="541"/>
      <c r="KQE184" s="541"/>
      <c r="KQF184" s="541"/>
      <c r="KQG184" s="541"/>
      <c r="KQH184" s="541"/>
      <c r="KQI184" s="541"/>
      <c r="KQJ184" s="541"/>
      <c r="KQK184" s="541"/>
      <c r="KQL184" s="541"/>
      <c r="KQM184" s="541"/>
      <c r="KQN184" s="541"/>
      <c r="KQO184" s="541"/>
      <c r="KQP184" s="541"/>
      <c r="KQQ184" s="541"/>
      <c r="KQR184" s="541"/>
      <c r="KQS184" s="541"/>
      <c r="KQT184" s="541"/>
      <c r="KQU184" s="541"/>
      <c r="KQV184" s="541"/>
      <c r="KQW184" s="541"/>
      <c r="KQX184" s="541"/>
      <c r="KQY184" s="541"/>
      <c r="KQZ184" s="541"/>
      <c r="KRA184" s="541"/>
      <c r="KRB184" s="541"/>
      <c r="KRC184" s="541"/>
      <c r="KRD184" s="541"/>
      <c r="KRE184" s="541"/>
      <c r="KRF184" s="541"/>
      <c r="KRG184" s="541"/>
      <c r="KRH184" s="541"/>
      <c r="KRI184" s="541"/>
      <c r="KRJ184" s="541"/>
      <c r="KRK184" s="541"/>
      <c r="KRL184" s="541"/>
      <c r="KRM184" s="541"/>
      <c r="KRN184" s="541"/>
      <c r="KRO184" s="541"/>
      <c r="KRP184" s="541"/>
      <c r="KRQ184" s="541"/>
      <c r="KRR184" s="541"/>
      <c r="KRS184" s="541"/>
      <c r="KRT184" s="541"/>
      <c r="KRU184" s="541"/>
      <c r="KRV184" s="541"/>
      <c r="KRW184" s="541"/>
      <c r="KRX184" s="541"/>
      <c r="KRY184" s="541"/>
      <c r="KRZ184" s="541"/>
      <c r="KSA184" s="541"/>
      <c r="KSB184" s="541"/>
      <c r="KSC184" s="541"/>
      <c r="KSD184" s="541"/>
      <c r="KSE184" s="541"/>
      <c r="KSF184" s="541"/>
      <c r="KSG184" s="541"/>
      <c r="KSH184" s="541"/>
      <c r="KSI184" s="541"/>
      <c r="KSJ184" s="541"/>
      <c r="KSK184" s="541"/>
      <c r="KSL184" s="541"/>
      <c r="KSM184" s="541"/>
      <c r="KSN184" s="541"/>
      <c r="KSO184" s="541"/>
      <c r="KSP184" s="541"/>
      <c r="KSQ184" s="541"/>
      <c r="KSR184" s="541"/>
      <c r="KSS184" s="541"/>
      <c r="KST184" s="541"/>
      <c r="KSU184" s="541"/>
      <c r="KSV184" s="541"/>
      <c r="KSW184" s="541"/>
      <c r="KSX184" s="541"/>
      <c r="KSY184" s="541"/>
      <c r="KSZ184" s="541"/>
      <c r="KTA184" s="541"/>
      <c r="KTB184" s="541"/>
      <c r="KTC184" s="541"/>
      <c r="KTD184" s="541"/>
      <c r="KTE184" s="541"/>
      <c r="KTF184" s="541"/>
      <c r="KTG184" s="541"/>
      <c r="KTH184" s="541"/>
      <c r="KTI184" s="541"/>
      <c r="KTJ184" s="541"/>
      <c r="KTK184" s="541"/>
      <c r="KTL184" s="541"/>
      <c r="KTM184" s="541"/>
      <c r="KTN184" s="541"/>
      <c r="KTO184" s="541"/>
      <c r="KTP184" s="541"/>
      <c r="KTQ184" s="541"/>
      <c r="KTR184" s="541"/>
      <c r="KTS184" s="541"/>
      <c r="KTT184" s="541"/>
      <c r="KTU184" s="541"/>
      <c r="KTV184" s="541"/>
      <c r="KTW184" s="541"/>
      <c r="KTX184" s="541"/>
      <c r="KTY184" s="541"/>
      <c r="KTZ184" s="541"/>
      <c r="KUA184" s="541"/>
      <c r="KUB184" s="541"/>
      <c r="KUC184" s="541"/>
      <c r="KUD184" s="541"/>
      <c r="KUE184" s="541"/>
      <c r="KUF184" s="541"/>
      <c r="KUG184" s="541"/>
      <c r="KUH184" s="541"/>
      <c r="KUI184" s="541"/>
      <c r="KUJ184" s="541"/>
      <c r="KUK184" s="541"/>
      <c r="KUL184" s="541"/>
      <c r="KUM184" s="541"/>
      <c r="KUN184" s="541"/>
      <c r="KUO184" s="541"/>
      <c r="KUP184" s="541"/>
      <c r="KUQ184" s="541"/>
      <c r="KUR184" s="541"/>
      <c r="KUS184" s="541"/>
      <c r="KUT184" s="541"/>
      <c r="KUU184" s="541"/>
      <c r="KUV184" s="541"/>
      <c r="KUW184" s="541"/>
      <c r="KUX184" s="541"/>
      <c r="KUY184" s="541"/>
      <c r="KUZ184" s="541"/>
      <c r="KVA184" s="541"/>
      <c r="KVB184" s="541"/>
      <c r="KVC184" s="541"/>
      <c r="KVD184" s="541"/>
      <c r="KVE184" s="541"/>
      <c r="KVF184" s="541"/>
      <c r="KVG184" s="541"/>
      <c r="KVH184" s="541"/>
      <c r="KVI184" s="541"/>
      <c r="KVJ184" s="541"/>
      <c r="KVK184" s="541"/>
      <c r="KVL184" s="541"/>
      <c r="KVM184" s="541"/>
      <c r="KVN184" s="541"/>
      <c r="KVO184" s="541"/>
      <c r="KVP184" s="541"/>
      <c r="KVQ184" s="541"/>
      <c r="KVR184" s="541"/>
      <c r="KVS184" s="541"/>
      <c r="KVT184" s="541"/>
      <c r="KVU184" s="541"/>
      <c r="KVV184" s="541"/>
      <c r="KVW184" s="541"/>
      <c r="KVX184" s="541"/>
      <c r="KVY184" s="541"/>
      <c r="KVZ184" s="541"/>
      <c r="KWA184" s="541"/>
      <c r="KWB184" s="541"/>
      <c r="KWC184" s="541"/>
      <c r="KWD184" s="541"/>
      <c r="KWE184" s="541"/>
      <c r="KWF184" s="541"/>
      <c r="KWG184" s="541"/>
      <c r="KWH184" s="541"/>
      <c r="KWI184" s="541"/>
      <c r="KWJ184" s="541"/>
      <c r="KWK184" s="541"/>
      <c r="KWL184" s="541"/>
      <c r="KWM184" s="541"/>
      <c r="KWN184" s="541"/>
      <c r="KWO184" s="541"/>
      <c r="KWP184" s="541"/>
      <c r="KWQ184" s="541"/>
      <c r="KWR184" s="541"/>
      <c r="KWS184" s="541"/>
      <c r="KWT184" s="541"/>
      <c r="KWU184" s="541"/>
      <c r="KWV184" s="541"/>
      <c r="KWW184" s="541"/>
      <c r="KWX184" s="541"/>
      <c r="KWY184" s="541"/>
      <c r="KWZ184" s="541"/>
      <c r="KXA184" s="541"/>
      <c r="KXB184" s="541"/>
      <c r="KXC184" s="541"/>
      <c r="KXD184" s="541"/>
      <c r="KXE184" s="541"/>
      <c r="KXF184" s="541"/>
      <c r="KXG184" s="541"/>
      <c r="KXH184" s="541"/>
      <c r="KXI184" s="541"/>
      <c r="KXJ184" s="541"/>
      <c r="KXK184" s="541"/>
      <c r="KXL184" s="541"/>
      <c r="KXM184" s="541"/>
      <c r="KXN184" s="541"/>
      <c r="KXO184" s="541"/>
      <c r="KXP184" s="541"/>
      <c r="KXQ184" s="541"/>
      <c r="KXR184" s="541"/>
      <c r="KXS184" s="541"/>
      <c r="KXT184" s="541"/>
      <c r="KXU184" s="541"/>
      <c r="KXV184" s="541"/>
      <c r="KXW184" s="541"/>
      <c r="KXX184" s="541"/>
      <c r="KXY184" s="541"/>
      <c r="KXZ184" s="541"/>
      <c r="KYA184" s="541"/>
      <c r="KYB184" s="541"/>
      <c r="KYC184" s="541"/>
      <c r="KYD184" s="541"/>
      <c r="KYE184" s="541"/>
      <c r="KYF184" s="541"/>
      <c r="KYG184" s="541"/>
      <c r="KYH184" s="541"/>
      <c r="KYI184" s="541"/>
      <c r="KYJ184" s="541"/>
      <c r="KYK184" s="541"/>
      <c r="KYL184" s="541"/>
      <c r="KYM184" s="541"/>
      <c r="KYN184" s="541"/>
      <c r="KYO184" s="541"/>
      <c r="KYP184" s="541"/>
      <c r="KYQ184" s="541"/>
      <c r="KYR184" s="541"/>
      <c r="KYS184" s="541"/>
      <c r="KYT184" s="541"/>
      <c r="KYU184" s="541"/>
      <c r="KYV184" s="541"/>
      <c r="KYW184" s="541"/>
      <c r="KYX184" s="541"/>
      <c r="KYY184" s="541"/>
      <c r="KYZ184" s="541"/>
      <c r="KZA184" s="541"/>
      <c r="KZB184" s="541"/>
      <c r="KZC184" s="541"/>
      <c r="KZD184" s="541"/>
      <c r="KZE184" s="541"/>
      <c r="KZF184" s="541"/>
      <c r="KZG184" s="541"/>
      <c r="KZH184" s="541"/>
      <c r="KZI184" s="541"/>
      <c r="KZJ184" s="541"/>
      <c r="KZK184" s="541"/>
      <c r="KZL184" s="541"/>
      <c r="KZM184" s="541"/>
      <c r="KZN184" s="541"/>
      <c r="KZO184" s="541"/>
      <c r="KZP184" s="541"/>
      <c r="KZQ184" s="541"/>
      <c r="KZR184" s="541"/>
      <c r="KZS184" s="541"/>
      <c r="KZT184" s="541"/>
      <c r="KZU184" s="541"/>
      <c r="KZV184" s="541"/>
      <c r="KZW184" s="541"/>
      <c r="KZX184" s="541"/>
      <c r="KZY184" s="541"/>
      <c r="KZZ184" s="541"/>
      <c r="LAA184" s="541"/>
      <c r="LAB184" s="541"/>
      <c r="LAC184" s="541"/>
      <c r="LAD184" s="541"/>
      <c r="LAE184" s="541"/>
      <c r="LAF184" s="541"/>
      <c r="LAG184" s="541"/>
      <c r="LAH184" s="541"/>
      <c r="LAI184" s="541"/>
      <c r="LAJ184" s="541"/>
      <c r="LAK184" s="541"/>
      <c r="LAL184" s="541"/>
      <c r="LAM184" s="541"/>
      <c r="LAN184" s="541"/>
      <c r="LAO184" s="541"/>
      <c r="LAP184" s="541"/>
      <c r="LAQ184" s="541"/>
      <c r="LAR184" s="541"/>
      <c r="LAS184" s="541"/>
      <c r="LAT184" s="541"/>
      <c r="LAU184" s="541"/>
      <c r="LAV184" s="541"/>
      <c r="LAW184" s="541"/>
      <c r="LAX184" s="541"/>
      <c r="LAY184" s="541"/>
      <c r="LAZ184" s="541"/>
      <c r="LBA184" s="541"/>
      <c r="LBB184" s="541"/>
      <c r="LBC184" s="541"/>
      <c r="LBD184" s="541"/>
      <c r="LBE184" s="541"/>
      <c r="LBF184" s="541"/>
      <c r="LBG184" s="541"/>
      <c r="LBH184" s="541"/>
      <c r="LBI184" s="541"/>
      <c r="LBJ184" s="541"/>
      <c r="LBK184" s="541"/>
      <c r="LBL184" s="541"/>
      <c r="LBM184" s="541"/>
      <c r="LBN184" s="541"/>
      <c r="LBO184" s="541"/>
      <c r="LBP184" s="541"/>
      <c r="LBQ184" s="541"/>
      <c r="LBR184" s="541"/>
      <c r="LBS184" s="541"/>
      <c r="LBT184" s="541"/>
      <c r="LBU184" s="541"/>
      <c r="LBV184" s="541"/>
      <c r="LBW184" s="541"/>
      <c r="LBX184" s="541"/>
      <c r="LBY184" s="541"/>
      <c r="LBZ184" s="541"/>
      <c r="LCA184" s="541"/>
      <c r="LCB184" s="541"/>
      <c r="LCC184" s="541"/>
      <c r="LCD184" s="541"/>
      <c r="LCE184" s="541"/>
      <c r="LCF184" s="541"/>
      <c r="LCG184" s="541"/>
      <c r="LCH184" s="541"/>
      <c r="LCI184" s="541"/>
      <c r="LCJ184" s="541"/>
      <c r="LCK184" s="541"/>
      <c r="LCL184" s="541"/>
      <c r="LCM184" s="541"/>
      <c r="LCN184" s="541"/>
      <c r="LCO184" s="541"/>
      <c r="LCP184" s="541"/>
      <c r="LCQ184" s="541"/>
      <c r="LCR184" s="541"/>
      <c r="LCS184" s="541"/>
      <c r="LCT184" s="541"/>
      <c r="LCU184" s="541"/>
      <c r="LCV184" s="541"/>
      <c r="LCW184" s="541"/>
      <c r="LCX184" s="541"/>
      <c r="LCY184" s="541"/>
      <c r="LCZ184" s="541"/>
      <c r="LDA184" s="541"/>
      <c r="LDB184" s="541"/>
      <c r="LDC184" s="541"/>
      <c r="LDD184" s="541"/>
      <c r="LDE184" s="541"/>
      <c r="LDF184" s="541"/>
      <c r="LDG184" s="541"/>
      <c r="LDH184" s="541"/>
      <c r="LDI184" s="541"/>
      <c r="LDJ184" s="541"/>
      <c r="LDK184" s="541"/>
      <c r="LDL184" s="541"/>
      <c r="LDM184" s="541"/>
      <c r="LDN184" s="541"/>
      <c r="LDO184" s="541"/>
      <c r="LDP184" s="541"/>
      <c r="LDQ184" s="541"/>
      <c r="LDR184" s="541"/>
      <c r="LDS184" s="541"/>
      <c r="LDT184" s="541"/>
      <c r="LDU184" s="541"/>
      <c r="LDV184" s="541"/>
      <c r="LDW184" s="541"/>
      <c r="LDX184" s="541"/>
      <c r="LDY184" s="541"/>
      <c r="LDZ184" s="541"/>
      <c r="LEA184" s="541"/>
      <c r="LEB184" s="541"/>
      <c r="LEC184" s="541"/>
      <c r="LED184" s="541"/>
      <c r="LEE184" s="541"/>
      <c r="LEF184" s="541"/>
      <c r="LEG184" s="541"/>
      <c r="LEH184" s="541"/>
      <c r="LEI184" s="541"/>
      <c r="LEJ184" s="541"/>
      <c r="LEK184" s="541"/>
      <c r="LEL184" s="541"/>
      <c r="LEM184" s="541"/>
      <c r="LEN184" s="541"/>
      <c r="LEO184" s="541"/>
      <c r="LEP184" s="541"/>
      <c r="LEQ184" s="541"/>
      <c r="LER184" s="541"/>
      <c r="LES184" s="541"/>
      <c r="LET184" s="541"/>
      <c r="LEU184" s="541"/>
      <c r="LEV184" s="541"/>
      <c r="LEW184" s="541"/>
      <c r="LEX184" s="541"/>
      <c r="LEY184" s="541"/>
      <c r="LEZ184" s="541"/>
      <c r="LFA184" s="541"/>
      <c r="LFB184" s="541"/>
      <c r="LFC184" s="541"/>
      <c r="LFD184" s="541"/>
      <c r="LFE184" s="541"/>
      <c r="LFF184" s="541"/>
      <c r="LFG184" s="541"/>
      <c r="LFH184" s="541"/>
      <c r="LFI184" s="541"/>
      <c r="LFJ184" s="541"/>
      <c r="LFK184" s="541"/>
      <c r="LFL184" s="541"/>
      <c r="LFM184" s="541"/>
      <c r="LFN184" s="541"/>
      <c r="LFO184" s="541"/>
      <c r="LFP184" s="541"/>
      <c r="LFQ184" s="541"/>
      <c r="LFR184" s="541"/>
      <c r="LFS184" s="541"/>
      <c r="LFT184" s="541"/>
      <c r="LFU184" s="541"/>
      <c r="LFV184" s="541"/>
      <c r="LFW184" s="541"/>
      <c r="LFX184" s="541"/>
      <c r="LFY184" s="541"/>
      <c r="LFZ184" s="541"/>
      <c r="LGA184" s="541"/>
      <c r="LGB184" s="541"/>
      <c r="LGC184" s="541"/>
      <c r="LGD184" s="541"/>
      <c r="LGE184" s="541"/>
      <c r="LGF184" s="541"/>
      <c r="LGG184" s="541"/>
      <c r="LGH184" s="541"/>
      <c r="LGI184" s="541"/>
      <c r="LGJ184" s="541"/>
      <c r="LGK184" s="541"/>
      <c r="LGL184" s="541"/>
      <c r="LGM184" s="541"/>
      <c r="LGN184" s="541"/>
      <c r="LGO184" s="541"/>
      <c r="LGP184" s="541"/>
      <c r="LGQ184" s="541"/>
      <c r="LGR184" s="541"/>
      <c r="LGS184" s="541"/>
      <c r="LGT184" s="541"/>
      <c r="LGU184" s="541"/>
      <c r="LGV184" s="541"/>
      <c r="LGW184" s="541"/>
      <c r="LGX184" s="541"/>
      <c r="LGY184" s="541"/>
      <c r="LGZ184" s="541"/>
      <c r="LHA184" s="541"/>
      <c r="LHB184" s="541"/>
      <c r="LHC184" s="541"/>
      <c r="LHD184" s="541"/>
      <c r="LHE184" s="541"/>
      <c r="LHF184" s="541"/>
      <c r="LHG184" s="541"/>
      <c r="LHH184" s="541"/>
      <c r="LHI184" s="541"/>
      <c r="LHJ184" s="541"/>
      <c r="LHK184" s="541"/>
      <c r="LHL184" s="541"/>
      <c r="LHM184" s="541"/>
      <c r="LHN184" s="541"/>
      <c r="LHO184" s="541"/>
      <c r="LHP184" s="541"/>
      <c r="LHQ184" s="541"/>
      <c r="LHR184" s="541"/>
      <c r="LHS184" s="541"/>
      <c r="LHT184" s="541"/>
      <c r="LHU184" s="541"/>
      <c r="LHV184" s="541"/>
      <c r="LHW184" s="541"/>
      <c r="LHX184" s="541"/>
      <c r="LHY184" s="541"/>
      <c r="LHZ184" s="541"/>
      <c r="LIA184" s="541"/>
      <c r="LIB184" s="541"/>
      <c r="LIC184" s="541"/>
      <c r="LID184" s="541"/>
      <c r="LIE184" s="541"/>
      <c r="LIF184" s="541"/>
      <c r="LIG184" s="541"/>
      <c r="LIH184" s="541"/>
      <c r="LII184" s="541"/>
      <c r="LIJ184" s="541"/>
      <c r="LIK184" s="541"/>
      <c r="LIL184" s="541"/>
      <c r="LIM184" s="541"/>
      <c r="LIN184" s="541"/>
      <c r="LIO184" s="541"/>
      <c r="LIP184" s="541"/>
      <c r="LIQ184" s="541"/>
      <c r="LIR184" s="541"/>
      <c r="LIS184" s="541"/>
      <c r="LIT184" s="541"/>
      <c r="LIU184" s="541"/>
      <c r="LIV184" s="541"/>
      <c r="LIW184" s="541"/>
      <c r="LIX184" s="541"/>
      <c r="LIY184" s="541"/>
      <c r="LIZ184" s="541"/>
      <c r="LJA184" s="541"/>
      <c r="LJB184" s="541"/>
      <c r="LJC184" s="541"/>
      <c r="LJD184" s="541"/>
      <c r="LJE184" s="541"/>
      <c r="LJF184" s="541"/>
      <c r="LJG184" s="541"/>
      <c r="LJH184" s="541"/>
      <c r="LJI184" s="541"/>
      <c r="LJJ184" s="541"/>
      <c r="LJK184" s="541"/>
      <c r="LJL184" s="541"/>
      <c r="LJM184" s="541"/>
      <c r="LJN184" s="541"/>
      <c r="LJO184" s="541"/>
      <c r="LJP184" s="541"/>
      <c r="LJQ184" s="541"/>
      <c r="LJR184" s="541"/>
      <c r="LJS184" s="541"/>
      <c r="LJT184" s="541"/>
      <c r="LJU184" s="541"/>
      <c r="LJV184" s="541"/>
      <c r="LJW184" s="541"/>
      <c r="LJX184" s="541"/>
      <c r="LJY184" s="541"/>
      <c r="LJZ184" s="541"/>
      <c r="LKA184" s="541"/>
      <c r="LKB184" s="541"/>
      <c r="LKC184" s="541"/>
      <c r="LKD184" s="541"/>
      <c r="LKE184" s="541"/>
      <c r="LKF184" s="541"/>
      <c r="LKG184" s="541"/>
      <c r="LKH184" s="541"/>
      <c r="LKI184" s="541"/>
      <c r="LKJ184" s="541"/>
      <c r="LKK184" s="541"/>
      <c r="LKL184" s="541"/>
      <c r="LKM184" s="541"/>
      <c r="LKN184" s="541"/>
      <c r="LKO184" s="541"/>
      <c r="LKP184" s="541"/>
      <c r="LKQ184" s="541"/>
      <c r="LKR184" s="541"/>
      <c r="LKS184" s="541"/>
      <c r="LKT184" s="541"/>
      <c r="LKU184" s="541"/>
      <c r="LKV184" s="541"/>
      <c r="LKW184" s="541"/>
      <c r="LKX184" s="541"/>
      <c r="LKY184" s="541"/>
      <c r="LKZ184" s="541"/>
      <c r="LLA184" s="541"/>
      <c r="LLB184" s="541"/>
      <c r="LLC184" s="541"/>
      <c r="LLD184" s="541"/>
      <c r="LLE184" s="541"/>
      <c r="LLF184" s="541"/>
      <c r="LLG184" s="541"/>
      <c r="LLH184" s="541"/>
      <c r="LLI184" s="541"/>
      <c r="LLJ184" s="541"/>
      <c r="LLK184" s="541"/>
      <c r="LLL184" s="541"/>
      <c r="LLM184" s="541"/>
      <c r="LLN184" s="541"/>
      <c r="LLO184" s="541"/>
      <c r="LLP184" s="541"/>
      <c r="LLQ184" s="541"/>
      <c r="LLR184" s="541"/>
      <c r="LLS184" s="541"/>
      <c r="LLT184" s="541"/>
      <c r="LLU184" s="541"/>
      <c r="LLV184" s="541"/>
      <c r="LLW184" s="541"/>
      <c r="LLX184" s="541"/>
      <c r="LLY184" s="541"/>
      <c r="LLZ184" s="541"/>
      <c r="LMA184" s="541"/>
      <c r="LMB184" s="541"/>
      <c r="LMC184" s="541"/>
      <c r="LMD184" s="541"/>
      <c r="LME184" s="541"/>
      <c r="LMF184" s="541"/>
      <c r="LMG184" s="541"/>
      <c r="LMH184" s="541"/>
      <c r="LMI184" s="541"/>
      <c r="LMJ184" s="541"/>
      <c r="LMK184" s="541"/>
      <c r="LML184" s="541"/>
      <c r="LMM184" s="541"/>
      <c r="LMN184" s="541"/>
      <c r="LMO184" s="541"/>
      <c r="LMP184" s="541"/>
      <c r="LMQ184" s="541"/>
      <c r="LMR184" s="541"/>
      <c r="LMS184" s="541"/>
      <c r="LMT184" s="541"/>
      <c r="LMU184" s="541"/>
      <c r="LMV184" s="541"/>
      <c r="LMW184" s="541"/>
      <c r="LMX184" s="541"/>
      <c r="LMY184" s="541"/>
      <c r="LMZ184" s="541"/>
      <c r="LNA184" s="541"/>
      <c r="LNB184" s="541"/>
      <c r="LNC184" s="541"/>
      <c r="LND184" s="541"/>
      <c r="LNE184" s="541"/>
      <c r="LNF184" s="541"/>
      <c r="LNG184" s="541"/>
      <c r="LNH184" s="541"/>
      <c r="LNI184" s="541"/>
      <c r="LNJ184" s="541"/>
      <c r="LNK184" s="541"/>
      <c r="LNL184" s="541"/>
      <c r="LNM184" s="541"/>
      <c r="LNN184" s="541"/>
      <c r="LNO184" s="541"/>
      <c r="LNP184" s="541"/>
      <c r="LNQ184" s="541"/>
      <c r="LNR184" s="541"/>
      <c r="LNS184" s="541"/>
      <c r="LNT184" s="541"/>
      <c r="LNU184" s="541"/>
      <c r="LNV184" s="541"/>
      <c r="LNW184" s="541"/>
      <c r="LNX184" s="541"/>
      <c r="LNY184" s="541"/>
      <c r="LNZ184" s="541"/>
      <c r="LOA184" s="541"/>
      <c r="LOB184" s="541"/>
      <c r="LOC184" s="541"/>
      <c r="LOD184" s="541"/>
      <c r="LOE184" s="541"/>
      <c r="LOF184" s="541"/>
      <c r="LOG184" s="541"/>
      <c r="LOH184" s="541"/>
      <c r="LOI184" s="541"/>
      <c r="LOJ184" s="541"/>
      <c r="LOK184" s="541"/>
      <c r="LOL184" s="541"/>
      <c r="LOM184" s="541"/>
      <c r="LON184" s="541"/>
      <c r="LOO184" s="541"/>
      <c r="LOP184" s="541"/>
      <c r="LOQ184" s="541"/>
      <c r="LOR184" s="541"/>
      <c r="LOS184" s="541"/>
      <c r="LOT184" s="541"/>
      <c r="LOU184" s="541"/>
      <c r="LOV184" s="541"/>
      <c r="LOW184" s="541"/>
      <c r="LOX184" s="541"/>
      <c r="LOY184" s="541"/>
      <c r="LOZ184" s="541"/>
      <c r="LPA184" s="541"/>
      <c r="LPB184" s="541"/>
      <c r="LPC184" s="541"/>
      <c r="LPD184" s="541"/>
      <c r="LPE184" s="541"/>
      <c r="LPF184" s="541"/>
      <c r="LPG184" s="541"/>
      <c r="LPH184" s="541"/>
      <c r="LPI184" s="541"/>
      <c r="LPJ184" s="541"/>
      <c r="LPK184" s="541"/>
      <c r="LPL184" s="541"/>
      <c r="LPM184" s="541"/>
      <c r="LPN184" s="541"/>
      <c r="LPO184" s="541"/>
      <c r="LPP184" s="541"/>
      <c r="LPQ184" s="541"/>
      <c r="LPR184" s="541"/>
      <c r="LPS184" s="541"/>
      <c r="LPT184" s="541"/>
      <c r="LPU184" s="541"/>
      <c r="LPV184" s="541"/>
      <c r="LPW184" s="541"/>
      <c r="LPX184" s="541"/>
      <c r="LPY184" s="541"/>
      <c r="LPZ184" s="541"/>
      <c r="LQA184" s="541"/>
      <c r="LQB184" s="541"/>
      <c r="LQC184" s="541"/>
      <c r="LQD184" s="541"/>
      <c r="LQE184" s="541"/>
      <c r="LQF184" s="541"/>
      <c r="LQG184" s="541"/>
      <c r="LQH184" s="541"/>
      <c r="LQI184" s="541"/>
      <c r="LQJ184" s="541"/>
      <c r="LQK184" s="541"/>
      <c r="LQL184" s="541"/>
      <c r="LQM184" s="541"/>
      <c r="LQN184" s="541"/>
      <c r="LQO184" s="541"/>
      <c r="LQP184" s="541"/>
      <c r="LQQ184" s="541"/>
      <c r="LQR184" s="541"/>
      <c r="LQS184" s="541"/>
      <c r="LQT184" s="541"/>
      <c r="LQU184" s="541"/>
      <c r="LQV184" s="541"/>
      <c r="LQW184" s="541"/>
      <c r="LQX184" s="541"/>
      <c r="LQY184" s="541"/>
      <c r="LQZ184" s="541"/>
      <c r="LRA184" s="541"/>
      <c r="LRB184" s="541"/>
      <c r="LRC184" s="541"/>
      <c r="LRD184" s="541"/>
      <c r="LRE184" s="541"/>
      <c r="LRF184" s="541"/>
      <c r="LRG184" s="541"/>
      <c r="LRH184" s="541"/>
      <c r="LRI184" s="541"/>
      <c r="LRJ184" s="541"/>
      <c r="LRK184" s="541"/>
      <c r="LRL184" s="541"/>
      <c r="LRM184" s="541"/>
      <c r="LRN184" s="541"/>
      <c r="LRO184" s="541"/>
      <c r="LRP184" s="541"/>
      <c r="LRQ184" s="541"/>
      <c r="LRR184" s="541"/>
      <c r="LRS184" s="541"/>
      <c r="LRT184" s="541"/>
      <c r="LRU184" s="541"/>
      <c r="LRV184" s="541"/>
      <c r="LRW184" s="541"/>
      <c r="LRX184" s="541"/>
      <c r="LRY184" s="541"/>
      <c r="LRZ184" s="541"/>
      <c r="LSA184" s="541"/>
      <c r="LSB184" s="541"/>
      <c r="LSC184" s="541"/>
      <c r="LSD184" s="541"/>
      <c r="LSE184" s="541"/>
      <c r="LSF184" s="541"/>
      <c r="LSG184" s="541"/>
      <c r="LSH184" s="541"/>
      <c r="LSI184" s="541"/>
      <c r="LSJ184" s="541"/>
      <c r="LSK184" s="541"/>
      <c r="LSL184" s="541"/>
      <c r="LSM184" s="541"/>
      <c r="LSN184" s="541"/>
      <c r="LSO184" s="541"/>
      <c r="LSP184" s="541"/>
      <c r="LSQ184" s="541"/>
      <c r="LSR184" s="541"/>
      <c r="LSS184" s="541"/>
      <c r="LST184" s="541"/>
      <c r="LSU184" s="541"/>
      <c r="LSV184" s="541"/>
      <c r="LSW184" s="541"/>
      <c r="LSX184" s="541"/>
      <c r="LSY184" s="541"/>
      <c r="LSZ184" s="541"/>
      <c r="LTA184" s="541"/>
      <c r="LTB184" s="541"/>
      <c r="LTC184" s="541"/>
      <c r="LTD184" s="541"/>
      <c r="LTE184" s="541"/>
      <c r="LTF184" s="541"/>
      <c r="LTG184" s="541"/>
      <c r="LTH184" s="541"/>
      <c r="LTI184" s="541"/>
      <c r="LTJ184" s="541"/>
      <c r="LTK184" s="541"/>
      <c r="LTL184" s="541"/>
      <c r="LTM184" s="541"/>
      <c r="LTN184" s="541"/>
      <c r="LTO184" s="541"/>
      <c r="LTP184" s="541"/>
      <c r="LTQ184" s="541"/>
      <c r="LTR184" s="541"/>
      <c r="LTS184" s="541"/>
      <c r="LTT184" s="541"/>
      <c r="LTU184" s="541"/>
      <c r="LTV184" s="541"/>
      <c r="LTW184" s="541"/>
      <c r="LTX184" s="541"/>
      <c r="LTY184" s="541"/>
      <c r="LTZ184" s="541"/>
      <c r="LUA184" s="541"/>
      <c r="LUB184" s="541"/>
      <c r="LUC184" s="541"/>
      <c r="LUD184" s="541"/>
      <c r="LUE184" s="541"/>
      <c r="LUF184" s="541"/>
      <c r="LUG184" s="541"/>
      <c r="LUH184" s="541"/>
      <c r="LUI184" s="541"/>
      <c r="LUJ184" s="541"/>
      <c r="LUK184" s="541"/>
      <c r="LUL184" s="541"/>
      <c r="LUM184" s="541"/>
      <c r="LUN184" s="541"/>
      <c r="LUO184" s="541"/>
      <c r="LUP184" s="541"/>
      <c r="LUQ184" s="541"/>
      <c r="LUR184" s="541"/>
      <c r="LUS184" s="541"/>
      <c r="LUT184" s="541"/>
      <c r="LUU184" s="541"/>
      <c r="LUV184" s="541"/>
      <c r="LUW184" s="541"/>
      <c r="LUX184" s="541"/>
      <c r="LUY184" s="541"/>
      <c r="LUZ184" s="541"/>
      <c r="LVA184" s="541"/>
      <c r="LVB184" s="541"/>
      <c r="LVC184" s="541"/>
      <c r="LVD184" s="541"/>
      <c r="LVE184" s="541"/>
      <c r="LVF184" s="541"/>
      <c r="LVG184" s="541"/>
      <c r="LVH184" s="541"/>
      <c r="LVI184" s="541"/>
      <c r="LVJ184" s="541"/>
      <c r="LVK184" s="541"/>
      <c r="LVL184" s="541"/>
      <c r="LVM184" s="541"/>
      <c r="LVN184" s="541"/>
      <c r="LVO184" s="541"/>
      <c r="LVP184" s="541"/>
      <c r="LVQ184" s="541"/>
      <c r="LVR184" s="541"/>
      <c r="LVS184" s="541"/>
      <c r="LVT184" s="541"/>
      <c r="LVU184" s="541"/>
      <c r="LVV184" s="541"/>
      <c r="LVW184" s="541"/>
      <c r="LVX184" s="541"/>
      <c r="LVY184" s="541"/>
      <c r="LVZ184" s="541"/>
      <c r="LWA184" s="541"/>
      <c r="LWB184" s="541"/>
      <c r="LWC184" s="541"/>
      <c r="LWD184" s="541"/>
      <c r="LWE184" s="541"/>
      <c r="LWF184" s="541"/>
      <c r="LWG184" s="541"/>
      <c r="LWH184" s="541"/>
      <c r="LWI184" s="541"/>
      <c r="LWJ184" s="541"/>
      <c r="LWK184" s="541"/>
      <c r="LWL184" s="541"/>
      <c r="LWM184" s="541"/>
      <c r="LWN184" s="541"/>
      <c r="LWO184" s="541"/>
      <c r="LWP184" s="541"/>
      <c r="LWQ184" s="541"/>
      <c r="LWR184" s="541"/>
      <c r="LWS184" s="541"/>
      <c r="LWT184" s="541"/>
      <c r="LWU184" s="541"/>
      <c r="LWV184" s="541"/>
      <c r="LWW184" s="541"/>
      <c r="LWX184" s="541"/>
      <c r="LWY184" s="541"/>
      <c r="LWZ184" s="541"/>
      <c r="LXA184" s="541"/>
      <c r="LXB184" s="541"/>
      <c r="LXC184" s="541"/>
      <c r="LXD184" s="541"/>
      <c r="LXE184" s="541"/>
      <c r="LXF184" s="541"/>
      <c r="LXG184" s="541"/>
      <c r="LXH184" s="541"/>
      <c r="LXI184" s="541"/>
      <c r="LXJ184" s="541"/>
      <c r="LXK184" s="541"/>
      <c r="LXL184" s="541"/>
      <c r="LXM184" s="541"/>
      <c r="LXN184" s="541"/>
      <c r="LXO184" s="541"/>
      <c r="LXP184" s="541"/>
      <c r="LXQ184" s="541"/>
      <c r="LXR184" s="541"/>
      <c r="LXS184" s="541"/>
      <c r="LXT184" s="541"/>
      <c r="LXU184" s="541"/>
      <c r="LXV184" s="541"/>
      <c r="LXW184" s="541"/>
      <c r="LXX184" s="541"/>
      <c r="LXY184" s="541"/>
      <c r="LXZ184" s="541"/>
      <c r="LYA184" s="541"/>
      <c r="LYB184" s="541"/>
      <c r="LYC184" s="541"/>
      <c r="LYD184" s="541"/>
      <c r="LYE184" s="541"/>
      <c r="LYF184" s="541"/>
      <c r="LYG184" s="541"/>
      <c r="LYH184" s="541"/>
      <c r="LYI184" s="541"/>
      <c r="LYJ184" s="541"/>
      <c r="LYK184" s="541"/>
      <c r="LYL184" s="541"/>
      <c r="LYM184" s="541"/>
      <c r="LYN184" s="541"/>
      <c r="LYO184" s="541"/>
      <c r="LYP184" s="541"/>
      <c r="LYQ184" s="541"/>
      <c r="LYR184" s="541"/>
      <c r="LYS184" s="541"/>
      <c r="LYT184" s="541"/>
      <c r="LYU184" s="541"/>
      <c r="LYV184" s="541"/>
      <c r="LYW184" s="541"/>
      <c r="LYX184" s="541"/>
      <c r="LYY184" s="541"/>
      <c r="LYZ184" s="541"/>
      <c r="LZA184" s="541"/>
      <c r="LZB184" s="541"/>
      <c r="LZC184" s="541"/>
      <c r="LZD184" s="541"/>
      <c r="LZE184" s="541"/>
      <c r="LZF184" s="541"/>
      <c r="LZG184" s="541"/>
      <c r="LZH184" s="541"/>
      <c r="LZI184" s="541"/>
      <c r="LZJ184" s="541"/>
      <c r="LZK184" s="541"/>
      <c r="LZL184" s="541"/>
      <c r="LZM184" s="541"/>
      <c r="LZN184" s="541"/>
      <c r="LZO184" s="541"/>
      <c r="LZP184" s="541"/>
      <c r="LZQ184" s="541"/>
      <c r="LZR184" s="541"/>
      <c r="LZS184" s="541"/>
      <c r="LZT184" s="541"/>
      <c r="LZU184" s="541"/>
      <c r="LZV184" s="541"/>
      <c r="LZW184" s="541"/>
      <c r="LZX184" s="541"/>
      <c r="LZY184" s="541"/>
      <c r="LZZ184" s="541"/>
      <c r="MAA184" s="541"/>
      <c r="MAB184" s="541"/>
      <c r="MAC184" s="541"/>
      <c r="MAD184" s="541"/>
      <c r="MAE184" s="541"/>
      <c r="MAF184" s="541"/>
      <c r="MAG184" s="541"/>
      <c r="MAH184" s="541"/>
      <c r="MAI184" s="541"/>
      <c r="MAJ184" s="541"/>
      <c r="MAK184" s="541"/>
      <c r="MAL184" s="541"/>
      <c r="MAM184" s="541"/>
      <c r="MAN184" s="541"/>
      <c r="MAO184" s="541"/>
      <c r="MAP184" s="541"/>
      <c r="MAQ184" s="541"/>
      <c r="MAR184" s="541"/>
      <c r="MAS184" s="541"/>
      <c r="MAT184" s="541"/>
      <c r="MAU184" s="541"/>
      <c r="MAV184" s="541"/>
      <c r="MAW184" s="541"/>
      <c r="MAX184" s="541"/>
      <c r="MAY184" s="541"/>
      <c r="MAZ184" s="541"/>
      <c r="MBA184" s="541"/>
      <c r="MBB184" s="541"/>
      <c r="MBC184" s="541"/>
      <c r="MBD184" s="541"/>
      <c r="MBE184" s="541"/>
      <c r="MBF184" s="541"/>
      <c r="MBG184" s="541"/>
      <c r="MBH184" s="541"/>
      <c r="MBI184" s="541"/>
      <c r="MBJ184" s="541"/>
      <c r="MBK184" s="541"/>
      <c r="MBL184" s="541"/>
      <c r="MBM184" s="541"/>
      <c r="MBN184" s="541"/>
      <c r="MBO184" s="541"/>
      <c r="MBP184" s="541"/>
      <c r="MBQ184" s="541"/>
      <c r="MBR184" s="541"/>
      <c r="MBS184" s="541"/>
      <c r="MBT184" s="541"/>
      <c r="MBU184" s="541"/>
      <c r="MBV184" s="541"/>
      <c r="MBW184" s="541"/>
      <c r="MBX184" s="541"/>
      <c r="MBY184" s="541"/>
      <c r="MBZ184" s="541"/>
      <c r="MCA184" s="541"/>
      <c r="MCB184" s="541"/>
      <c r="MCC184" s="541"/>
      <c r="MCD184" s="541"/>
      <c r="MCE184" s="541"/>
      <c r="MCF184" s="541"/>
      <c r="MCG184" s="541"/>
      <c r="MCH184" s="541"/>
      <c r="MCI184" s="541"/>
      <c r="MCJ184" s="541"/>
      <c r="MCK184" s="541"/>
      <c r="MCL184" s="541"/>
      <c r="MCM184" s="541"/>
      <c r="MCN184" s="541"/>
      <c r="MCO184" s="541"/>
      <c r="MCP184" s="541"/>
      <c r="MCQ184" s="541"/>
      <c r="MCR184" s="541"/>
      <c r="MCS184" s="541"/>
      <c r="MCT184" s="541"/>
      <c r="MCU184" s="541"/>
      <c r="MCV184" s="541"/>
      <c r="MCW184" s="541"/>
      <c r="MCX184" s="541"/>
      <c r="MCY184" s="541"/>
      <c r="MCZ184" s="541"/>
      <c r="MDA184" s="541"/>
      <c r="MDB184" s="541"/>
      <c r="MDC184" s="541"/>
      <c r="MDD184" s="541"/>
      <c r="MDE184" s="541"/>
      <c r="MDF184" s="541"/>
      <c r="MDG184" s="541"/>
      <c r="MDH184" s="541"/>
      <c r="MDI184" s="541"/>
      <c r="MDJ184" s="541"/>
      <c r="MDK184" s="541"/>
      <c r="MDL184" s="541"/>
      <c r="MDM184" s="541"/>
      <c r="MDN184" s="541"/>
      <c r="MDO184" s="541"/>
      <c r="MDP184" s="541"/>
      <c r="MDQ184" s="541"/>
      <c r="MDR184" s="541"/>
      <c r="MDS184" s="541"/>
      <c r="MDT184" s="541"/>
      <c r="MDU184" s="541"/>
      <c r="MDV184" s="541"/>
      <c r="MDW184" s="541"/>
      <c r="MDX184" s="541"/>
      <c r="MDY184" s="541"/>
      <c r="MDZ184" s="541"/>
      <c r="MEA184" s="541"/>
      <c r="MEB184" s="541"/>
      <c r="MEC184" s="541"/>
      <c r="MED184" s="541"/>
      <c r="MEE184" s="541"/>
      <c r="MEF184" s="541"/>
      <c r="MEG184" s="541"/>
      <c r="MEH184" s="541"/>
      <c r="MEI184" s="541"/>
      <c r="MEJ184" s="541"/>
      <c r="MEK184" s="541"/>
      <c r="MEL184" s="541"/>
      <c r="MEM184" s="541"/>
      <c r="MEN184" s="541"/>
      <c r="MEO184" s="541"/>
      <c r="MEP184" s="541"/>
      <c r="MEQ184" s="541"/>
      <c r="MER184" s="541"/>
      <c r="MES184" s="541"/>
      <c r="MET184" s="541"/>
      <c r="MEU184" s="541"/>
      <c r="MEV184" s="541"/>
      <c r="MEW184" s="541"/>
      <c r="MEX184" s="541"/>
      <c r="MEY184" s="541"/>
      <c r="MEZ184" s="541"/>
      <c r="MFA184" s="541"/>
      <c r="MFB184" s="541"/>
      <c r="MFC184" s="541"/>
      <c r="MFD184" s="541"/>
      <c r="MFE184" s="541"/>
      <c r="MFF184" s="541"/>
      <c r="MFG184" s="541"/>
      <c r="MFH184" s="541"/>
      <c r="MFI184" s="541"/>
      <c r="MFJ184" s="541"/>
      <c r="MFK184" s="541"/>
      <c r="MFL184" s="541"/>
      <c r="MFM184" s="541"/>
      <c r="MFN184" s="541"/>
      <c r="MFO184" s="541"/>
      <c r="MFP184" s="541"/>
      <c r="MFQ184" s="541"/>
      <c r="MFR184" s="541"/>
      <c r="MFS184" s="541"/>
      <c r="MFT184" s="541"/>
      <c r="MFU184" s="541"/>
      <c r="MFV184" s="541"/>
      <c r="MFW184" s="541"/>
      <c r="MFX184" s="541"/>
      <c r="MFY184" s="541"/>
      <c r="MFZ184" s="541"/>
      <c r="MGA184" s="541"/>
      <c r="MGB184" s="541"/>
      <c r="MGC184" s="541"/>
      <c r="MGD184" s="541"/>
      <c r="MGE184" s="541"/>
      <c r="MGF184" s="541"/>
      <c r="MGG184" s="541"/>
      <c r="MGH184" s="541"/>
      <c r="MGI184" s="541"/>
      <c r="MGJ184" s="541"/>
      <c r="MGK184" s="541"/>
      <c r="MGL184" s="541"/>
      <c r="MGM184" s="541"/>
      <c r="MGN184" s="541"/>
      <c r="MGO184" s="541"/>
      <c r="MGP184" s="541"/>
      <c r="MGQ184" s="541"/>
      <c r="MGR184" s="541"/>
      <c r="MGS184" s="541"/>
      <c r="MGT184" s="541"/>
      <c r="MGU184" s="541"/>
      <c r="MGV184" s="541"/>
      <c r="MGW184" s="541"/>
      <c r="MGX184" s="541"/>
      <c r="MGY184" s="541"/>
      <c r="MGZ184" s="541"/>
      <c r="MHA184" s="541"/>
      <c r="MHB184" s="541"/>
      <c r="MHC184" s="541"/>
      <c r="MHD184" s="541"/>
      <c r="MHE184" s="541"/>
      <c r="MHF184" s="541"/>
      <c r="MHG184" s="541"/>
      <c r="MHH184" s="541"/>
      <c r="MHI184" s="541"/>
      <c r="MHJ184" s="541"/>
      <c r="MHK184" s="541"/>
      <c r="MHL184" s="541"/>
      <c r="MHM184" s="541"/>
      <c r="MHN184" s="541"/>
      <c r="MHO184" s="541"/>
      <c r="MHP184" s="541"/>
      <c r="MHQ184" s="541"/>
      <c r="MHR184" s="541"/>
      <c r="MHS184" s="541"/>
      <c r="MHT184" s="541"/>
      <c r="MHU184" s="541"/>
      <c r="MHV184" s="541"/>
      <c r="MHW184" s="541"/>
      <c r="MHX184" s="541"/>
      <c r="MHY184" s="541"/>
      <c r="MHZ184" s="541"/>
      <c r="MIA184" s="541"/>
      <c r="MIB184" s="541"/>
      <c r="MIC184" s="541"/>
      <c r="MID184" s="541"/>
      <c r="MIE184" s="541"/>
      <c r="MIF184" s="541"/>
      <c r="MIG184" s="541"/>
      <c r="MIH184" s="541"/>
      <c r="MII184" s="541"/>
      <c r="MIJ184" s="541"/>
      <c r="MIK184" s="541"/>
      <c r="MIL184" s="541"/>
      <c r="MIM184" s="541"/>
      <c r="MIN184" s="541"/>
      <c r="MIO184" s="541"/>
      <c r="MIP184" s="541"/>
      <c r="MIQ184" s="541"/>
      <c r="MIR184" s="541"/>
      <c r="MIS184" s="541"/>
      <c r="MIT184" s="541"/>
      <c r="MIU184" s="541"/>
      <c r="MIV184" s="541"/>
      <c r="MIW184" s="541"/>
      <c r="MIX184" s="541"/>
      <c r="MIY184" s="541"/>
      <c r="MIZ184" s="541"/>
      <c r="MJA184" s="541"/>
      <c r="MJB184" s="541"/>
      <c r="MJC184" s="541"/>
      <c r="MJD184" s="541"/>
      <c r="MJE184" s="541"/>
      <c r="MJF184" s="541"/>
      <c r="MJG184" s="541"/>
      <c r="MJH184" s="541"/>
      <c r="MJI184" s="541"/>
      <c r="MJJ184" s="541"/>
      <c r="MJK184" s="541"/>
      <c r="MJL184" s="541"/>
      <c r="MJM184" s="541"/>
      <c r="MJN184" s="541"/>
      <c r="MJO184" s="541"/>
      <c r="MJP184" s="541"/>
      <c r="MJQ184" s="541"/>
      <c r="MJR184" s="541"/>
      <c r="MJS184" s="541"/>
      <c r="MJT184" s="541"/>
      <c r="MJU184" s="541"/>
      <c r="MJV184" s="541"/>
      <c r="MJW184" s="541"/>
      <c r="MJX184" s="541"/>
      <c r="MJY184" s="541"/>
      <c r="MJZ184" s="541"/>
      <c r="MKA184" s="541"/>
      <c r="MKB184" s="541"/>
      <c r="MKC184" s="541"/>
      <c r="MKD184" s="541"/>
      <c r="MKE184" s="541"/>
      <c r="MKF184" s="541"/>
      <c r="MKG184" s="541"/>
      <c r="MKH184" s="541"/>
      <c r="MKI184" s="541"/>
      <c r="MKJ184" s="541"/>
      <c r="MKK184" s="541"/>
      <c r="MKL184" s="541"/>
      <c r="MKM184" s="541"/>
      <c r="MKN184" s="541"/>
      <c r="MKO184" s="541"/>
      <c r="MKP184" s="541"/>
      <c r="MKQ184" s="541"/>
      <c r="MKR184" s="541"/>
      <c r="MKS184" s="541"/>
      <c r="MKT184" s="541"/>
      <c r="MKU184" s="541"/>
      <c r="MKV184" s="541"/>
      <c r="MKW184" s="541"/>
      <c r="MKX184" s="541"/>
      <c r="MKY184" s="541"/>
      <c r="MKZ184" s="541"/>
      <c r="MLA184" s="541"/>
      <c r="MLB184" s="541"/>
      <c r="MLC184" s="541"/>
      <c r="MLD184" s="541"/>
      <c r="MLE184" s="541"/>
      <c r="MLF184" s="541"/>
      <c r="MLG184" s="541"/>
      <c r="MLH184" s="541"/>
      <c r="MLI184" s="541"/>
      <c r="MLJ184" s="541"/>
      <c r="MLK184" s="541"/>
      <c r="MLL184" s="541"/>
      <c r="MLM184" s="541"/>
      <c r="MLN184" s="541"/>
      <c r="MLO184" s="541"/>
      <c r="MLP184" s="541"/>
      <c r="MLQ184" s="541"/>
      <c r="MLR184" s="541"/>
      <c r="MLS184" s="541"/>
      <c r="MLT184" s="541"/>
      <c r="MLU184" s="541"/>
      <c r="MLV184" s="541"/>
      <c r="MLW184" s="541"/>
      <c r="MLX184" s="541"/>
      <c r="MLY184" s="541"/>
      <c r="MLZ184" s="541"/>
      <c r="MMA184" s="541"/>
      <c r="MMB184" s="541"/>
      <c r="MMC184" s="541"/>
      <c r="MMD184" s="541"/>
      <c r="MME184" s="541"/>
      <c r="MMF184" s="541"/>
      <c r="MMG184" s="541"/>
      <c r="MMH184" s="541"/>
      <c r="MMI184" s="541"/>
      <c r="MMJ184" s="541"/>
      <c r="MMK184" s="541"/>
      <c r="MML184" s="541"/>
      <c r="MMM184" s="541"/>
      <c r="MMN184" s="541"/>
      <c r="MMO184" s="541"/>
      <c r="MMP184" s="541"/>
      <c r="MMQ184" s="541"/>
      <c r="MMR184" s="541"/>
      <c r="MMS184" s="541"/>
      <c r="MMT184" s="541"/>
      <c r="MMU184" s="541"/>
      <c r="MMV184" s="541"/>
      <c r="MMW184" s="541"/>
      <c r="MMX184" s="541"/>
      <c r="MMY184" s="541"/>
      <c r="MMZ184" s="541"/>
      <c r="MNA184" s="541"/>
      <c r="MNB184" s="541"/>
      <c r="MNC184" s="541"/>
      <c r="MND184" s="541"/>
      <c r="MNE184" s="541"/>
      <c r="MNF184" s="541"/>
      <c r="MNG184" s="541"/>
      <c r="MNH184" s="541"/>
      <c r="MNI184" s="541"/>
      <c r="MNJ184" s="541"/>
      <c r="MNK184" s="541"/>
      <c r="MNL184" s="541"/>
      <c r="MNM184" s="541"/>
      <c r="MNN184" s="541"/>
      <c r="MNO184" s="541"/>
      <c r="MNP184" s="541"/>
      <c r="MNQ184" s="541"/>
      <c r="MNR184" s="541"/>
      <c r="MNS184" s="541"/>
      <c r="MNT184" s="541"/>
      <c r="MNU184" s="541"/>
      <c r="MNV184" s="541"/>
      <c r="MNW184" s="541"/>
      <c r="MNX184" s="541"/>
      <c r="MNY184" s="541"/>
      <c r="MNZ184" s="541"/>
      <c r="MOA184" s="541"/>
      <c r="MOB184" s="541"/>
      <c r="MOC184" s="541"/>
      <c r="MOD184" s="541"/>
      <c r="MOE184" s="541"/>
      <c r="MOF184" s="541"/>
      <c r="MOG184" s="541"/>
      <c r="MOH184" s="541"/>
      <c r="MOI184" s="541"/>
      <c r="MOJ184" s="541"/>
      <c r="MOK184" s="541"/>
      <c r="MOL184" s="541"/>
      <c r="MOM184" s="541"/>
      <c r="MON184" s="541"/>
      <c r="MOO184" s="541"/>
      <c r="MOP184" s="541"/>
      <c r="MOQ184" s="541"/>
      <c r="MOR184" s="541"/>
      <c r="MOS184" s="541"/>
      <c r="MOT184" s="541"/>
      <c r="MOU184" s="541"/>
      <c r="MOV184" s="541"/>
      <c r="MOW184" s="541"/>
      <c r="MOX184" s="541"/>
      <c r="MOY184" s="541"/>
      <c r="MOZ184" s="541"/>
      <c r="MPA184" s="541"/>
      <c r="MPB184" s="541"/>
      <c r="MPC184" s="541"/>
      <c r="MPD184" s="541"/>
      <c r="MPE184" s="541"/>
      <c r="MPF184" s="541"/>
      <c r="MPG184" s="541"/>
      <c r="MPH184" s="541"/>
      <c r="MPI184" s="541"/>
      <c r="MPJ184" s="541"/>
      <c r="MPK184" s="541"/>
      <c r="MPL184" s="541"/>
      <c r="MPM184" s="541"/>
      <c r="MPN184" s="541"/>
      <c r="MPO184" s="541"/>
      <c r="MPP184" s="541"/>
      <c r="MPQ184" s="541"/>
      <c r="MPR184" s="541"/>
      <c r="MPS184" s="541"/>
      <c r="MPT184" s="541"/>
      <c r="MPU184" s="541"/>
      <c r="MPV184" s="541"/>
      <c r="MPW184" s="541"/>
      <c r="MPX184" s="541"/>
      <c r="MPY184" s="541"/>
      <c r="MPZ184" s="541"/>
      <c r="MQA184" s="541"/>
      <c r="MQB184" s="541"/>
      <c r="MQC184" s="541"/>
      <c r="MQD184" s="541"/>
      <c r="MQE184" s="541"/>
      <c r="MQF184" s="541"/>
      <c r="MQG184" s="541"/>
      <c r="MQH184" s="541"/>
      <c r="MQI184" s="541"/>
      <c r="MQJ184" s="541"/>
      <c r="MQK184" s="541"/>
      <c r="MQL184" s="541"/>
      <c r="MQM184" s="541"/>
      <c r="MQN184" s="541"/>
      <c r="MQO184" s="541"/>
      <c r="MQP184" s="541"/>
      <c r="MQQ184" s="541"/>
      <c r="MQR184" s="541"/>
      <c r="MQS184" s="541"/>
      <c r="MQT184" s="541"/>
      <c r="MQU184" s="541"/>
      <c r="MQV184" s="541"/>
      <c r="MQW184" s="541"/>
      <c r="MQX184" s="541"/>
      <c r="MQY184" s="541"/>
      <c r="MQZ184" s="541"/>
      <c r="MRA184" s="541"/>
      <c r="MRB184" s="541"/>
      <c r="MRC184" s="541"/>
      <c r="MRD184" s="541"/>
      <c r="MRE184" s="541"/>
      <c r="MRF184" s="541"/>
      <c r="MRG184" s="541"/>
      <c r="MRH184" s="541"/>
      <c r="MRI184" s="541"/>
      <c r="MRJ184" s="541"/>
      <c r="MRK184" s="541"/>
      <c r="MRL184" s="541"/>
      <c r="MRM184" s="541"/>
      <c r="MRN184" s="541"/>
      <c r="MRO184" s="541"/>
      <c r="MRP184" s="541"/>
      <c r="MRQ184" s="541"/>
      <c r="MRR184" s="541"/>
      <c r="MRS184" s="541"/>
      <c r="MRT184" s="541"/>
      <c r="MRU184" s="541"/>
      <c r="MRV184" s="541"/>
      <c r="MRW184" s="541"/>
      <c r="MRX184" s="541"/>
      <c r="MRY184" s="541"/>
      <c r="MRZ184" s="541"/>
      <c r="MSA184" s="541"/>
      <c r="MSB184" s="541"/>
      <c r="MSC184" s="541"/>
      <c r="MSD184" s="541"/>
      <c r="MSE184" s="541"/>
      <c r="MSF184" s="541"/>
      <c r="MSG184" s="541"/>
      <c r="MSH184" s="541"/>
      <c r="MSI184" s="541"/>
      <c r="MSJ184" s="541"/>
      <c r="MSK184" s="541"/>
      <c r="MSL184" s="541"/>
      <c r="MSM184" s="541"/>
      <c r="MSN184" s="541"/>
      <c r="MSO184" s="541"/>
      <c r="MSP184" s="541"/>
      <c r="MSQ184" s="541"/>
      <c r="MSR184" s="541"/>
      <c r="MSS184" s="541"/>
      <c r="MST184" s="541"/>
      <c r="MSU184" s="541"/>
      <c r="MSV184" s="541"/>
      <c r="MSW184" s="541"/>
      <c r="MSX184" s="541"/>
      <c r="MSY184" s="541"/>
      <c r="MSZ184" s="541"/>
      <c r="MTA184" s="541"/>
      <c r="MTB184" s="541"/>
      <c r="MTC184" s="541"/>
      <c r="MTD184" s="541"/>
      <c r="MTE184" s="541"/>
      <c r="MTF184" s="541"/>
      <c r="MTG184" s="541"/>
      <c r="MTH184" s="541"/>
      <c r="MTI184" s="541"/>
      <c r="MTJ184" s="541"/>
      <c r="MTK184" s="541"/>
      <c r="MTL184" s="541"/>
      <c r="MTM184" s="541"/>
      <c r="MTN184" s="541"/>
      <c r="MTO184" s="541"/>
      <c r="MTP184" s="541"/>
      <c r="MTQ184" s="541"/>
      <c r="MTR184" s="541"/>
      <c r="MTS184" s="541"/>
      <c r="MTT184" s="541"/>
      <c r="MTU184" s="541"/>
      <c r="MTV184" s="541"/>
      <c r="MTW184" s="541"/>
      <c r="MTX184" s="541"/>
      <c r="MTY184" s="541"/>
      <c r="MTZ184" s="541"/>
      <c r="MUA184" s="541"/>
      <c r="MUB184" s="541"/>
      <c r="MUC184" s="541"/>
      <c r="MUD184" s="541"/>
      <c r="MUE184" s="541"/>
      <c r="MUF184" s="541"/>
      <c r="MUG184" s="541"/>
      <c r="MUH184" s="541"/>
      <c r="MUI184" s="541"/>
      <c r="MUJ184" s="541"/>
      <c r="MUK184" s="541"/>
      <c r="MUL184" s="541"/>
      <c r="MUM184" s="541"/>
      <c r="MUN184" s="541"/>
      <c r="MUO184" s="541"/>
      <c r="MUP184" s="541"/>
      <c r="MUQ184" s="541"/>
      <c r="MUR184" s="541"/>
      <c r="MUS184" s="541"/>
      <c r="MUT184" s="541"/>
      <c r="MUU184" s="541"/>
      <c r="MUV184" s="541"/>
      <c r="MUW184" s="541"/>
      <c r="MUX184" s="541"/>
      <c r="MUY184" s="541"/>
      <c r="MUZ184" s="541"/>
      <c r="MVA184" s="541"/>
      <c r="MVB184" s="541"/>
      <c r="MVC184" s="541"/>
      <c r="MVD184" s="541"/>
      <c r="MVE184" s="541"/>
      <c r="MVF184" s="541"/>
      <c r="MVG184" s="541"/>
      <c r="MVH184" s="541"/>
      <c r="MVI184" s="541"/>
      <c r="MVJ184" s="541"/>
      <c r="MVK184" s="541"/>
      <c r="MVL184" s="541"/>
      <c r="MVM184" s="541"/>
      <c r="MVN184" s="541"/>
      <c r="MVO184" s="541"/>
      <c r="MVP184" s="541"/>
      <c r="MVQ184" s="541"/>
      <c r="MVR184" s="541"/>
      <c r="MVS184" s="541"/>
      <c r="MVT184" s="541"/>
      <c r="MVU184" s="541"/>
      <c r="MVV184" s="541"/>
      <c r="MVW184" s="541"/>
      <c r="MVX184" s="541"/>
      <c r="MVY184" s="541"/>
      <c r="MVZ184" s="541"/>
      <c r="MWA184" s="541"/>
      <c r="MWB184" s="541"/>
      <c r="MWC184" s="541"/>
      <c r="MWD184" s="541"/>
      <c r="MWE184" s="541"/>
      <c r="MWF184" s="541"/>
      <c r="MWG184" s="541"/>
      <c r="MWH184" s="541"/>
      <c r="MWI184" s="541"/>
      <c r="MWJ184" s="541"/>
      <c r="MWK184" s="541"/>
      <c r="MWL184" s="541"/>
      <c r="MWM184" s="541"/>
      <c r="MWN184" s="541"/>
      <c r="MWO184" s="541"/>
      <c r="MWP184" s="541"/>
      <c r="MWQ184" s="541"/>
      <c r="MWR184" s="541"/>
      <c r="MWS184" s="541"/>
      <c r="MWT184" s="541"/>
      <c r="MWU184" s="541"/>
      <c r="MWV184" s="541"/>
      <c r="MWW184" s="541"/>
      <c r="MWX184" s="541"/>
      <c r="MWY184" s="541"/>
      <c r="MWZ184" s="541"/>
      <c r="MXA184" s="541"/>
      <c r="MXB184" s="541"/>
      <c r="MXC184" s="541"/>
      <c r="MXD184" s="541"/>
      <c r="MXE184" s="541"/>
      <c r="MXF184" s="541"/>
      <c r="MXG184" s="541"/>
      <c r="MXH184" s="541"/>
      <c r="MXI184" s="541"/>
      <c r="MXJ184" s="541"/>
      <c r="MXK184" s="541"/>
      <c r="MXL184" s="541"/>
      <c r="MXM184" s="541"/>
      <c r="MXN184" s="541"/>
      <c r="MXO184" s="541"/>
      <c r="MXP184" s="541"/>
      <c r="MXQ184" s="541"/>
      <c r="MXR184" s="541"/>
      <c r="MXS184" s="541"/>
      <c r="MXT184" s="541"/>
      <c r="MXU184" s="541"/>
      <c r="MXV184" s="541"/>
      <c r="MXW184" s="541"/>
      <c r="MXX184" s="541"/>
      <c r="MXY184" s="541"/>
      <c r="MXZ184" s="541"/>
      <c r="MYA184" s="541"/>
      <c r="MYB184" s="541"/>
      <c r="MYC184" s="541"/>
      <c r="MYD184" s="541"/>
      <c r="MYE184" s="541"/>
      <c r="MYF184" s="541"/>
      <c r="MYG184" s="541"/>
      <c r="MYH184" s="541"/>
      <c r="MYI184" s="541"/>
      <c r="MYJ184" s="541"/>
      <c r="MYK184" s="541"/>
      <c r="MYL184" s="541"/>
      <c r="MYM184" s="541"/>
      <c r="MYN184" s="541"/>
      <c r="MYO184" s="541"/>
      <c r="MYP184" s="541"/>
      <c r="MYQ184" s="541"/>
      <c r="MYR184" s="541"/>
      <c r="MYS184" s="541"/>
      <c r="MYT184" s="541"/>
      <c r="MYU184" s="541"/>
      <c r="MYV184" s="541"/>
      <c r="MYW184" s="541"/>
      <c r="MYX184" s="541"/>
      <c r="MYY184" s="541"/>
      <c r="MYZ184" s="541"/>
      <c r="MZA184" s="541"/>
      <c r="MZB184" s="541"/>
      <c r="MZC184" s="541"/>
      <c r="MZD184" s="541"/>
      <c r="MZE184" s="541"/>
      <c r="MZF184" s="541"/>
      <c r="MZG184" s="541"/>
      <c r="MZH184" s="541"/>
      <c r="MZI184" s="541"/>
      <c r="MZJ184" s="541"/>
      <c r="MZK184" s="541"/>
      <c r="MZL184" s="541"/>
      <c r="MZM184" s="541"/>
      <c r="MZN184" s="541"/>
      <c r="MZO184" s="541"/>
      <c r="MZP184" s="541"/>
      <c r="MZQ184" s="541"/>
      <c r="MZR184" s="541"/>
      <c r="MZS184" s="541"/>
      <c r="MZT184" s="541"/>
      <c r="MZU184" s="541"/>
      <c r="MZV184" s="541"/>
      <c r="MZW184" s="541"/>
      <c r="MZX184" s="541"/>
      <c r="MZY184" s="541"/>
      <c r="MZZ184" s="541"/>
      <c r="NAA184" s="541"/>
      <c r="NAB184" s="541"/>
      <c r="NAC184" s="541"/>
      <c r="NAD184" s="541"/>
      <c r="NAE184" s="541"/>
      <c r="NAF184" s="541"/>
      <c r="NAG184" s="541"/>
      <c r="NAH184" s="541"/>
      <c r="NAI184" s="541"/>
      <c r="NAJ184" s="541"/>
      <c r="NAK184" s="541"/>
      <c r="NAL184" s="541"/>
      <c r="NAM184" s="541"/>
      <c r="NAN184" s="541"/>
      <c r="NAO184" s="541"/>
      <c r="NAP184" s="541"/>
      <c r="NAQ184" s="541"/>
      <c r="NAR184" s="541"/>
      <c r="NAS184" s="541"/>
      <c r="NAT184" s="541"/>
      <c r="NAU184" s="541"/>
      <c r="NAV184" s="541"/>
      <c r="NAW184" s="541"/>
      <c r="NAX184" s="541"/>
      <c r="NAY184" s="541"/>
      <c r="NAZ184" s="541"/>
      <c r="NBA184" s="541"/>
      <c r="NBB184" s="541"/>
      <c r="NBC184" s="541"/>
      <c r="NBD184" s="541"/>
      <c r="NBE184" s="541"/>
      <c r="NBF184" s="541"/>
      <c r="NBG184" s="541"/>
      <c r="NBH184" s="541"/>
      <c r="NBI184" s="541"/>
      <c r="NBJ184" s="541"/>
      <c r="NBK184" s="541"/>
      <c r="NBL184" s="541"/>
      <c r="NBM184" s="541"/>
      <c r="NBN184" s="541"/>
      <c r="NBO184" s="541"/>
      <c r="NBP184" s="541"/>
      <c r="NBQ184" s="541"/>
      <c r="NBR184" s="541"/>
      <c r="NBS184" s="541"/>
      <c r="NBT184" s="541"/>
      <c r="NBU184" s="541"/>
      <c r="NBV184" s="541"/>
      <c r="NBW184" s="541"/>
      <c r="NBX184" s="541"/>
      <c r="NBY184" s="541"/>
      <c r="NBZ184" s="541"/>
      <c r="NCA184" s="541"/>
      <c r="NCB184" s="541"/>
      <c r="NCC184" s="541"/>
      <c r="NCD184" s="541"/>
      <c r="NCE184" s="541"/>
      <c r="NCF184" s="541"/>
      <c r="NCG184" s="541"/>
      <c r="NCH184" s="541"/>
      <c r="NCI184" s="541"/>
      <c r="NCJ184" s="541"/>
      <c r="NCK184" s="541"/>
      <c r="NCL184" s="541"/>
      <c r="NCM184" s="541"/>
      <c r="NCN184" s="541"/>
      <c r="NCO184" s="541"/>
      <c r="NCP184" s="541"/>
      <c r="NCQ184" s="541"/>
      <c r="NCR184" s="541"/>
      <c r="NCS184" s="541"/>
      <c r="NCT184" s="541"/>
      <c r="NCU184" s="541"/>
      <c r="NCV184" s="541"/>
      <c r="NCW184" s="541"/>
      <c r="NCX184" s="541"/>
      <c r="NCY184" s="541"/>
      <c r="NCZ184" s="541"/>
      <c r="NDA184" s="541"/>
      <c r="NDB184" s="541"/>
      <c r="NDC184" s="541"/>
      <c r="NDD184" s="541"/>
      <c r="NDE184" s="541"/>
      <c r="NDF184" s="541"/>
      <c r="NDG184" s="541"/>
      <c r="NDH184" s="541"/>
      <c r="NDI184" s="541"/>
      <c r="NDJ184" s="541"/>
      <c r="NDK184" s="541"/>
      <c r="NDL184" s="541"/>
      <c r="NDM184" s="541"/>
      <c r="NDN184" s="541"/>
      <c r="NDO184" s="541"/>
      <c r="NDP184" s="541"/>
      <c r="NDQ184" s="541"/>
      <c r="NDR184" s="541"/>
      <c r="NDS184" s="541"/>
      <c r="NDT184" s="541"/>
      <c r="NDU184" s="541"/>
      <c r="NDV184" s="541"/>
      <c r="NDW184" s="541"/>
      <c r="NDX184" s="541"/>
      <c r="NDY184" s="541"/>
      <c r="NDZ184" s="541"/>
      <c r="NEA184" s="541"/>
      <c r="NEB184" s="541"/>
      <c r="NEC184" s="541"/>
      <c r="NED184" s="541"/>
      <c r="NEE184" s="541"/>
      <c r="NEF184" s="541"/>
      <c r="NEG184" s="541"/>
      <c r="NEH184" s="541"/>
      <c r="NEI184" s="541"/>
      <c r="NEJ184" s="541"/>
      <c r="NEK184" s="541"/>
      <c r="NEL184" s="541"/>
      <c r="NEM184" s="541"/>
      <c r="NEN184" s="541"/>
      <c r="NEO184" s="541"/>
      <c r="NEP184" s="541"/>
      <c r="NEQ184" s="541"/>
      <c r="NER184" s="541"/>
      <c r="NES184" s="541"/>
      <c r="NET184" s="541"/>
      <c r="NEU184" s="541"/>
      <c r="NEV184" s="541"/>
      <c r="NEW184" s="541"/>
      <c r="NEX184" s="541"/>
      <c r="NEY184" s="541"/>
      <c r="NEZ184" s="541"/>
      <c r="NFA184" s="541"/>
      <c r="NFB184" s="541"/>
      <c r="NFC184" s="541"/>
      <c r="NFD184" s="541"/>
      <c r="NFE184" s="541"/>
      <c r="NFF184" s="541"/>
      <c r="NFG184" s="541"/>
      <c r="NFH184" s="541"/>
      <c r="NFI184" s="541"/>
      <c r="NFJ184" s="541"/>
      <c r="NFK184" s="541"/>
      <c r="NFL184" s="541"/>
      <c r="NFM184" s="541"/>
      <c r="NFN184" s="541"/>
      <c r="NFO184" s="541"/>
      <c r="NFP184" s="541"/>
      <c r="NFQ184" s="541"/>
      <c r="NFR184" s="541"/>
      <c r="NFS184" s="541"/>
      <c r="NFT184" s="541"/>
      <c r="NFU184" s="541"/>
      <c r="NFV184" s="541"/>
      <c r="NFW184" s="541"/>
      <c r="NFX184" s="541"/>
      <c r="NFY184" s="541"/>
      <c r="NFZ184" s="541"/>
      <c r="NGA184" s="541"/>
      <c r="NGB184" s="541"/>
      <c r="NGC184" s="541"/>
      <c r="NGD184" s="541"/>
      <c r="NGE184" s="541"/>
      <c r="NGF184" s="541"/>
      <c r="NGG184" s="541"/>
      <c r="NGH184" s="541"/>
      <c r="NGI184" s="541"/>
      <c r="NGJ184" s="541"/>
      <c r="NGK184" s="541"/>
      <c r="NGL184" s="541"/>
      <c r="NGM184" s="541"/>
      <c r="NGN184" s="541"/>
      <c r="NGO184" s="541"/>
      <c r="NGP184" s="541"/>
      <c r="NGQ184" s="541"/>
      <c r="NGR184" s="541"/>
      <c r="NGS184" s="541"/>
      <c r="NGT184" s="541"/>
      <c r="NGU184" s="541"/>
      <c r="NGV184" s="541"/>
      <c r="NGW184" s="541"/>
      <c r="NGX184" s="541"/>
      <c r="NGY184" s="541"/>
      <c r="NGZ184" s="541"/>
      <c r="NHA184" s="541"/>
      <c r="NHB184" s="541"/>
      <c r="NHC184" s="541"/>
      <c r="NHD184" s="541"/>
      <c r="NHE184" s="541"/>
      <c r="NHF184" s="541"/>
      <c r="NHG184" s="541"/>
      <c r="NHH184" s="541"/>
      <c r="NHI184" s="541"/>
      <c r="NHJ184" s="541"/>
      <c r="NHK184" s="541"/>
      <c r="NHL184" s="541"/>
      <c r="NHM184" s="541"/>
      <c r="NHN184" s="541"/>
      <c r="NHO184" s="541"/>
      <c r="NHP184" s="541"/>
      <c r="NHQ184" s="541"/>
      <c r="NHR184" s="541"/>
      <c r="NHS184" s="541"/>
      <c r="NHT184" s="541"/>
      <c r="NHU184" s="541"/>
      <c r="NHV184" s="541"/>
      <c r="NHW184" s="541"/>
      <c r="NHX184" s="541"/>
      <c r="NHY184" s="541"/>
      <c r="NHZ184" s="541"/>
      <c r="NIA184" s="541"/>
      <c r="NIB184" s="541"/>
      <c r="NIC184" s="541"/>
      <c r="NID184" s="541"/>
      <c r="NIE184" s="541"/>
      <c r="NIF184" s="541"/>
      <c r="NIG184" s="541"/>
      <c r="NIH184" s="541"/>
      <c r="NII184" s="541"/>
      <c r="NIJ184" s="541"/>
      <c r="NIK184" s="541"/>
      <c r="NIL184" s="541"/>
      <c r="NIM184" s="541"/>
      <c r="NIN184" s="541"/>
      <c r="NIO184" s="541"/>
      <c r="NIP184" s="541"/>
      <c r="NIQ184" s="541"/>
      <c r="NIR184" s="541"/>
      <c r="NIS184" s="541"/>
      <c r="NIT184" s="541"/>
      <c r="NIU184" s="541"/>
      <c r="NIV184" s="541"/>
      <c r="NIW184" s="541"/>
      <c r="NIX184" s="541"/>
      <c r="NIY184" s="541"/>
      <c r="NIZ184" s="541"/>
      <c r="NJA184" s="541"/>
      <c r="NJB184" s="541"/>
      <c r="NJC184" s="541"/>
      <c r="NJD184" s="541"/>
      <c r="NJE184" s="541"/>
      <c r="NJF184" s="541"/>
      <c r="NJG184" s="541"/>
      <c r="NJH184" s="541"/>
      <c r="NJI184" s="541"/>
      <c r="NJJ184" s="541"/>
      <c r="NJK184" s="541"/>
      <c r="NJL184" s="541"/>
      <c r="NJM184" s="541"/>
      <c r="NJN184" s="541"/>
      <c r="NJO184" s="541"/>
      <c r="NJP184" s="541"/>
      <c r="NJQ184" s="541"/>
      <c r="NJR184" s="541"/>
      <c r="NJS184" s="541"/>
      <c r="NJT184" s="541"/>
      <c r="NJU184" s="541"/>
      <c r="NJV184" s="541"/>
      <c r="NJW184" s="541"/>
      <c r="NJX184" s="541"/>
      <c r="NJY184" s="541"/>
      <c r="NJZ184" s="541"/>
      <c r="NKA184" s="541"/>
      <c r="NKB184" s="541"/>
      <c r="NKC184" s="541"/>
      <c r="NKD184" s="541"/>
      <c r="NKE184" s="541"/>
      <c r="NKF184" s="541"/>
      <c r="NKG184" s="541"/>
      <c r="NKH184" s="541"/>
      <c r="NKI184" s="541"/>
      <c r="NKJ184" s="541"/>
      <c r="NKK184" s="541"/>
      <c r="NKL184" s="541"/>
      <c r="NKM184" s="541"/>
      <c r="NKN184" s="541"/>
      <c r="NKO184" s="541"/>
      <c r="NKP184" s="541"/>
      <c r="NKQ184" s="541"/>
      <c r="NKR184" s="541"/>
      <c r="NKS184" s="541"/>
      <c r="NKT184" s="541"/>
      <c r="NKU184" s="541"/>
      <c r="NKV184" s="541"/>
      <c r="NKW184" s="541"/>
      <c r="NKX184" s="541"/>
      <c r="NKY184" s="541"/>
      <c r="NKZ184" s="541"/>
      <c r="NLA184" s="541"/>
      <c r="NLB184" s="541"/>
      <c r="NLC184" s="541"/>
      <c r="NLD184" s="541"/>
      <c r="NLE184" s="541"/>
      <c r="NLF184" s="541"/>
      <c r="NLG184" s="541"/>
      <c r="NLH184" s="541"/>
      <c r="NLI184" s="541"/>
      <c r="NLJ184" s="541"/>
      <c r="NLK184" s="541"/>
      <c r="NLL184" s="541"/>
      <c r="NLM184" s="541"/>
      <c r="NLN184" s="541"/>
      <c r="NLO184" s="541"/>
      <c r="NLP184" s="541"/>
      <c r="NLQ184" s="541"/>
      <c r="NLR184" s="541"/>
      <c r="NLS184" s="541"/>
      <c r="NLT184" s="541"/>
      <c r="NLU184" s="541"/>
      <c r="NLV184" s="541"/>
      <c r="NLW184" s="541"/>
      <c r="NLX184" s="541"/>
      <c r="NLY184" s="541"/>
      <c r="NLZ184" s="541"/>
      <c r="NMA184" s="541"/>
      <c r="NMB184" s="541"/>
      <c r="NMC184" s="541"/>
      <c r="NMD184" s="541"/>
      <c r="NME184" s="541"/>
      <c r="NMF184" s="541"/>
      <c r="NMG184" s="541"/>
      <c r="NMH184" s="541"/>
      <c r="NMI184" s="541"/>
      <c r="NMJ184" s="541"/>
      <c r="NMK184" s="541"/>
      <c r="NML184" s="541"/>
      <c r="NMM184" s="541"/>
      <c r="NMN184" s="541"/>
      <c r="NMO184" s="541"/>
      <c r="NMP184" s="541"/>
      <c r="NMQ184" s="541"/>
      <c r="NMR184" s="541"/>
      <c r="NMS184" s="541"/>
      <c r="NMT184" s="541"/>
      <c r="NMU184" s="541"/>
      <c r="NMV184" s="541"/>
      <c r="NMW184" s="541"/>
      <c r="NMX184" s="541"/>
      <c r="NMY184" s="541"/>
      <c r="NMZ184" s="541"/>
      <c r="NNA184" s="541"/>
      <c r="NNB184" s="541"/>
      <c r="NNC184" s="541"/>
      <c r="NND184" s="541"/>
      <c r="NNE184" s="541"/>
      <c r="NNF184" s="541"/>
      <c r="NNG184" s="541"/>
      <c r="NNH184" s="541"/>
      <c r="NNI184" s="541"/>
      <c r="NNJ184" s="541"/>
      <c r="NNK184" s="541"/>
      <c r="NNL184" s="541"/>
      <c r="NNM184" s="541"/>
      <c r="NNN184" s="541"/>
      <c r="NNO184" s="541"/>
      <c r="NNP184" s="541"/>
      <c r="NNQ184" s="541"/>
      <c r="NNR184" s="541"/>
      <c r="NNS184" s="541"/>
      <c r="NNT184" s="541"/>
      <c r="NNU184" s="541"/>
      <c r="NNV184" s="541"/>
      <c r="NNW184" s="541"/>
      <c r="NNX184" s="541"/>
      <c r="NNY184" s="541"/>
      <c r="NNZ184" s="541"/>
      <c r="NOA184" s="541"/>
      <c r="NOB184" s="541"/>
      <c r="NOC184" s="541"/>
      <c r="NOD184" s="541"/>
      <c r="NOE184" s="541"/>
      <c r="NOF184" s="541"/>
      <c r="NOG184" s="541"/>
      <c r="NOH184" s="541"/>
      <c r="NOI184" s="541"/>
      <c r="NOJ184" s="541"/>
      <c r="NOK184" s="541"/>
      <c r="NOL184" s="541"/>
      <c r="NOM184" s="541"/>
      <c r="NON184" s="541"/>
      <c r="NOO184" s="541"/>
      <c r="NOP184" s="541"/>
      <c r="NOQ184" s="541"/>
      <c r="NOR184" s="541"/>
      <c r="NOS184" s="541"/>
      <c r="NOT184" s="541"/>
      <c r="NOU184" s="541"/>
      <c r="NOV184" s="541"/>
      <c r="NOW184" s="541"/>
      <c r="NOX184" s="541"/>
      <c r="NOY184" s="541"/>
      <c r="NOZ184" s="541"/>
      <c r="NPA184" s="541"/>
      <c r="NPB184" s="541"/>
      <c r="NPC184" s="541"/>
      <c r="NPD184" s="541"/>
      <c r="NPE184" s="541"/>
      <c r="NPF184" s="541"/>
      <c r="NPG184" s="541"/>
      <c r="NPH184" s="541"/>
      <c r="NPI184" s="541"/>
      <c r="NPJ184" s="541"/>
      <c r="NPK184" s="541"/>
      <c r="NPL184" s="541"/>
      <c r="NPM184" s="541"/>
      <c r="NPN184" s="541"/>
      <c r="NPO184" s="541"/>
      <c r="NPP184" s="541"/>
      <c r="NPQ184" s="541"/>
      <c r="NPR184" s="541"/>
      <c r="NPS184" s="541"/>
      <c r="NPT184" s="541"/>
      <c r="NPU184" s="541"/>
      <c r="NPV184" s="541"/>
      <c r="NPW184" s="541"/>
      <c r="NPX184" s="541"/>
      <c r="NPY184" s="541"/>
      <c r="NPZ184" s="541"/>
      <c r="NQA184" s="541"/>
      <c r="NQB184" s="541"/>
      <c r="NQC184" s="541"/>
      <c r="NQD184" s="541"/>
      <c r="NQE184" s="541"/>
      <c r="NQF184" s="541"/>
      <c r="NQG184" s="541"/>
      <c r="NQH184" s="541"/>
      <c r="NQI184" s="541"/>
      <c r="NQJ184" s="541"/>
      <c r="NQK184" s="541"/>
      <c r="NQL184" s="541"/>
      <c r="NQM184" s="541"/>
      <c r="NQN184" s="541"/>
      <c r="NQO184" s="541"/>
      <c r="NQP184" s="541"/>
      <c r="NQQ184" s="541"/>
      <c r="NQR184" s="541"/>
      <c r="NQS184" s="541"/>
      <c r="NQT184" s="541"/>
      <c r="NQU184" s="541"/>
      <c r="NQV184" s="541"/>
      <c r="NQW184" s="541"/>
      <c r="NQX184" s="541"/>
      <c r="NQY184" s="541"/>
      <c r="NQZ184" s="541"/>
      <c r="NRA184" s="541"/>
      <c r="NRB184" s="541"/>
      <c r="NRC184" s="541"/>
      <c r="NRD184" s="541"/>
      <c r="NRE184" s="541"/>
      <c r="NRF184" s="541"/>
      <c r="NRG184" s="541"/>
      <c r="NRH184" s="541"/>
      <c r="NRI184" s="541"/>
      <c r="NRJ184" s="541"/>
      <c r="NRK184" s="541"/>
      <c r="NRL184" s="541"/>
      <c r="NRM184" s="541"/>
      <c r="NRN184" s="541"/>
      <c r="NRO184" s="541"/>
      <c r="NRP184" s="541"/>
      <c r="NRQ184" s="541"/>
      <c r="NRR184" s="541"/>
      <c r="NRS184" s="541"/>
      <c r="NRT184" s="541"/>
      <c r="NRU184" s="541"/>
      <c r="NRV184" s="541"/>
      <c r="NRW184" s="541"/>
      <c r="NRX184" s="541"/>
      <c r="NRY184" s="541"/>
      <c r="NRZ184" s="541"/>
      <c r="NSA184" s="541"/>
      <c r="NSB184" s="541"/>
      <c r="NSC184" s="541"/>
      <c r="NSD184" s="541"/>
      <c r="NSE184" s="541"/>
      <c r="NSF184" s="541"/>
      <c r="NSG184" s="541"/>
      <c r="NSH184" s="541"/>
      <c r="NSI184" s="541"/>
      <c r="NSJ184" s="541"/>
      <c r="NSK184" s="541"/>
      <c r="NSL184" s="541"/>
      <c r="NSM184" s="541"/>
      <c r="NSN184" s="541"/>
      <c r="NSO184" s="541"/>
      <c r="NSP184" s="541"/>
      <c r="NSQ184" s="541"/>
      <c r="NSR184" s="541"/>
      <c r="NSS184" s="541"/>
      <c r="NST184" s="541"/>
      <c r="NSU184" s="541"/>
      <c r="NSV184" s="541"/>
      <c r="NSW184" s="541"/>
      <c r="NSX184" s="541"/>
      <c r="NSY184" s="541"/>
      <c r="NSZ184" s="541"/>
      <c r="NTA184" s="541"/>
      <c r="NTB184" s="541"/>
      <c r="NTC184" s="541"/>
      <c r="NTD184" s="541"/>
      <c r="NTE184" s="541"/>
      <c r="NTF184" s="541"/>
      <c r="NTG184" s="541"/>
      <c r="NTH184" s="541"/>
      <c r="NTI184" s="541"/>
      <c r="NTJ184" s="541"/>
      <c r="NTK184" s="541"/>
      <c r="NTL184" s="541"/>
      <c r="NTM184" s="541"/>
      <c r="NTN184" s="541"/>
      <c r="NTO184" s="541"/>
      <c r="NTP184" s="541"/>
      <c r="NTQ184" s="541"/>
      <c r="NTR184" s="541"/>
      <c r="NTS184" s="541"/>
      <c r="NTT184" s="541"/>
      <c r="NTU184" s="541"/>
      <c r="NTV184" s="541"/>
      <c r="NTW184" s="541"/>
      <c r="NTX184" s="541"/>
      <c r="NTY184" s="541"/>
      <c r="NTZ184" s="541"/>
      <c r="NUA184" s="541"/>
      <c r="NUB184" s="541"/>
      <c r="NUC184" s="541"/>
      <c r="NUD184" s="541"/>
      <c r="NUE184" s="541"/>
      <c r="NUF184" s="541"/>
      <c r="NUG184" s="541"/>
      <c r="NUH184" s="541"/>
      <c r="NUI184" s="541"/>
      <c r="NUJ184" s="541"/>
      <c r="NUK184" s="541"/>
      <c r="NUL184" s="541"/>
      <c r="NUM184" s="541"/>
      <c r="NUN184" s="541"/>
      <c r="NUO184" s="541"/>
      <c r="NUP184" s="541"/>
      <c r="NUQ184" s="541"/>
      <c r="NUR184" s="541"/>
      <c r="NUS184" s="541"/>
      <c r="NUT184" s="541"/>
      <c r="NUU184" s="541"/>
      <c r="NUV184" s="541"/>
      <c r="NUW184" s="541"/>
      <c r="NUX184" s="541"/>
      <c r="NUY184" s="541"/>
      <c r="NUZ184" s="541"/>
      <c r="NVA184" s="541"/>
      <c r="NVB184" s="541"/>
      <c r="NVC184" s="541"/>
      <c r="NVD184" s="541"/>
      <c r="NVE184" s="541"/>
      <c r="NVF184" s="541"/>
      <c r="NVG184" s="541"/>
      <c r="NVH184" s="541"/>
      <c r="NVI184" s="541"/>
      <c r="NVJ184" s="541"/>
      <c r="NVK184" s="541"/>
      <c r="NVL184" s="541"/>
      <c r="NVM184" s="541"/>
      <c r="NVN184" s="541"/>
      <c r="NVO184" s="541"/>
      <c r="NVP184" s="541"/>
      <c r="NVQ184" s="541"/>
      <c r="NVR184" s="541"/>
      <c r="NVS184" s="541"/>
      <c r="NVT184" s="541"/>
      <c r="NVU184" s="541"/>
      <c r="NVV184" s="541"/>
      <c r="NVW184" s="541"/>
      <c r="NVX184" s="541"/>
      <c r="NVY184" s="541"/>
      <c r="NVZ184" s="541"/>
      <c r="NWA184" s="541"/>
      <c r="NWB184" s="541"/>
      <c r="NWC184" s="541"/>
      <c r="NWD184" s="541"/>
      <c r="NWE184" s="541"/>
      <c r="NWF184" s="541"/>
      <c r="NWG184" s="541"/>
      <c r="NWH184" s="541"/>
      <c r="NWI184" s="541"/>
      <c r="NWJ184" s="541"/>
      <c r="NWK184" s="541"/>
      <c r="NWL184" s="541"/>
      <c r="NWM184" s="541"/>
      <c r="NWN184" s="541"/>
      <c r="NWO184" s="541"/>
      <c r="NWP184" s="541"/>
      <c r="NWQ184" s="541"/>
      <c r="NWR184" s="541"/>
      <c r="NWS184" s="541"/>
      <c r="NWT184" s="541"/>
      <c r="NWU184" s="541"/>
      <c r="NWV184" s="541"/>
      <c r="NWW184" s="541"/>
      <c r="NWX184" s="541"/>
      <c r="NWY184" s="541"/>
      <c r="NWZ184" s="541"/>
      <c r="NXA184" s="541"/>
      <c r="NXB184" s="541"/>
      <c r="NXC184" s="541"/>
      <c r="NXD184" s="541"/>
      <c r="NXE184" s="541"/>
      <c r="NXF184" s="541"/>
      <c r="NXG184" s="541"/>
      <c r="NXH184" s="541"/>
      <c r="NXI184" s="541"/>
      <c r="NXJ184" s="541"/>
      <c r="NXK184" s="541"/>
      <c r="NXL184" s="541"/>
      <c r="NXM184" s="541"/>
      <c r="NXN184" s="541"/>
      <c r="NXO184" s="541"/>
      <c r="NXP184" s="541"/>
      <c r="NXQ184" s="541"/>
      <c r="NXR184" s="541"/>
      <c r="NXS184" s="541"/>
      <c r="NXT184" s="541"/>
      <c r="NXU184" s="541"/>
      <c r="NXV184" s="541"/>
      <c r="NXW184" s="541"/>
      <c r="NXX184" s="541"/>
      <c r="NXY184" s="541"/>
      <c r="NXZ184" s="541"/>
      <c r="NYA184" s="541"/>
      <c r="NYB184" s="541"/>
      <c r="NYC184" s="541"/>
      <c r="NYD184" s="541"/>
      <c r="NYE184" s="541"/>
      <c r="NYF184" s="541"/>
      <c r="NYG184" s="541"/>
      <c r="NYH184" s="541"/>
      <c r="NYI184" s="541"/>
      <c r="NYJ184" s="541"/>
      <c r="NYK184" s="541"/>
      <c r="NYL184" s="541"/>
      <c r="NYM184" s="541"/>
      <c r="NYN184" s="541"/>
      <c r="NYO184" s="541"/>
      <c r="NYP184" s="541"/>
      <c r="NYQ184" s="541"/>
      <c r="NYR184" s="541"/>
      <c r="NYS184" s="541"/>
      <c r="NYT184" s="541"/>
      <c r="NYU184" s="541"/>
      <c r="NYV184" s="541"/>
      <c r="NYW184" s="541"/>
      <c r="NYX184" s="541"/>
      <c r="NYY184" s="541"/>
      <c r="NYZ184" s="541"/>
      <c r="NZA184" s="541"/>
      <c r="NZB184" s="541"/>
      <c r="NZC184" s="541"/>
      <c r="NZD184" s="541"/>
      <c r="NZE184" s="541"/>
      <c r="NZF184" s="541"/>
      <c r="NZG184" s="541"/>
      <c r="NZH184" s="541"/>
      <c r="NZI184" s="541"/>
      <c r="NZJ184" s="541"/>
      <c r="NZK184" s="541"/>
      <c r="NZL184" s="541"/>
      <c r="NZM184" s="541"/>
      <c r="NZN184" s="541"/>
      <c r="NZO184" s="541"/>
      <c r="NZP184" s="541"/>
      <c r="NZQ184" s="541"/>
      <c r="NZR184" s="541"/>
      <c r="NZS184" s="541"/>
      <c r="NZT184" s="541"/>
      <c r="NZU184" s="541"/>
      <c r="NZV184" s="541"/>
      <c r="NZW184" s="541"/>
      <c r="NZX184" s="541"/>
      <c r="NZY184" s="541"/>
      <c r="NZZ184" s="541"/>
      <c r="OAA184" s="541"/>
      <c r="OAB184" s="541"/>
      <c r="OAC184" s="541"/>
      <c r="OAD184" s="541"/>
      <c r="OAE184" s="541"/>
      <c r="OAF184" s="541"/>
      <c r="OAG184" s="541"/>
      <c r="OAH184" s="541"/>
      <c r="OAI184" s="541"/>
      <c r="OAJ184" s="541"/>
      <c r="OAK184" s="541"/>
      <c r="OAL184" s="541"/>
      <c r="OAM184" s="541"/>
      <c r="OAN184" s="541"/>
      <c r="OAO184" s="541"/>
      <c r="OAP184" s="541"/>
      <c r="OAQ184" s="541"/>
      <c r="OAR184" s="541"/>
      <c r="OAS184" s="541"/>
      <c r="OAT184" s="541"/>
      <c r="OAU184" s="541"/>
      <c r="OAV184" s="541"/>
      <c r="OAW184" s="541"/>
      <c r="OAX184" s="541"/>
      <c r="OAY184" s="541"/>
      <c r="OAZ184" s="541"/>
      <c r="OBA184" s="541"/>
      <c r="OBB184" s="541"/>
      <c r="OBC184" s="541"/>
      <c r="OBD184" s="541"/>
      <c r="OBE184" s="541"/>
      <c r="OBF184" s="541"/>
      <c r="OBG184" s="541"/>
      <c r="OBH184" s="541"/>
      <c r="OBI184" s="541"/>
      <c r="OBJ184" s="541"/>
      <c r="OBK184" s="541"/>
      <c r="OBL184" s="541"/>
      <c r="OBM184" s="541"/>
      <c r="OBN184" s="541"/>
      <c r="OBO184" s="541"/>
      <c r="OBP184" s="541"/>
      <c r="OBQ184" s="541"/>
      <c r="OBR184" s="541"/>
      <c r="OBS184" s="541"/>
      <c r="OBT184" s="541"/>
      <c r="OBU184" s="541"/>
      <c r="OBV184" s="541"/>
      <c r="OBW184" s="541"/>
      <c r="OBX184" s="541"/>
      <c r="OBY184" s="541"/>
      <c r="OBZ184" s="541"/>
      <c r="OCA184" s="541"/>
      <c r="OCB184" s="541"/>
      <c r="OCC184" s="541"/>
      <c r="OCD184" s="541"/>
      <c r="OCE184" s="541"/>
      <c r="OCF184" s="541"/>
      <c r="OCG184" s="541"/>
      <c r="OCH184" s="541"/>
      <c r="OCI184" s="541"/>
      <c r="OCJ184" s="541"/>
      <c r="OCK184" s="541"/>
      <c r="OCL184" s="541"/>
      <c r="OCM184" s="541"/>
      <c r="OCN184" s="541"/>
      <c r="OCO184" s="541"/>
      <c r="OCP184" s="541"/>
      <c r="OCQ184" s="541"/>
      <c r="OCR184" s="541"/>
      <c r="OCS184" s="541"/>
      <c r="OCT184" s="541"/>
      <c r="OCU184" s="541"/>
      <c r="OCV184" s="541"/>
      <c r="OCW184" s="541"/>
      <c r="OCX184" s="541"/>
      <c r="OCY184" s="541"/>
      <c r="OCZ184" s="541"/>
      <c r="ODA184" s="541"/>
      <c r="ODB184" s="541"/>
      <c r="ODC184" s="541"/>
      <c r="ODD184" s="541"/>
      <c r="ODE184" s="541"/>
      <c r="ODF184" s="541"/>
      <c r="ODG184" s="541"/>
      <c r="ODH184" s="541"/>
      <c r="ODI184" s="541"/>
      <c r="ODJ184" s="541"/>
      <c r="ODK184" s="541"/>
      <c r="ODL184" s="541"/>
      <c r="ODM184" s="541"/>
      <c r="ODN184" s="541"/>
      <c r="ODO184" s="541"/>
      <c r="ODP184" s="541"/>
      <c r="ODQ184" s="541"/>
      <c r="ODR184" s="541"/>
      <c r="ODS184" s="541"/>
      <c r="ODT184" s="541"/>
      <c r="ODU184" s="541"/>
      <c r="ODV184" s="541"/>
      <c r="ODW184" s="541"/>
      <c r="ODX184" s="541"/>
      <c r="ODY184" s="541"/>
      <c r="ODZ184" s="541"/>
      <c r="OEA184" s="541"/>
      <c r="OEB184" s="541"/>
      <c r="OEC184" s="541"/>
      <c r="OED184" s="541"/>
      <c r="OEE184" s="541"/>
      <c r="OEF184" s="541"/>
      <c r="OEG184" s="541"/>
      <c r="OEH184" s="541"/>
      <c r="OEI184" s="541"/>
      <c r="OEJ184" s="541"/>
      <c r="OEK184" s="541"/>
      <c r="OEL184" s="541"/>
      <c r="OEM184" s="541"/>
      <c r="OEN184" s="541"/>
      <c r="OEO184" s="541"/>
      <c r="OEP184" s="541"/>
      <c r="OEQ184" s="541"/>
      <c r="OER184" s="541"/>
      <c r="OES184" s="541"/>
      <c r="OET184" s="541"/>
      <c r="OEU184" s="541"/>
      <c r="OEV184" s="541"/>
      <c r="OEW184" s="541"/>
      <c r="OEX184" s="541"/>
      <c r="OEY184" s="541"/>
      <c r="OEZ184" s="541"/>
      <c r="OFA184" s="541"/>
      <c r="OFB184" s="541"/>
      <c r="OFC184" s="541"/>
      <c r="OFD184" s="541"/>
      <c r="OFE184" s="541"/>
      <c r="OFF184" s="541"/>
      <c r="OFG184" s="541"/>
      <c r="OFH184" s="541"/>
      <c r="OFI184" s="541"/>
      <c r="OFJ184" s="541"/>
      <c r="OFK184" s="541"/>
      <c r="OFL184" s="541"/>
      <c r="OFM184" s="541"/>
      <c r="OFN184" s="541"/>
      <c r="OFO184" s="541"/>
      <c r="OFP184" s="541"/>
      <c r="OFQ184" s="541"/>
      <c r="OFR184" s="541"/>
      <c r="OFS184" s="541"/>
      <c r="OFT184" s="541"/>
      <c r="OFU184" s="541"/>
      <c r="OFV184" s="541"/>
      <c r="OFW184" s="541"/>
      <c r="OFX184" s="541"/>
      <c r="OFY184" s="541"/>
      <c r="OFZ184" s="541"/>
      <c r="OGA184" s="541"/>
      <c r="OGB184" s="541"/>
      <c r="OGC184" s="541"/>
      <c r="OGD184" s="541"/>
      <c r="OGE184" s="541"/>
      <c r="OGF184" s="541"/>
      <c r="OGG184" s="541"/>
      <c r="OGH184" s="541"/>
      <c r="OGI184" s="541"/>
      <c r="OGJ184" s="541"/>
      <c r="OGK184" s="541"/>
      <c r="OGL184" s="541"/>
      <c r="OGM184" s="541"/>
      <c r="OGN184" s="541"/>
      <c r="OGO184" s="541"/>
      <c r="OGP184" s="541"/>
      <c r="OGQ184" s="541"/>
      <c r="OGR184" s="541"/>
      <c r="OGS184" s="541"/>
      <c r="OGT184" s="541"/>
      <c r="OGU184" s="541"/>
      <c r="OGV184" s="541"/>
      <c r="OGW184" s="541"/>
      <c r="OGX184" s="541"/>
      <c r="OGY184" s="541"/>
      <c r="OGZ184" s="541"/>
      <c r="OHA184" s="541"/>
      <c r="OHB184" s="541"/>
      <c r="OHC184" s="541"/>
      <c r="OHD184" s="541"/>
      <c r="OHE184" s="541"/>
      <c r="OHF184" s="541"/>
      <c r="OHG184" s="541"/>
      <c r="OHH184" s="541"/>
      <c r="OHI184" s="541"/>
      <c r="OHJ184" s="541"/>
      <c r="OHK184" s="541"/>
      <c r="OHL184" s="541"/>
      <c r="OHM184" s="541"/>
      <c r="OHN184" s="541"/>
      <c r="OHO184" s="541"/>
      <c r="OHP184" s="541"/>
      <c r="OHQ184" s="541"/>
      <c r="OHR184" s="541"/>
      <c r="OHS184" s="541"/>
      <c r="OHT184" s="541"/>
      <c r="OHU184" s="541"/>
      <c r="OHV184" s="541"/>
      <c r="OHW184" s="541"/>
      <c r="OHX184" s="541"/>
      <c r="OHY184" s="541"/>
      <c r="OHZ184" s="541"/>
      <c r="OIA184" s="541"/>
      <c r="OIB184" s="541"/>
      <c r="OIC184" s="541"/>
      <c r="OID184" s="541"/>
      <c r="OIE184" s="541"/>
      <c r="OIF184" s="541"/>
      <c r="OIG184" s="541"/>
      <c r="OIH184" s="541"/>
      <c r="OII184" s="541"/>
      <c r="OIJ184" s="541"/>
      <c r="OIK184" s="541"/>
      <c r="OIL184" s="541"/>
      <c r="OIM184" s="541"/>
      <c r="OIN184" s="541"/>
      <c r="OIO184" s="541"/>
      <c r="OIP184" s="541"/>
      <c r="OIQ184" s="541"/>
      <c r="OIR184" s="541"/>
      <c r="OIS184" s="541"/>
      <c r="OIT184" s="541"/>
      <c r="OIU184" s="541"/>
      <c r="OIV184" s="541"/>
      <c r="OIW184" s="541"/>
      <c r="OIX184" s="541"/>
      <c r="OIY184" s="541"/>
      <c r="OIZ184" s="541"/>
      <c r="OJA184" s="541"/>
      <c r="OJB184" s="541"/>
      <c r="OJC184" s="541"/>
      <c r="OJD184" s="541"/>
      <c r="OJE184" s="541"/>
      <c r="OJF184" s="541"/>
      <c r="OJG184" s="541"/>
      <c r="OJH184" s="541"/>
      <c r="OJI184" s="541"/>
      <c r="OJJ184" s="541"/>
      <c r="OJK184" s="541"/>
      <c r="OJL184" s="541"/>
      <c r="OJM184" s="541"/>
      <c r="OJN184" s="541"/>
      <c r="OJO184" s="541"/>
      <c r="OJP184" s="541"/>
      <c r="OJQ184" s="541"/>
      <c r="OJR184" s="541"/>
      <c r="OJS184" s="541"/>
      <c r="OJT184" s="541"/>
      <c r="OJU184" s="541"/>
      <c r="OJV184" s="541"/>
      <c r="OJW184" s="541"/>
      <c r="OJX184" s="541"/>
      <c r="OJY184" s="541"/>
      <c r="OJZ184" s="541"/>
      <c r="OKA184" s="541"/>
      <c r="OKB184" s="541"/>
      <c r="OKC184" s="541"/>
      <c r="OKD184" s="541"/>
      <c r="OKE184" s="541"/>
      <c r="OKF184" s="541"/>
      <c r="OKG184" s="541"/>
      <c r="OKH184" s="541"/>
      <c r="OKI184" s="541"/>
      <c r="OKJ184" s="541"/>
      <c r="OKK184" s="541"/>
      <c r="OKL184" s="541"/>
      <c r="OKM184" s="541"/>
      <c r="OKN184" s="541"/>
      <c r="OKO184" s="541"/>
      <c r="OKP184" s="541"/>
      <c r="OKQ184" s="541"/>
      <c r="OKR184" s="541"/>
      <c r="OKS184" s="541"/>
      <c r="OKT184" s="541"/>
      <c r="OKU184" s="541"/>
      <c r="OKV184" s="541"/>
      <c r="OKW184" s="541"/>
      <c r="OKX184" s="541"/>
      <c r="OKY184" s="541"/>
      <c r="OKZ184" s="541"/>
      <c r="OLA184" s="541"/>
      <c r="OLB184" s="541"/>
      <c r="OLC184" s="541"/>
      <c r="OLD184" s="541"/>
      <c r="OLE184" s="541"/>
      <c r="OLF184" s="541"/>
      <c r="OLG184" s="541"/>
      <c r="OLH184" s="541"/>
      <c r="OLI184" s="541"/>
      <c r="OLJ184" s="541"/>
      <c r="OLK184" s="541"/>
      <c r="OLL184" s="541"/>
      <c r="OLM184" s="541"/>
      <c r="OLN184" s="541"/>
      <c r="OLO184" s="541"/>
      <c r="OLP184" s="541"/>
      <c r="OLQ184" s="541"/>
      <c r="OLR184" s="541"/>
      <c r="OLS184" s="541"/>
      <c r="OLT184" s="541"/>
      <c r="OLU184" s="541"/>
      <c r="OLV184" s="541"/>
      <c r="OLW184" s="541"/>
      <c r="OLX184" s="541"/>
      <c r="OLY184" s="541"/>
      <c r="OLZ184" s="541"/>
      <c r="OMA184" s="541"/>
      <c r="OMB184" s="541"/>
      <c r="OMC184" s="541"/>
      <c r="OMD184" s="541"/>
      <c r="OME184" s="541"/>
      <c r="OMF184" s="541"/>
      <c r="OMG184" s="541"/>
      <c r="OMH184" s="541"/>
      <c r="OMI184" s="541"/>
      <c r="OMJ184" s="541"/>
      <c r="OMK184" s="541"/>
      <c r="OML184" s="541"/>
      <c r="OMM184" s="541"/>
      <c r="OMN184" s="541"/>
      <c r="OMO184" s="541"/>
      <c r="OMP184" s="541"/>
      <c r="OMQ184" s="541"/>
      <c r="OMR184" s="541"/>
      <c r="OMS184" s="541"/>
      <c r="OMT184" s="541"/>
      <c r="OMU184" s="541"/>
      <c r="OMV184" s="541"/>
      <c r="OMW184" s="541"/>
      <c r="OMX184" s="541"/>
      <c r="OMY184" s="541"/>
      <c r="OMZ184" s="541"/>
      <c r="ONA184" s="541"/>
      <c r="ONB184" s="541"/>
      <c r="ONC184" s="541"/>
      <c r="OND184" s="541"/>
      <c r="ONE184" s="541"/>
      <c r="ONF184" s="541"/>
      <c r="ONG184" s="541"/>
      <c r="ONH184" s="541"/>
      <c r="ONI184" s="541"/>
      <c r="ONJ184" s="541"/>
      <c r="ONK184" s="541"/>
      <c r="ONL184" s="541"/>
      <c r="ONM184" s="541"/>
      <c r="ONN184" s="541"/>
      <c r="ONO184" s="541"/>
      <c r="ONP184" s="541"/>
      <c r="ONQ184" s="541"/>
      <c r="ONR184" s="541"/>
      <c r="ONS184" s="541"/>
      <c r="ONT184" s="541"/>
      <c r="ONU184" s="541"/>
      <c r="ONV184" s="541"/>
      <c r="ONW184" s="541"/>
      <c r="ONX184" s="541"/>
      <c r="ONY184" s="541"/>
      <c r="ONZ184" s="541"/>
      <c r="OOA184" s="541"/>
      <c r="OOB184" s="541"/>
      <c r="OOC184" s="541"/>
      <c r="OOD184" s="541"/>
      <c r="OOE184" s="541"/>
      <c r="OOF184" s="541"/>
      <c r="OOG184" s="541"/>
      <c r="OOH184" s="541"/>
      <c r="OOI184" s="541"/>
      <c r="OOJ184" s="541"/>
      <c r="OOK184" s="541"/>
      <c r="OOL184" s="541"/>
      <c r="OOM184" s="541"/>
      <c r="OON184" s="541"/>
      <c r="OOO184" s="541"/>
      <c r="OOP184" s="541"/>
      <c r="OOQ184" s="541"/>
      <c r="OOR184" s="541"/>
      <c r="OOS184" s="541"/>
      <c r="OOT184" s="541"/>
      <c r="OOU184" s="541"/>
      <c r="OOV184" s="541"/>
      <c r="OOW184" s="541"/>
      <c r="OOX184" s="541"/>
      <c r="OOY184" s="541"/>
      <c r="OOZ184" s="541"/>
      <c r="OPA184" s="541"/>
      <c r="OPB184" s="541"/>
      <c r="OPC184" s="541"/>
      <c r="OPD184" s="541"/>
      <c r="OPE184" s="541"/>
      <c r="OPF184" s="541"/>
      <c r="OPG184" s="541"/>
      <c r="OPH184" s="541"/>
      <c r="OPI184" s="541"/>
      <c r="OPJ184" s="541"/>
      <c r="OPK184" s="541"/>
      <c r="OPL184" s="541"/>
      <c r="OPM184" s="541"/>
      <c r="OPN184" s="541"/>
      <c r="OPO184" s="541"/>
      <c r="OPP184" s="541"/>
      <c r="OPQ184" s="541"/>
      <c r="OPR184" s="541"/>
      <c r="OPS184" s="541"/>
      <c r="OPT184" s="541"/>
      <c r="OPU184" s="541"/>
      <c r="OPV184" s="541"/>
      <c r="OPW184" s="541"/>
      <c r="OPX184" s="541"/>
      <c r="OPY184" s="541"/>
      <c r="OPZ184" s="541"/>
      <c r="OQA184" s="541"/>
      <c r="OQB184" s="541"/>
      <c r="OQC184" s="541"/>
      <c r="OQD184" s="541"/>
      <c r="OQE184" s="541"/>
      <c r="OQF184" s="541"/>
      <c r="OQG184" s="541"/>
      <c r="OQH184" s="541"/>
      <c r="OQI184" s="541"/>
      <c r="OQJ184" s="541"/>
      <c r="OQK184" s="541"/>
      <c r="OQL184" s="541"/>
      <c r="OQM184" s="541"/>
      <c r="OQN184" s="541"/>
      <c r="OQO184" s="541"/>
      <c r="OQP184" s="541"/>
      <c r="OQQ184" s="541"/>
      <c r="OQR184" s="541"/>
      <c r="OQS184" s="541"/>
      <c r="OQT184" s="541"/>
      <c r="OQU184" s="541"/>
      <c r="OQV184" s="541"/>
      <c r="OQW184" s="541"/>
      <c r="OQX184" s="541"/>
      <c r="OQY184" s="541"/>
      <c r="OQZ184" s="541"/>
      <c r="ORA184" s="541"/>
      <c r="ORB184" s="541"/>
      <c r="ORC184" s="541"/>
      <c r="ORD184" s="541"/>
      <c r="ORE184" s="541"/>
      <c r="ORF184" s="541"/>
      <c r="ORG184" s="541"/>
      <c r="ORH184" s="541"/>
      <c r="ORI184" s="541"/>
      <c r="ORJ184" s="541"/>
      <c r="ORK184" s="541"/>
      <c r="ORL184" s="541"/>
      <c r="ORM184" s="541"/>
      <c r="ORN184" s="541"/>
      <c r="ORO184" s="541"/>
      <c r="ORP184" s="541"/>
      <c r="ORQ184" s="541"/>
      <c r="ORR184" s="541"/>
      <c r="ORS184" s="541"/>
      <c r="ORT184" s="541"/>
      <c r="ORU184" s="541"/>
      <c r="ORV184" s="541"/>
      <c r="ORW184" s="541"/>
      <c r="ORX184" s="541"/>
      <c r="ORY184" s="541"/>
      <c r="ORZ184" s="541"/>
      <c r="OSA184" s="541"/>
      <c r="OSB184" s="541"/>
      <c r="OSC184" s="541"/>
      <c r="OSD184" s="541"/>
      <c r="OSE184" s="541"/>
      <c r="OSF184" s="541"/>
      <c r="OSG184" s="541"/>
      <c r="OSH184" s="541"/>
      <c r="OSI184" s="541"/>
      <c r="OSJ184" s="541"/>
      <c r="OSK184" s="541"/>
      <c r="OSL184" s="541"/>
      <c r="OSM184" s="541"/>
      <c r="OSN184" s="541"/>
      <c r="OSO184" s="541"/>
      <c r="OSP184" s="541"/>
      <c r="OSQ184" s="541"/>
      <c r="OSR184" s="541"/>
      <c r="OSS184" s="541"/>
      <c r="OST184" s="541"/>
      <c r="OSU184" s="541"/>
      <c r="OSV184" s="541"/>
      <c r="OSW184" s="541"/>
      <c r="OSX184" s="541"/>
      <c r="OSY184" s="541"/>
      <c r="OSZ184" s="541"/>
      <c r="OTA184" s="541"/>
      <c r="OTB184" s="541"/>
      <c r="OTC184" s="541"/>
      <c r="OTD184" s="541"/>
      <c r="OTE184" s="541"/>
      <c r="OTF184" s="541"/>
      <c r="OTG184" s="541"/>
      <c r="OTH184" s="541"/>
      <c r="OTI184" s="541"/>
      <c r="OTJ184" s="541"/>
      <c r="OTK184" s="541"/>
      <c r="OTL184" s="541"/>
      <c r="OTM184" s="541"/>
      <c r="OTN184" s="541"/>
      <c r="OTO184" s="541"/>
      <c r="OTP184" s="541"/>
      <c r="OTQ184" s="541"/>
      <c r="OTR184" s="541"/>
      <c r="OTS184" s="541"/>
      <c r="OTT184" s="541"/>
      <c r="OTU184" s="541"/>
      <c r="OTV184" s="541"/>
      <c r="OTW184" s="541"/>
      <c r="OTX184" s="541"/>
      <c r="OTY184" s="541"/>
      <c r="OTZ184" s="541"/>
      <c r="OUA184" s="541"/>
      <c r="OUB184" s="541"/>
      <c r="OUC184" s="541"/>
      <c r="OUD184" s="541"/>
      <c r="OUE184" s="541"/>
      <c r="OUF184" s="541"/>
      <c r="OUG184" s="541"/>
      <c r="OUH184" s="541"/>
      <c r="OUI184" s="541"/>
      <c r="OUJ184" s="541"/>
      <c r="OUK184" s="541"/>
      <c r="OUL184" s="541"/>
      <c r="OUM184" s="541"/>
      <c r="OUN184" s="541"/>
      <c r="OUO184" s="541"/>
      <c r="OUP184" s="541"/>
      <c r="OUQ184" s="541"/>
      <c r="OUR184" s="541"/>
      <c r="OUS184" s="541"/>
      <c r="OUT184" s="541"/>
      <c r="OUU184" s="541"/>
      <c r="OUV184" s="541"/>
      <c r="OUW184" s="541"/>
      <c r="OUX184" s="541"/>
      <c r="OUY184" s="541"/>
      <c r="OUZ184" s="541"/>
      <c r="OVA184" s="541"/>
      <c r="OVB184" s="541"/>
      <c r="OVC184" s="541"/>
      <c r="OVD184" s="541"/>
      <c r="OVE184" s="541"/>
      <c r="OVF184" s="541"/>
      <c r="OVG184" s="541"/>
      <c r="OVH184" s="541"/>
      <c r="OVI184" s="541"/>
      <c r="OVJ184" s="541"/>
      <c r="OVK184" s="541"/>
      <c r="OVL184" s="541"/>
      <c r="OVM184" s="541"/>
      <c r="OVN184" s="541"/>
      <c r="OVO184" s="541"/>
      <c r="OVP184" s="541"/>
      <c r="OVQ184" s="541"/>
      <c r="OVR184" s="541"/>
      <c r="OVS184" s="541"/>
      <c r="OVT184" s="541"/>
      <c r="OVU184" s="541"/>
      <c r="OVV184" s="541"/>
      <c r="OVW184" s="541"/>
      <c r="OVX184" s="541"/>
      <c r="OVY184" s="541"/>
      <c r="OVZ184" s="541"/>
      <c r="OWA184" s="541"/>
      <c r="OWB184" s="541"/>
      <c r="OWC184" s="541"/>
      <c r="OWD184" s="541"/>
      <c r="OWE184" s="541"/>
      <c r="OWF184" s="541"/>
      <c r="OWG184" s="541"/>
      <c r="OWH184" s="541"/>
      <c r="OWI184" s="541"/>
      <c r="OWJ184" s="541"/>
      <c r="OWK184" s="541"/>
      <c r="OWL184" s="541"/>
      <c r="OWM184" s="541"/>
      <c r="OWN184" s="541"/>
      <c r="OWO184" s="541"/>
      <c r="OWP184" s="541"/>
      <c r="OWQ184" s="541"/>
      <c r="OWR184" s="541"/>
      <c r="OWS184" s="541"/>
      <c r="OWT184" s="541"/>
      <c r="OWU184" s="541"/>
      <c r="OWV184" s="541"/>
      <c r="OWW184" s="541"/>
      <c r="OWX184" s="541"/>
      <c r="OWY184" s="541"/>
      <c r="OWZ184" s="541"/>
      <c r="OXA184" s="541"/>
      <c r="OXB184" s="541"/>
      <c r="OXC184" s="541"/>
      <c r="OXD184" s="541"/>
      <c r="OXE184" s="541"/>
      <c r="OXF184" s="541"/>
      <c r="OXG184" s="541"/>
      <c r="OXH184" s="541"/>
      <c r="OXI184" s="541"/>
      <c r="OXJ184" s="541"/>
      <c r="OXK184" s="541"/>
      <c r="OXL184" s="541"/>
      <c r="OXM184" s="541"/>
      <c r="OXN184" s="541"/>
      <c r="OXO184" s="541"/>
      <c r="OXP184" s="541"/>
      <c r="OXQ184" s="541"/>
      <c r="OXR184" s="541"/>
      <c r="OXS184" s="541"/>
      <c r="OXT184" s="541"/>
      <c r="OXU184" s="541"/>
      <c r="OXV184" s="541"/>
      <c r="OXW184" s="541"/>
      <c r="OXX184" s="541"/>
      <c r="OXY184" s="541"/>
      <c r="OXZ184" s="541"/>
      <c r="OYA184" s="541"/>
      <c r="OYB184" s="541"/>
      <c r="OYC184" s="541"/>
      <c r="OYD184" s="541"/>
      <c r="OYE184" s="541"/>
      <c r="OYF184" s="541"/>
      <c r="OYG184" s="541"/>
      <c r="OYH184" s="541"/>
      <c r="OYI184" s="541"/>
      <c r="OYJ184" s="541"/>
      <c r="OYK184" s="541"/>
      <c r="OYL184" s="541"/>
      <c r="OYM184" s="541"/>
      <c r="OYN184" s="541"/>
      <c r="OYO184" s="541"/>
      <c r="OYP184" s="541"/>
      <c r="OYQ184" s="541"/>
      <c r="OYR184" s="541"/>
      <c r="OYS184" s="541"/>
      <c r="OYT184" s="541"/>
      <c r="OYU184" s="541"/>
      <c r="OYV184" s="541"/>
      <c r="OYW184" s="541"/>
      <c r="OYX184" s="541"/>
      <c r="OYY184" s="541"/>
      <c r="OYZ184" s="541"/>
      <c r="OZA184" s="541"/>
      <c r="OZB184" s="541"/>
      <c r="OZC184" s="541"/>
      <c r="OZD184" s="541"/>
      <c r="OZE184" s="541"/>
      <c r="OZF184" s="541"/>
      <c r="OZG184" s="541"/>
      <c r="OZH184" s="541"/>
      <c r="OZI184" s="541"/>
      <c r="OZJ184" s="541"/>
      <c r="OZK184" s="541"/>
      <c r="OZL184" s="541"/>
      <c r="OZM184" s="541"/>
      <c r="OZN184" s="541"/>
      <c r="OZO184" s="541"/>
      <c r="OZP184" s="541"/>
      <c r="OZQ184" s="541"/>
      <c r="OZR184" s="541"/>
      <c r="OZS184" s="541"/>
      <c r="OZT184" s="541"/>
      <c r="OZU184" s="541"/>
      <c r="OZV184" s="541"/>
      <c r="OZW184" s="541"/>
      <c r="OZX184" s="541"/>
      <c r="OZY184" s="541"/>
      <c r="OZZ184" s="541"/>
      <c r="PAA184" s="541"/>
      <c r="PAB184" s="541"/>
      <c r="PAC184" s="541"/>
      <c r="PAD184" s="541"/>
      <c r="PAE184" s="541"/>
      <c r="PAF184" s="541"/>
      <c r="PAG184" s="541"/>
      <c r="PAH184" s="541"/>
      <c r="PAI184" s="541"/>
      <c r="PAJ184" s="541"/>
      <c r="PAK184" s="541"/>
      <c r="PAL184" s="541"/>
      <c r="PAM184" s="541"/>
      <c r="PAN184" s="541"/>
      <c r="PAO184" s="541"/>
      <c r="PAP184" s="541"/>
      <c r="PAQ184" s="541"/>
      <c r="PAR184" s="541"/>
      <c r="PAS184" s="541"/>
      <c r="PAT184" s="541"/>
      <c r="PAU184" s="541"/>
      <c r="PAV184" s="541"/>
      <c r="PAW184" s="541"/>
      <c r="PAX184" s="541"/>
      <c r="PAY184" s="541"/>
      <c r="PAZ184" s="541"/>
      <c r="PBA184" s="541"/>
      <c r="PBB184" s="541"/>
      <c r="PBC184" s="541"/>
      <c r="PBD184" s="541"/>
      <c r="PBE184" s="541"/>
      <c r="PBF184" s="541"/>
      <c r="PBG184" s="541"/>
      <c r="PBH184" s="541"/>
      <c r="PBI184" s="541"/>
      <c r="PBJ184" s="541"/>
      <c r="PBK184" s="541"/>
      <c r="PBL184" s="541"/>
      <c r="PBM184" s="541"/>
      <c r="PBN184" s="541"/>
      <c r="PBO184" s="541"/>
      <c r="PBP184" s="541"/>
      <c r="PBQ184" s="541"/>
      <c r="PBR184" s="541"/>
      <c r="PBS184" s="541"/>
      <c r="PBT184" s="541"/>
      <c r="PBU184" s="541"/>
      <c r="PBV184" s="541"/>
      <c r="PBW184" s="541"/>
      <c r="PBX184" s="541"/>
      <c r="PBY184" s="541"/>
      <c r="PBZ184" s="541"/>
      <c r="PCA184" s="541"/>
      <c r="PCB184" s="541"/>
      <c r="PCC184" s="541"/>
      <c r="PCD184" s="541"/>
      <c r="PCE184" s="541"/>
      <c r="PCF184" s="541"/>
      <c r="PCG184" s="541"/>
      <c r="PCH184" s="541"/>
      <c r="PCI184" s="541"/>
      <c r="PCJ184" s="541"/>
      <c r="PCK184" s="541"/>
      <c r="PCL184" s="541"/>
      <c r="PCM184" s="541"/>
      <c r="PCN184" s="541"/>
      <c r="PCO184" s="541"/>
      <c r="PCP184" s="541"/>
      <c r="PCQ184" s="541"/>
      <c r="PCR184" s="541"/>
      <c r="PCS184" s="541"/>
      <c r="PCT184" s="541"/>
      <c r="PCU184" s="541"/>
      <c r="PCV184" s="541"/>
      <c r="PCW184" s="541"/>
      <c r="PCX184" s="541"/>
      <c r="PCY184" s="541"/>
      <c r="PCZ184" s="541"/>
      <c r="PDA184" s="541"/>
      <c r="PDB184" s="541"/>
      <c r="PDC184" s="541"/>
      <c r="PDD184" s="541"/>
      <c r="PDE184" s="541"/>
      <c r="PDF184" s="541"/>
      <c r="PDG184" s="541"/>
      <c r="PDH184" s="541"/>
      <c r="PDI184" s="541"/>
      <c r="PDJ184" s="541"/>
      <c r="PDK184" s="541"/>
      <c r="PDL184" s="541"/>
      <c r="PDM184" s="541"/>
      <c r="PDN184" s="541"/>
      <c r="PDO184" s="541"/>
      <c r="PDP184" s="541"/>
      <c r="PDQ184" s="541"/>
      <c r="PDR184" s="541"/>
      <c r="PDS184" s="541"/>
      <c r="PDT184" s="541"/>
      <c r="PDU184" s="541"/>
      <c r="PDV184" s="541"/>
      <c r="PDW184" s="541"/>
      <c r="PDX184" s="541"/>
      <c r="PDY184" s="541"/>
      <c r="PDZ184" s="541"/>
      <c r="PEA184" s="541"/>
      <c r="PEB184" s="541"/>
      <c r="PEC184" s="541"/>
      <c r="PED184" s="541"/>
      <c r="PEE184" s="541"/>
      <c r="PEF184" s="541"/>
      <c r="PEG184" s="541"/>
      <c r="PEH184" s="541"/>
      <c r="PEI184" s="541"/>
      <c r="PEJ184" s="541"/>
      <c r="PEK184" s="541"/>
      <c r="PEL184" s="541"/>
      <c r="PEM184" s="541"/>
      <c r="PEN184" s="541"/>
      <c r="PEO184" s="541"/>
      <c r="PEP184" s="541"/>
      <c r="PEQ184" s="541"/>
      <c r="PER184" s="541"/>
      <c r="PES184" s="541"/>
      <c r="PET184" s="541"/>
      <c r="PEU184" s="541"/>
      <c r="PEV184" s="541"/>
      <c r="PEW184" s="541"/>
      <c r="PEX184" s="541"/>
      <c r="PEY184" s="541"/>
      <c r="PEZ184" s="541"/>
      <c r="PFA184" s="541"/>
      <c r="PFB184" s="541"/>
      <c r="PFC184" s="541"/>
      <c r="PFD184" s="541"/>
      <c r="PFE184" s="541"/>
      <c r="PFF184" s="541"/>
      <c r="PFG184" s="541"/>
      <c r="PFH184" s="541"/>
      <c r="PFI184" s="541"/>
      <c r="PFJ184" s="541"/>
      <c r="PFK184" s="541"/>
      <c r="PFL184" s="541"/>
      <c r="PFM184" s="541"/>
      <c r="PFN184" s="541"/>
      <c r="PFO184" s="541"/>
      <c r="PFP184" s="541"/>
      <c r="PFQ184" s="541"/>
      <c r="PFR184" s="541"/>
      <c r="PFS184" s="541"/>
      <c r="PFT184" s="541"/>
      <c r="PFU184" s="541"/>
      <c r="PFV184" s="541"/>
      <c r="PFW184" s="541"/>
      <c r="PFX184" s="541"/>
      <c r="PFY184" s="541"/>
      <c r="PFZ184" s="541"/>
      <c r="PGA184" s="541"/>
      <c r="PGB184" s="541"/>
      <c r="PGC184" s="541"/>
      <c r="PGD184" s="541"/>
      <c r="PGE184" s="541"/>
      <c r="PGF184" s="541"/>
      <c r="PGG184" s="541"/>
      <c r="PGH184" s="541"/>
      <c r="PGI184" s="541"/>
      <c r="PGJ184" s="541"/>
      <c r="PGK184" s="541"/>
      <c r="PGL184" s="541"/>
      <c r="PGM184" s="541"/>
      <c r="PGN184" s="541"/>
      <c r="PGO184" s="541"/>
      <c r="PGP184" s="541"/>
      <c r="PGQ184" s="541"/>
      <c r="PGR184" s="541"/>
      <c r="PGS184" s="541"/>
      <c r="PGT184" s="541"/>
      <c r="PGU184" s="541"/>
      <c r="PGV184" s="541"/>
      <c r="PGW184" s="541"/>
      <c r="PGX184" s="541"/>
      <c r="PGY184" s="541"/>
      <c r="PGZ184" s="541"/>
      <c r="PHA184" s="541"/>
      <c r="PHB184" s="541"/>
      <c r="PHC184" s="541"/>
      <c r="PHD184" s="541"/>
      <c r="PHE184" s="541"/>
      <c r="PHF184" s="541"/>
      <c r="PHG184" s="541"/>
      <c r="PHH184" s="541"/>
      <c r="PHI184" s="541"/>
      <c r="PHJ184" s="541"/>
      <c r="PHK184" s="541"/>
      <c r="PHL184" s="541"/>
      <c r="PHM184" s="541"/>
      <c r="PHN184" s="541"/>
      <c r="PHO184" s="541"/>
      <c r="PHP184" s="541"/>
      <c r="PHQ184" s="541"/>
      <c r="PHR184" s="541"/>
      <c r="PHS184" s="541"/>
      <c r="PHT184" s="541"/>
      <c r="PHU184" s="541"/>
      <c r="PHV184" s="541"/>
      <c r="PHW184" s="541"/>
      <c r="PHX184" s="541"/>
      <c r="PHY184" s="541"/>
      <c r="PHZ184" s="541"/>
      <c r="PIA184" s="541"/>
      <c r="PIB184" s="541"/>
      <c r="PIC184" s="541"/>
      <c r="PID184" s="541"/>
      <c r="PIE184" s="541"/>
      <c r="PIF184" s="541"/>
      <c r="PIG184" s="541"/>
      <c r="PIH184" s="541"/>
      <c r="PII184" s="541"/>
      <c r="PIJ184" s="541"/>
      <c r="PIK184" s="541"/>
      <c r="PIL184" s="541"/>
      <c r="PIM184" s="541"/>
      <c r="PIN184" s="541"/>
      <c r="PIO184" s="541"/>
      <c r="PIP184" s="541"/>
      <c r="PIQ184" s="541"/>
      <c r="PIR184" s="541"/>
      <c r="PIS184" s="541"/>
      <c r="PIT184" s="541"/>
      <c r="PIU184" s="541"/>
      <c r="PIV184" s="541"/>
      <c r="PIW184" s="541"/>
      <c r="PIX184" s="541"/>
      <c r="PIY184" s="541"/>
      <c r="PIZ184" s="541"/>
      <c r="PJA184" s="541"/>
      <c r="PJB184" s="541"/>
      <c r="PJC184" s="541"/>
      <c r="PJD184" s="541"/>
      <c r="PJE184" s="541"/>
      <c r="PJF184" s="541"/>
      <c r="PJG184" s="541"/>
      <c r="PJH184" s="541"/>
      <c r="PJI184" s="541"/>
      <c r="PJJ184" s="541"/>
      <c r="PJK184" s="541"/>
      <c r="PJL184" s="541"/>
      <c r="PJM184" s="541"/>
      <c r="PJN184" s="541"/>
      <c r="PJO184" s="541"/>
      <c r="PJP184" s="541"/>
      <c r="PJQ184" s="541"/>
      <c r="PJR184" s="541"/>
      <c r="PJS184" s="541"/>
      <c r="PJT184" s="541"/>
      <c r="PJU184" s="541"/>
      <c r="PJV184" s="541"/>
      <c r="PJW184" s="541"/>
      <c r="PJX184" s="541"/>
      <c r="PJY184" s="541"/>
      <c r="PJZ184" s="541"/>
      <c r="PKA184" s="541"/>
      <c r="PKB184" s="541"/>
      <c r="PKC184" s="541"/>
      <c r="PKD184" s="541"/>
      <c r="PKE184" s="541"/>
      <c r="PKF184" s="541"/>
      <c r="PKG184" s="541"/>
      <c r="PKH184" s="541"/>
      <c r="PKI184" s="541"/>
      <c r="PKJ184" s="541"/>
      <c r="PKK184" s="541"/>
      <c r="PKL184" s="541"/>
      <c r="PKM184" s="541"/>
      <c r="PKN184" s="541"/>
      <c r="PKO184" s="541"/>
      <c r="PKP184" s="541"/>
      <c r="PKQ184" s="541"/>
      <c r="PKR184" s="541"/>
      <c r="PKS184" s="541"/>
      <c r="PKT184" s="541"/>
      <c r="PKU184" s="541"/>
      <c r="PKV184" s="541"/>
      <c r="PKW184" s="541"/>
      <c r="PKX184" s="541"/>
      <c r="PKY184" s="541"/>
      <c r="PKZ184" s="541"/>
      <c r="PLA184" s="541"/>
      <c r="PLB184" s="541"/>
      <c r="PLC184" s="541"/>
      <c r="PLD184" s="541"/>
      <c r="PLE184" s="541"/>
      <c r="PLF184" s="541"/>
      <c r="PLG184" s="541"/>
      <c r="PLH184" s="541"/>
      <c r="PLI184" s="541"/>
      <c r="PLJ184" s="541"/>
      <c r="PLK184" s="541"/>
      <c r="PLL184" s="541"/>
      <c r="PLM184" s="541"/>
      <c r="PLN184" s="541"/>
      <c r="PLO184" s="541"/>
      <c r="PLP184" s="541"/>
      <c r="PLQ184" s="541"/>
      <c r="PLR184" s="541"/>
      <c r="PLS184" s="541"/>
      <c r="PLT184" s="541"/>
      <c r="PLU184" s="541"/>
      <c r="PLV184" s="541"/>
      <c r="PLW184" s="541"/>
      <c r="PLX184" s="541"/>
      <c r="PLY184" s="541"/>
      <c r="PLZ184" s="541"/>
      <c r="PMA184" s="541"/>
      <c r="PMB184" s="541"/>
      <c r="PMC184" s="541"/>
      <c r="PMD184" s="541"/>
      <c r="PME184" s="541"/>
      <c r="PMF184" s="541"/>
      <c r="PMG184" s="541"/>
      <c r="PMH184" s="541"/>
      <c r="PMI184" s="541"/>
      <c r="PMJ184" s="541"/>
      <c r="PMK184" s="541"/>
      <c r="PML184" s="541"/>
      <c r="PMM184" s="541"/>
      <c r="PMN184" s="541"/>
      <c r="PMO184" s="541"/>
      <c r="PMP184" s="541"/>
      <c r="PMQ184" s="541"/>
      <c r="PMR184" s="541"/>
      <c r="PMS184" s="541"/>
      <c r="PMT184" s="541"/>
      <c r="PMU184" s="541"/>
      <c r="PMV184" s="541"/>
      <c r="PMW184" s="541"/>
      <c r="PMX184" s="541"/>
      <c r="PMY184" s="541"/>
      <c r="PMZ184" s="541"/>
      <c r="PNA184" s="541"/>
      <c r="PNB184" s="541"/>
      <c r="PNC184" s="541"/>
      <c r="PND184" s="541"/>
      <c r="PNE184" s="541"/>
      <c r="PNF184" s="541"/>
      <c r="PNG184" s="541"/>
      <c r="PNH184" s="541"/>
      <c r="PNI184" s="541"/>
      <c r="PNJ184" s="541"/>
      <c r="PNK184" s="541"/>
      <c r="PNL184" s="541"/>
      <c r="PNM184" s="541"/>
      <c r="PNN184" s="541"/>
      <c r="PNO184" s="541"/>
      <c r="PNP184" s="541"/>
      <c r="PNQ184" s="541"/>
      <c r="PNR184" s="541"/>
      <c r="PNS184" s="541"/>
      <c r="PNT184" s="541"/>
      <c r="PNU184" s="541"/>
      <c r="PNV184" s="541"/>
      <c r="PNW184" s="541"/>
      <c r="PNX184" s="541"/>
      <c r="PNY184" s="541"/>
      <c r="PNZ184" s="541"/>
      <c r="POA184" s="541"/>
      <c r="POB184" s="541"/>
      <c r="POC184" s="541"/>
      <c r="POD184" s="541"/>
      <c r="POE184" s="541"/>
      <c r="POF184" s="541"/>
      <c r="POG184" s="541"/>
      <c r="POH184" s="541"/>
      <c r="POI184" s="541"/>
      <c r="POJ184" s="541"/>
      <c r="POK184" s="541"/>
      <c r="POL184" s="541"/>
      <c r="POM184" s="541"/>
      <c r="PON184" s="541"/>
      <c r="POO184" s="541"/>
      <c r="POP184" s="541"/>
      <c r="POQ184" s="541"/>
      <c r="POR184" s="541"/>
      <c r="POS184" s="541"/>
      <c r="POT184" s="541"/>
      <c r="POU184" s="541"/>
      <c r="POV184" s="541"/>
      <c r="POW184" s="541"/>
      <c r="POX184" s="541"/>
      <c r="POY184" s="541"/>
      <c r="POZ184" s="541"/>
      <c r="PPA184" s="541"/>
      <c r="PPB184" s="541"/>
      <c r="PPC184" s="541"/>
      <c r="PPD184" s="541"/>
      <c r="PPE184" s="541"/>
      <c r="PPF184" s="541"/>
      <c r="PPG184" s="541"/>
      <c r="PPH184" s="541"/>
      <c r="PPI184" s="541"/>
      <c r="PPJ184" s="541"/>
      <c r="PPK184" s="541"/>
      <c r="PPL184" s="541"/>
      <c r="PPM184" s="541"/>
      <c r="PPN184" s="541"/>
      <c r="PPO184" s="541"/>
      <c r="PPP184" s="541"/>
      <c r="PPQ184" s="541"/>
      <c r="PPR184" s="541"/>
      <c r="PPS184" s="541"/>
      <c r="PPT184" s="541"/>
      <c r="PPU184" s="541"/>
      <c r="PPV184" s="541"/>
      <c r="PPW184" s="541"/>
      <c r="PPX184" s="541"/>
      <c r="PPY184" s="541"/>
      <c r="PPZ184" s="541"/>
      <c r="PQA184" s="541"/>
      <c r="PQB184" s="541"/>
      <c r="PQC184" s="541"/>
      <c r="PQD184" s="541"/>
      <c r="PQE184" s="541"/>
      <c r="PQF184" s="541"/>
      <c r="PQG184" s="541"/>
      <c r="PQH184" s="541"/>
      <c r="PQI184" s="541"/>
      <c r="PQJ184" s="541"/>
      <c r="PQK184" s="541"/>
      <c r="PQL184" s="541"/>
      <c r="PQM184" s="541"/>
      <c r="PQN184" s="541"/>
      <c r="PQO184" s="541"/>
      <c r="PQP184" s="541"/>
      <c r="PQQ184" s="541"/>
      <c r="PQR184" s="541"/>
      <c r="PQS184" s="541"/>
      <c r="PQT184" s="541"/>
      <c r="PQU184" s="541"/>
      <c r="PQV184" s="541"/>
      <c r="PQW184" s="541"/>
      <c r="PQX184" s="541"/>
      <c r="PQY184" s="541"/>
      <c r="PQZ184" s="541"/>
      <c r="PRA184" s="541"/>
      <c r="PRB184" s="541"/>
      <c r="PRC184" s="541"/>
      <c r="PRD184" s="541"/>
      <c r="PRE184" s="541"/>
      <c r="PRF184" s="541"/>
      <c r="PRG184" s="541"/>
      <c r="PRH184" s="541"/>
      <c r="PRI184" s="541"/>
      <c r="PRJ184" s="541"/>
      <c r="PRK184" s="541"/>
      <c r="PRL184" s="541"/>
      <c r="PRM184" s="541"/>
      <c r="PRN184" s="541"/>
      <c r="PRO184" s="541"/>
      <c r="PRP184" s="541"/>
      <c r="PRQ184" s="541"/>
      <c r="PRR184" s="541"/>
      <c r="PRS184" s="541"/>
      <c r="PRT184" s="541"/>
      <c r="PRU184" s="541"/>
      <c r="PRV184" s="541"/>
      <c r="PRW184" s="541"/>
      <c r="PRX184" s="541"/>
      <c r="PRY184" s="541"/>
      <c r="PRZ184" s="541"/>
      <c r="PSA184" s="541"/>
      <c r="PSB184" s="541"/>
      <c r="PSC184" s="541"/>
      <c r="PSD184" s="541"/>
      <c r="PSE184" s="541"/>
      <c r="PSF184" s="541"/>
      <c r="PSG184" s="541"/>
      <c r="PSH184" s="541"/>
      <c r="PSI184" s="541"/>
      <c r="PSJ184" s="541"/>
      <c r="PSK184" s="541"/>
      <c r="PSL184" s="541"/>
      <c r="PSM184" s="541"/>
      <c r="PSN184" s="541"/>
      <c r="PSO184" s="541"/>
      <c r="PSP184" s="541"/>
      <c r="PSQ184" s="541"/>
      <c r="PSR184" s="541"/>
      <c r="PSS184" s="541"/>
      <c r="PST184" s="541"/>
      <c r="PSU184" s="541"/>
      <c r="PSV184" s="541"/>
      <c r="PSW184" s="541"/>
      <c r="PSX184" s="541"/>
      <c r="PSY184" s="541"/>
      <c r="PSZ184" s="541"/>
      <c r="PTA184" s="541"/>
      <c r="PTB184" s="541"/>
      <c r="PTC184" s="541"/>
      <c r="PTD184" s="541"/>
      <c r="PTE184" s="541"/>
      <c r="PTF184" s="541"/>
      <c r="PTG184" s="541"/>
      <c r="PTH184" s="541"/>
      <c r="PTI184" s="541"/>
      <c r="PTJ184" s="541"/>
      <c r="PTK184" s="541"/>
      <c r="PTL184" s="541"/>
      <c r="PTM184" s="541"/>
      <c r="PTN184" s="541"/>
      <c r="PTO184" s="541"/>
      <c r="PTP184" s="541"/>
      <c r="PTQ184" s="541"/>
      <c r="PTR184" s="541"/>
      <c r="PTS184" s="541"/>
      <c r="PTT184" s="541"/>
      <c r="PTU184" s="541"/>
      <c r="PTV184" s="541"/>
      <c r="PTW184" s="541"/>
      <c r="PTX184" s="541"/>
      <c r="PTY184" s="541"/>
      <c r="PTZ184" s="541"/>
      <c r="PUA184" s="541"/>
      <c r="PUB184" s="541"/>
      <c r="PUC184" s="541"/>
      <c r="PUD184" s="541"/>
      <c r="PUE184" s="541"/>
      <c r="PUF184" s="541"/>
      <c r="PUG184" s="541"/>
      <c r="PUH184" s="541"/>
      <c r="PUI184" s="541"/>
      <c r="PUJ184" s="541"/>
      <c r="PUK184" s="541"/>
      <c r="PUL184" s="541"/>
      <c r="PUM184" s="541"/>
      <c r="PUN184" s="541"/>
      <c r="PUO184" s="541"/>
      <c r="PUP184" s="541"/>
      <c r="PUQ184" s="541"/>
      <c r="PUR184" s="541"/>
      <c r="PUS184" s="541"/>
      <c r="PUT184" s="541"/>
      <c r="PUU184" s="541"/>
      <c r="PUV184" s="541"/>
      <c r="PUW184" s="541"/>
      <c r="PUX184" s="541"/>
      <c r="PUY184" s="541"/>
      <c r="PUZ184" s="541"/>
      <c r="PVA184" s="541"/>
      <c r="PVB184" s="541"/>
      <c r="PVC184" s="541"/>
      <c r="PVD184" s="541"/>
      <c r="PVE184" s="541"/>
      <c r="PVF184" s="541"/>
      <c r="PVG184" s="541"/>
      <c r="PVH184" s="541"/>
      <c r="PVI184" s="541"/>
      <c r="PVJ184" s="541"/>
      <c r="PVK184" s="541"/>
      <c r="PVL184" s="541"/>
      <c r="PVM184" s="541"/>
      <c r="PVN184" s="541"/>
      <c r="PVO184" s="541"/>
      <c r="PVP184" s="541"/>
      <c r="PVQ184" s="541"/>
      <c r="PVR184" s="541"/>
      <c r="PVS184" s="541"/>
      <c r="PVT184" s="541"/>
      <c r="PVU184" s="541"/>
      <c r="PVV184" s="541"/>
      <c r="PVW184" s="541"/>
      <c r="PVX184" s="541"/>
      <c r="PVY184" s="541"/>
      <c r="PVZ184" s="541"/>
      <c r="PWA184" s="541"/>
      <c r="PWB184" s="541"/>
      <c r="PWC184" s="541"/>
      <c r="PWD184" s="541"/>
      <c r="PWE184" s="541"/>
      <c r="PWF184" s="541"/>
      <c r="PWG184" s="541"/>
      <c r="PWH184" s="541"/>
      <c r="PWI184" s="541"/>
      <c r="PWJ184" s="541"/>
      <c r="PWK184" s="541"/>
      <c r="PWL184" s="541"/>
      <c r="PWM184" s="541"/>
      <c r="PWN184" s="541"/>
      <c r="PWO184" s="541"/>
      <c r="PWP184" s="541"/>
      <c r="PWQ184" s="541"/>
      <c r="PWR184" s="541"/>
      <c r="PWS184" s="541"/>
      <c r="PWT184" s="541"/>
      <c r="PWU184" s="541"/>
      <c r="PWV184" s="541"/>
      <c r="PWW184" s="541"/>
      <c r="PWX184" s="541"/>
      <c r="PWY184" s="541"/>
      <c r="PWZ184" s="541"/>
      <c r="PXA184" s="541"/>
      <c r="PXB184" s="541"/>
      <c r="PXC184" s="541"/>
      <c r="PXD184" s="541"/>
      <c r="PXE184" s="541"/>
      <c r="PXF184" s="541"/>
      <c r="PXG184" s="541"/>
      <c r="PXH184" s="541"/>
      <c r="PXI184" s="541"/>
      <c r="PXJ184" s="541"/>
      <c r="PXK184" s="541"/>
      <c r="PXL184" s="541"/>
      <c r="PXM184" s="541"/>
      <c r="PXN184" s="541"/>
      <c r="PXO184" s="541"/>
      <c r="PXP184" s="541"/>
      <c r="PXQ184" s="541"/>
      <c r="PXR184" s="541"/>
      <c r="PXS184" s="541"/>
      <c r="PXT184" s="541"/>
      <c r="PXU184" s="541"/>
      <c r="PXV184" s="541"/>
      <c r="PXW184" s="541"/>
      <c r="PXX184" s="541"/>
      <c r="PXY184" s="541"/>
      <c r="PXZ184" s="541"/>
      <c r="PYA184" s="541"/>
      <c r="PYB184" s="541"/>
      <c r="PYC184" s="541"/>
      <c r="PYD184" s="541"/>
      <c r="PYE184" s="541"/>
      <c r="PYF184" s="541"/>
      <c r="PYG184" s="541"/>
      <c r="PYH184" s="541"/>
      <c r="PYI184" s="541"/>
      <c r="PYJ184" s="541"/>
      <c r="PYK184" s="541"/>
      <c r="PYL184" s="541"/>
      <c r="PYM184" s="541"/>
      <c r="PYN184" s="541"/>
      <c r="PYO184" s="541"/>
      <c r="PYP184" s="541"/>
      <c r="PYQ184" s="541"/>
      <c r="PYR184" s="541"/>
      <c r="PYS184" s="541"/>
      <c r="PYT184" s="541"/>
      <c r="PYU184" s="541"/>
      <c r="PYV184" s="541"/>
      <c r="PYW184" s="541"/>
      <c r="PYX184" s="541"/>
      <c r="PYY184" s="541"/>
      <c r="PYZ184" s="541"/>
      <c r="PZA184" s="541"/>
      <c r="PZB184" s="541"/>
      <c r="PZC184" s="541"/>
      <c r="PZD184" s="541"/>
      <c r="PZE184" s="541"/>
      <c r="PZF184" s="541"/>
      <c r="PZG184" s="541"/>
      <c r="PZH184" s="541"/>
      <c r="PZI184" s="541"/>
      <c r="PZJ184" s="541"/>
      <c r="PZK184" s="541"/>
      <c r="PZL184" s="541"/>
      <c r="PZM184" s="541"/>
      <c r="PZN184" s="541"/>
      <c r="PZO184" s="541"/>
      <c r="PZP184" s="541"/>
      <c r="PZQ184" s="541"/>
      <c r="PZR184" s="541"/>
      <c r="PZS184" s="541"/>
      <c r="PZT184" s="541"/>
      <c r="PZU184" s="541"/>
      <c r="PZV184" s="541"/>
      <c r="PZW184" s="541"/>
      <c r="PZX184" s="541"/>
      <c r="PZY184" s="541"/>
      <c r="PZZ184" s="541"/>
      <c r="QAA184" s="541"/>
      <c r="QAB184" s="541"/>
      <c r="QAC184" s="541"/>
      <c r="QAD184" s="541"/>
      <c r="QAE184" s="541"/>
      <c r="QAF184" s="541"/>
      <c r="QAG184" s="541"/>
      <c r="QAH184" s="541"/>
      <c r="QAI184" s="541"/>
      <c r="QAJ184" s="541"/>
      <c r="QAK184" s="541"/>
      <c r="QAL184" s="541"/>
      <c r="QAM184" s="541"/>
      <c r="QAN184" s="541"/>
      <c r="QAO184" s="541"/>
      <c r="QAP184" s="541"/>
      <c r="QAQ184" s="541"/>
      <c r="QAR184" s="541"/>
      <c r="QAS184" s="541"/>
      <c r="QAT184" s="541"/>
      <c r="QAU184" s="541"/>
      <c r="QAV184" s="541"/>
      <c r="QAW184" s="541"/>
      <c r="QAX184" s="541"/>
      <c r="QAY184" s="541"/>
      <c r="QAZ184" s="541"/>
      <c r="QBA184" s="541"/>
      <c r="QBB184" s="541"/>
      <c r="QBC184" s="541"/>
      <c r="QBD184" s="541"/>
      <c r="QBE184" s="541"/>
      <c r="QBF184" s="541"/>
      <c r="QBG184" s="541"/>
      <c r="QBH184" s="541"/>
      <c r="QBI184" s="541"/>
      <c r="QBJ184" s="541"/>
      <c r="QBK184" s="541"/>
      <c r="QBL184" s="541"/>
      <c r="QBM184" s="541"/>
      <c r="QBN184" s="541"/>
      <c r="QBO184" s="541"/>
      <c r="QBP184" s="541"/>
      <c r="QBQ184" s="541"/>
      <c r="QBR184" s="541"/>
      <c r="QBS184" s="541"/>
      <c r="QBT184" s="541"/>
      <c r="QBU184" s="541"/>
      <c r="QBV184" s="541"/>
      <c r="QBW184" s="541"/>
      <c r="QBX184" s="541"/>
      <c r="QBY184" s="541"/>
      <c r="QBZ184" s="541"/>
      <c r="QCA184" s="541"/>
      <c r="QCB184" s="541"/>
      <c r="QCC184" s="541"/>
      <c r="QCD184" s="541"/>
      <c r="QCE184" s="541"/>
      <c r="QCF184" s="541"/>
      <c r="QCG184" s="541"/>
      <c r="QCH184" s="541"/>
      <c r="QCI184" s="541"/>
      <c r="QCJ184" s="541"/>
      <c r="QCK184" s="541"/>
      <c r="QCL184" s="541"/>
      <c r="QCM184" s="541"/>
      <c r="QCN184" s="541"/>
      <c r="QCO184" s="541"/>
      <c r="QCP184" s="541"/>
      <c r="QCQ184" s="541"/>
      <c r="QCR184" s="541"/>
      <c r="QCS184" s="541"/>
      <c r="QCT184" s="541"/>
      <c r="QCU184" s="541"/>
      <c r="QCV184" s="541"/>
      <c r="QCW184" s="541"/>
      <c r="QCX184" s="541"/>
      <c r="QCY184" s="541"/>
      <c r="QCZ184" s="541"/>
      <c r="QDA184" s="541"/>
      <c r="QDB184" s="541"/>
      <c r="QDC184" s="541"/>
      <c r="QDD184" s="541"/>
      <c r="QDE184" s="541"/>
      <c r="QDF184" s="541"/>
      <c r="QDG184" s="541"/>
      <c r="QDH184" s="541"/>
      <c r="QDI184" s="541"/>
      <c r="QDJ184" s="541"/>
      <c r="QDK184" s="541"/>
      <c r="QDL184" s="541"/>
      <c r="QDM184" s="541"/>
      <c r="QDN184" s="541"/>
      <c r="QDO184" s="541"/>
      <c r="QDP184" s="541"/>
      <c r="QDQ184" s="541"/>
      <c r="QDR184" s="541"/>
      <c r="QDS184" s="541"/>
      <c r="QDT184" s="541"/>
      <c r="QDU184" s="541"/>
      <c r="QDV184" s="541"/>
      <c r="QDW184" s="541"/>
      <c r="QDX184" s="541"/>
      <c r="QDY184" s="541"/>
      <c r="QDZ184" s="541"/>
      <c r="QEA184" s="541"/>
      <c r="QEB184" s="541"/>
      <c r="QEC184" s="541"/>
      <c r="QED184" s="541"/>
      <c r="QEE184" s="541"/>
      <c r="QEF184" s="541"/>
      <c r="QEG184" s="541"/>
      <c r="QEH184" s="541"/>
      <c r="QEI184" s="541"/>
      <c r="QEJ184" s="541"/>
      <c r="QEK184" s="541"/>
      <c r="QEL184" s="541"/>
      <c r="QEM184" s="541"/>
      <c r="QEN184" s="541"/>
      <c r="QEO184" s="541"/>
      <c r="QEP184" s="541"/>
      <c r="QEQ184" s="541"/>
      <c r="QER184" s="541"/>
      <c r="QES184" s="541"/>
      <c r="QET184" s="541"/>
      <c r="QEU184" s="541"/>
      <c r="QEV184" s="541"/>
      <c r="QEW184" s="541"/>
      <c r="QEX184" s="541"/>
      <c r="QEY184" s="541"/>
      <c r="QEZ184" s="541"/>
      <c r="QFA184" s="541"/>
      <c r="QFB184" s="541"/>
      <c r="QFC184" s="541"/>
      <c r="QFD184" s="541"/>
      <c r="QFE184" s="541"/>
      <c r="QFF184" s="541"/>
      <c r="QFG184" s="541"/>
      <c r="QFH184" s="541"/>
      <c r="QFI184" s="541"/>
      <c r="QFJ184" s="541"/>
      <c r="QFK184" s="541"/>
      <c r="QFL184" s="541"/>
      <c r="QFM184" s="541"/>
      <c r="QFN184" s="541"/>
      <c r="QFO184" s="541"/>
      <c r="QFP184" s="541"/>
      <c r="QFQ184" s="541"/>
      <c r="QFR184" s="541"/>
      <c r="QFS184" s="541"/>
      <c r="QFT184" s="541"/>
      <c r="QFU184" s="541"/>
      <c r="QFV184" s="541"/>
      <c r="QFW184" s="541"/>
      <c r="QFX184" s="541"/>
      <c r="QFY184" s="541"/>
      <c r="QFZ184" s="541"/>
      <c r="QGA184" s="541"/>
      <c r="QGB184" s="541"/>
      <c r="QGC184" s="541"/>
      <c r="QGD184" s="541"/>
      <c r="QGE184" s="541"/>
      <c r="QGF184" s="541"/>
      <c r="QGG184" s="541"/>
      <c r="QGH184" s="541"/>
      <c r="QGI184" s="541"/>
      <c r="QGJ184" s="541"/>
      <c r="QGK184" s="541"/>
      <c r="QGL184" s="541"/>
      <c r="QGM184" s="541"/>
      <c r="QGN184" s="541"/>
      <c r="QGO184" s="541"/>
      <c r="QGP184" s="541"/>
      <c r="QGQ184" s="541"/>
      <c r="QGR184" s="541"/>
      <c r="QGS184" s="541"/>
      <c r="QGT184" s="541"/>
      <c r="QGU184" s="541"/>
      <c r="QGV184" s="541"/>
      <c r="QGW184" s="541"/>
      <c r="QGX184" s="541"/>
      <c r="QGY184" s="541"/>
      <c r="QGZ184" s="541"/>
      <c r="QHA184" s="541"/>
      <c r="QHB184" s="541"/>
      <c r="QHC184" s="541"/>
      <c r="QHD184" s="541"/>
      <c r="QHE184" s="541"/>
      <c r="QHF184" s="541"/>
      <c r="QHG184" s="541"/>
      <c r="QHH184" s="541"/>
      <c r="QHI184" s="541"/>
      <c r="QHJ184" s="541"/>
      <c r="QHK184" s="541"/>
      <c r="QHL184" s="541"/>
      <c r="QHM184" s="541"/>
      <c r="QHN184" s="541"/>
      <c r="QHO184" s="541"/>
      <c r="QHP184" s="541"/>
      <c r="QHQ184" s="541"/>
      <c r="QHR184" s="541"/>
      <c r="QHS184" s="541"/>
      <c r="QHT184" s="541"/>
      <c r="QHU184" s="541"/>
      <c r="QHV184" s="541"/>
      <c r="QHW184" s="541"/>
      <c r="QHX184" s="541"/>
      <c r="QHY184" s="541"/>
      <c r="QHZ184" s="541"/>
      <c r="QIA184" s="541"/>
      <c r="QIB184" s="541"/>
      <c r="QIC184" s="541"/>
      <c r="QID184" s="541"/>
      <c r="QIE184" s="541"/>
      <c r="QIF184" s="541"/>
      <c r="QIG184" s="541"/>
      <c r="QIH184" s="541"/>
      <c r="QII184" s="541"/>
      <c r="QIJ184" s="541"/>
      <c r="QIK184" s="541"/>
      <c r="QIL184" s="541"/>
      <c r="QIM184" s="541"/>
      <c r="QIN184" s="541"/>
      <c r="QIO184" s="541"/>
      <c r="QIP184" s="541"/>
      <c r="QIQ184" s="541"/>
      <c r="QIR184" s="541"/>
      <c r="QIS184" s="541"/>
      <c r="QIT184" s="541"/>
      <c r="QIU184" s="541"/>
      <c r="QIV184" s="541"/>
      <c r="QIW184" s="541"/>
      <c r="QIX184" s="541"/>
      <c r="QIY184" s="541"/>
      <c r="QIZ184" s="541"/>
      <c r="QJA184" s="541"/>
      <c r="QJB184" s="541"/>
      <c r="QJC184" s="541"/>
      <c r="QJD184" s="541"/>
      <c r="QJE184" s="541"/>
      <c r="QJF184" s="541"/>
      <c r="QJG184" s="541"/>
      <c r="QJH184" s="541"/>
      <c r="QJI184" s="541"/>
      <c r="QJJ184" s="541"/>
      <c r="QJK184" s="541"/>
      <c r="QJL184" s="541"/>
      <c r="QJM184" s="541"/>
      <c r="QJN184" s="541"/>
      <c r="QJO184" s="541"/>
      <c r="QJP184" s="541"/>
      <c r="QJQ184" s="541"/>
      <c r="QJR184" s="541"/>
      <c r="QJS184" s="541"/>
      <c r="QJT184" s="541"/>
      <c r="QJU184" s="541"/>
      <c r="QJV184" s="541"/>
      <c r="QJW184" s="541"/>
      <c r="QJX184" s="541"/>
      <c r="QJY184" s="541"/>
      <c r="QJZ184" s="541"/>
      <c r="QKA184" s="541"/>
      <c r="QKB184" s="541"/>
      <c r="QKC184" s="541"/>
      <c r="QKD184" s="541"/>
      <c r="QKE184" s="541"/>
      <c r="QKF184" s="541"/>
      <c r="QKG184" s="541"/>
      <c r="QKH184" s="541"/>
      <c r="QKI184" s="541"/>
      <c r="QKJ184" s="541"/>
      <c r="QKK184" s="541"/>
      <c r="QKL184" s="541"/>
      <c r="QKM184" s="541"/>
      <c r="QKN184" s="541"/>
      <c r="QKO184" s="541"/>
      <c r="QKP184" s="541"/>
      <c r="QKQ184" s="541"/>
      <c r="QKR184" s="541"/>
      <c r="QKS184" s="541"/>
      <c r="QKT184" s="541"/>
      <c r="QKU184" s="541"/>
      <c r="QKV184" s="541"/>
      <c r="QKW184" s="541"/>
      <c r="QKX184" s="541"/>
      <c r="QKY184" s="541"/>
      <c r="QKZ184" s="541"/>
      <c r="QLA184" s="541"/>
      <c r="QLB184" s="541"/>
      <c r="QLC184" s="541"/>
      <c r="QLD184" s="541"/>
      <c r="QLE184" s="541"/>
      <c r="QLF184" s="541"/>
      <c r="QLG184" s="541"/>
      <c r="QLH184" s="541"/>
      <c r="QLI184" s="541"/>
      <c r="QLJ184" s="541"/>
      <c r="QLK184" s="541"/>
      <c r="QLL184" s="541"/>
      <c r="QLM184" s="541"/>
      <c r="QLN184" s="541"/>
      <c r="QLO184" s="541"/>
      <c r="QLP184" s="541"/>
      <c r="QLQ184" s="541"/>
      <c r="QLR184" s="541"/>
      <c r="QLS184" s="541"/>
      <c r="QLT184" s="541"/>
      <c r="QLU184" s="541"/>
      <c r="QLV184" s="541"/>
      <c r="QLW184" s="541"/>
      <c r="QLX184" s="541"/>
      <c r="QLY184" s="541"/>
      <c r="QLZ184" s="541"/>
      <c r="QMA184" s="541"/>
      <c r="QMB184" s="541"/>
      <c r="QMC184" s="541"/>
      <c r="QMD184" s="541"/>
      <c r="QME184" s="541"/>
      <c r="QMF184" s="541"/>
      <c r="QMG184" s="541"/>
      <c r="QMH184" s="541"/>
      <c r="QMI184" s="541"/>
      <c r="QMJ184" s="541"/>
      <c r="QMK184" s="541"/>
      <c r="QML184" s="541"/>
      <c r="QMM184" s="541"/>
      <c r="QMN184" s="541"/>
      <c r="QMO184" s="541"/>
      <c r="QMP184" s="541"/>
      <c r="QMQ184" s="541"/>
      <c r="QMR184" s="541"/>
      <c r="QMS184" s="541"/>
      <c r="QMT184" s="541"/>
      <c r="QMU184" s="541"/>
      <c r="QMV184" s="541"/>
      <c r="QMW184" s="541"/>
      <c r="QMX184" s="541"/>
      <c r="QMY184" s="541"/>
      <c r="QMZ184" s="541"/>
      <c r="QNA184" s="541"/>
      <c r="QNB184" s="541"/>
      <c r="QNC184" s="541"/>
      <c r="QND184" s="541"/>
      <c r="QNE184" s="541"/>
      <c r="QNF184" s="541"/>
      <c r="QNG184" s="541"/>
      <c r="QNH184" s="541"/>
      <c r="QNI184" s="541"/>
      <c r="QNJ184" s="541"/>
      <c r="QNK184" s="541"/>
      <c r="QNL184" s="541"/>
      <c r="QNM184" s="541"/>
      <c r="QNN184" s="541"/>
      <c r="QNO184" s="541"/>
      <c r="QNP184" s="541"/>
      <c r="QNQ184" s="541"/>
      <c r="QNR184" s="541"/>
      <c r="QNS184" s="541"/>
      <c r="QNT184" s="541"/>
      <c r="QNU184" s="541"/>
      <c r="QNV184" s="541"/>
      <c r="QNW184" s="541"/>
      <c r="QNX184" s="541"/>
      <c r="QNY184" s="541"/>
      <c r="QNZ184" s="541"/>
      <c r="QOA184" s="541"/>
      <c r="QOB184" s="541"/>
      <c r="QOC184" s="541"/>
      <c r="QOD184" s="541"/>
      <c r="QOE184" s="541"/>
      <c r="QOF184" s="541"/>
      <c r="QOG184" s="541"/>
      <c r="QOH184" s="541"/>
      <c r="QOI184" s="541"/>
      <c r="QOJ184" s="541"/>
      <c r="QOK184" s="541"/>
      <c r="QOL184" s="541"/>
      <c r="QOM184" s="541"/>
      <c r="QON184" s="541"/>
      <c r="QOO184" s="541"/>
      <c r="QOP184" s="541"/>
      <c r="QOQ184" s="541"/>
      <c r="QOR184" s="541"/>
      <c r="QOS184" s="541"/>
      <c r="QOT184" s="541"/>
      <c r="QOU184" s="541"/>
      <c r="QOV184" s="541"/>
      <c r="QOW184" s="541"/>
      <c r="QOX184" s="541"/>
      <c r="QOY184" s="541"/>
      <c r="QOZ184" s="541"/>
      <c r="QPA184" s="541"/>
      <c r="QPB184" s="541"/>
      <c r="QPC184" s="541"/>
      <c r="QPD184" s="541"/>
      <c r="QPE184" s="541"/>
      <c r="QPF184" s="541"/>
      <c r="QPG184" s="541"/>
      <c r="QPH184" s="541"/>
      <c r="QPI184" s="541"/>
      <c r="QPJ184" s="541"/>
      <c r="QPK184" s="541"/>
      <c r="QPL184" s="541"/>
      <c r="QPM184" s="541"/>
      <c r="QPN184" s="541"/>
      <c r="QPO184" s="541"/>
      <c r="QPP184" s="541"/>
      <c r="QPQ184" s="541"/>
      <c r="QPR184" s="541"/>
      <c r="QPS184" s="541"/>
      <c r="QPT184" s="541"/>
      <c r="QPU184" s="541"/>
      <c r="QPV184" s="541"/>
      <c r="QPW184" s="541"/>
      <c r="QPX184" s="541"/>
      <c r="QPY184" s="541"/>
      <c r="QPZ184" s="541"/>
      <c r="QQA184" s="541"/>
      <c r="QQB184" s="541"/>
      <c r="QQC184" s="541"/>
      <c r="QQD184" s="541"/>
      <c r="QQE184" s="541"/>
      <c r="QQF184" s="541"/>
      <c r="QQG184" s="541"/>
      <c r="QQH184" s="541"/>
      <c r="QQI184" s="541"/>
      <c r="QQJ184" s="541"/>
      <c r="QQK184" s="541"/>
      <c r="QQL184" s="541"/>
      <c r="QQM184" s="541"/>
      <c r="QQN184" s="541"/>
      <c r="QQO184" s="541"/>
      <c r="QQP184" s="541"/>
      <c r="QQQ184" s="541"/>
      <c r="QQR184" s="541"/>
      <c r="QQS184" s="541"/>
      <c r="QQT184" s="541"/>
      <c r="QQU184" s="541"/>
      <c r="QQV184" s="541"/>
      <c r="QQW184" s="541"/>
      <c r="QQX184" s="541"/>
      <c r="QQY184" s="541"/>
      <c r="QQZ184" s="541"/>
      <c r="QRA184" s="541"/>
      <c r="QRB184" s="541"/>
      <c r="QRC184" s="541"/>
      <c r="QRD184" s="541"/>
      <c r="QRE184" s="541"/>
      <c r="QRF184" s="541"/>
      <c r="QRG184" s="541"/>
      <c r="QRH184" s="541"/>
      <c r="QRI184" s="541"/>
      <c r="QRJ184" s="541"/>
      <c r="QRK184" s="541"/>
      <c r="QRL184" s="541"/>
      <c r="QRM184" s="541"/>
      <c r="QRN184" s="541"/>
      <c r="QRO184" s="541"/>
      <c r="QRP184" s="541"/>
      <c r="QRQ184" s="541"/>
      <c r="QRR184" s="541"/>
      <c r="QRS184" s="541"/>
      <c r="QRT184" s="541"/>
      <c r="QRU184" s="541"/>
      <c r="QRV184" s="541"/>
      <c r="QRW184" s="541"/>
      <c r="QRX184" s="541"/>
      <c r="QRY184" s="541"/>
      <c r="QRZ184" s="541"/>
      <c r="QSA184" s="541"/>
      <c r="QSB184" s="541"/>
      <c r="QSC184" s="541"/>
      <c r="QSD184" s="541"/>
      <c r="QSE184" s="541"/>
      <c r="QSF184" s="541"/>
      <c r="QSG184" s="541"/>
      <c r="QSH184" s="541"/>
      <c r="QSI184" s="541"/>
      <c r="QSJ184" s="541"/>
      <c r="QSK184" s="541"/>
      <c r="QSL184" s="541"/>
      <c r="QSM184" s="541"/>
      <c r="QSN184" s="541"/>
      <c r="QSO184" s="541"/>
      <c r="QSP184" s="541"/>
      <c r="QSQ184" s="541"/>
      <c r="QSR184" s="541"/>
      <c r="QSS184" s="541"/>
      <c r="QST184" s="541"/>
      <c r="QSU184" s="541"/>
      <c r="QSV184" s="541"/>
      <c r="QSW184" s="541"/>
      <c r="QSX184" s="541"/>
      <c r="QSY184" s="541"/>
      <c r="QSZ184" s="541"/>
      <c r="QTA184" s="541"/>
      <c r="QTB184" s="541"/>
      <c r="QTC184" s="541"/>
      <c r="QTD184" s="541"/>
      <c r="QTE184" s="541"/>
      <c r="QTF184" s="541"/>
      <c r="QTG184" s="541"/>
      <c r="QTH184" s="541"/>
      <c r="QTI184" s="541"/>
      <c r="QTJ184" s="541"/>
      <c r="QTK184" s="541"/>
      <c r="QTL184" s="541"/>
      <c r="QTM184" s="541"/>
      <c r="QTN184" s="541"/>
      <c r="QTO184" s="541"/>
      <c r="QTP184" s="541"/>
      <c r="QTQ184" s="541"/>
      <c r="QTR184" s="541"/>
      <c r="QTS184" s="541"/>
      <c r="QTT184" s="541"/>
      <c r="QTU184" s="541"/>
      <c r="QTV184" s="541"/>
      <c r="QTW184" s="541"/>
      <c r="QTX184" s="541"/>
      <c r="QTY184" s="541"/>
      <c r="QTZ184" s="541"/>
      <c r="QUA184" s="541"/>
      <c r="QUB184" s="541"/>
      <c r="QUC184" s="541"/>
      <c r="QUD184" s="541"/>
      <c r="QUE184" s="541"/>
      <c r="QUF184" s="541"/>
      <c r="QUG184" s="541"/>
      <c r="QUH184" s="541"/>
      <c r="QUI184" s="541"/>
      <c r="QUJ184" s="541"/>
      <c r="QUK184" s="541"/>
      <c r="QUL184" s="541"/>
      <c r="QUM184" s="541"/>
      <c r="QUN184" s="541"/>
      <c r="QUO184" s="541"/>
      <c r="QUP184" s="541"/>
      <c r="QUQ184" s="541"/>
      <c r="QUR184" s="541"/>
      <c r="QUS184" s="541"/>
      <c r="QUT184" s="541"/>
      <c r="QUU184" s="541"/>
      <c r="QUV184" s="541"/>
      <c r="QUW184" s="541"/>
      <c r="QUX184" s="541"/>
      <c r="QUY184" s="541"/>
      <c r="QUZ184" s="541"/>
      <c r="QVA184" s="541"/>
      <c r="QVB184" s="541"/>
      <c r="QVC184" s="541"/>
      <c r="QVD184" s="541"/>
      <c r="QVE184" s="541"/>
      <c r="QVF184" s="541"/>
      <c r="QVG184" s="541"/>
      <c r="QVH184" s="541"/>
      <c r="QVI184" s="541"/>
      <c r="QVJ184" s="541"/>
      <c r="QVK184" s="541"/>
      <c r="QVL184" s="541"/>
      <c r="QVM184" s="541"/>
      <c r="QVN184" s="541"/>
      <c r="QVO184" s="541"/>
      <c r="QVP184" s="541"/>
      <c r="QVQ184" s="541"/>
      <c r="QVR184" s="541"/>
      <c r="QVS184" s="541"/>
      <c r="QVT184" s="541"/>
      <c r="QVU184" s="541"/>
      <c r="QVV184" s="541"/>
      <c r="QVW184" s="541"/>
      <c r="QVX184" s="541"/>
      <c r="QVY184" s="541"/>
      <c r="QVZ184" s="541"/>
      <c r="QWA184" s="541"/>
      <c r="QWB184" s="541"/>
      <c r="QWC184" s="541"/>
      <c r="QWD184" s="541"/>
      <c r="QWE184" s="541"/>
      <c r="QWF184" s="541"/>
      <c r="QWG184" s="541"/>
      <c r="QWH184" s="541"/>
      <c r="QWI184" s="541"/>
      <c r="QWJ184" s="541"/>
      <c r="QWK184" s="541"/>
      <c r="QWL184" s="541"/>
      <c r="QWM184" s="541"/>
      <c r="QWN184" s="541"/>
      <c r="QWO184" s="541"/>
      <c r="QWP184" s="541"/>
      <c r="QWQ184" s="541"/>
      <c r="QWR184" s="541"/>
      <c r="QWS184" s="541"/>
      <c r="QWT184" s="541"/>
      <c r="QWU184" s="541"/>
      <c r="QWV184" s="541"/>
      <c r="QWW184" s="541"/>
      <c r="QWX184" s="541"/>
      <c r="QWY184" s="541"/>
      <c r="QWZ184" s="541"/>
      <c r="QXA184" s="541"/>
      <c r="QXB184" s="541"/>
      <c r="QXC184" s="541"/>
      <c r="QXD184" s="541"/>
      <c r="QXE184" s="541"/>
      <c r="QXF184" s="541"/>
      <c r="QXG184" s="541"/>
      <c r="QXH184" s="541"/>
      <c r="QXI184" s="541"/>
      <c r="QXJ184" s="541"/>
      <c r="QXK184" s="541"/>
      <c r="QXL184" s="541"/>
      <c r="QXM184" s="541"/>
      <c r="QXN184" s="541"/>
      <c r="QXO184" s="541"/>
      <c r="QXP184" s="541"/>
      <c r="QXQ184" s="541"/>
      <c r="QXR184" s="541"/>
      <c r="QXS184" s="541"/>
      <c r="QXT184" s="541"/>
      <c r="QXU184" s="541"/>
      <c r="QXV184" s="541"/>
      <c r="QXW184" s="541"/>
      <c r="QXX184" s="541"/>
      <c r="QXY184" s="541"/>
      <c r="QXZ184" s="541"/>
      <c r="QYA184" s="541"/>
      <c r="QYB184" s="541"/>
      <c r="QYC184" s="541"/>
      <c r="QYD184" s="541"/>
      <c r="QYE184" s="541"/>
      <c r="QYF184" s="541"/>
      <c r="QYG184" s="541"/>
      <c r="QYH184" s="541"/>
      <c r="QYI184" s="541"/>
      <c r="QYJ184" s="541"/>
      <c r="QYK184" s="541"/>
      <c r="QYL184" s="541"/>
      <c r="QYM184" s="541"/>
      <c r="QYN184" s="541"/>
      <c r="QYO184" s="541"/>
      <c r="QYP184" s="541"/>
      <c r="QYQ184" s="541"/>
      <c r="QYR184" s="541"/>
      <c r="QYS184" s="541"/>
      <c r="QYT184" s="541"/>
      <c r="QYU184" s="541"/>
      <c r="QYV184" s="541"/>
      <c r="QYW184" s="541"/>
      <c r="QYX184" s="541"/>
      <c r="QYY184" s="541"/>
      <c r="QYZ184" s="541"/>
      <c r="QZA184" s="541"/>
      <c r="QZB184" s="541"/>
      <c r="QZC184" s="541"/>
      <c r="QZD184" s="541"/>
      <c r="QZE184" s="541"/>
      <c r="QZF184" s="541"/>
      <c r="QZG184" s="541"/>
      <c r="QZH184" s="541"/>
      <c r="QZI184" s="541"/>
      <c r="QZJ184" s="541"/>
      <c r="QZK184" s="541"/>
      <c r="QZL184" s="541"/>
      <c r="QZM184" s="541"/>
      <c r="QZN184" s="541"/>
      <c r="QZO184" s="541"/>
      <c r="QZP184" s="541"/>
      <c r="QZQ184" s="541"/>
      <c r="QZR184" s="541"/>
      <c r="QZS184" s="541"/>
      <c r="QZT184" s="541"/>
      <c r="QZU184" s="541"/>
      <c r="QZV184" s="541"/>
      <c r="QZW184" s="541"/>
      <c r="QZX184" s="541"/>
      <c r="QZY184" s="541"/>
      <c r="QZZ184" s="541"/>
      <c r="RAA184" s="541"/>
      <c r="RAB184" s="541"/>
      <c r="RAC184" s="541"/>
      <c r="RAD184" s="541"/>
      <c r="RAE184" s="541"/>
      <c r="RAF184" s="541"/>
      <c r="RAG184" s="541"/>
      <c r="RAH184" s="541"/>
      <c r="RAI184" s="541"/>
      <c r="RAJ184" s="541"/>
      <c r="RAK184" s="541"/>
      <c r="RAL184" s="541"/>
      <c r="RAM184" s="541"/>
      <c r="RAN184" s="541"/>
      <c r="RAO184" s="541"/>
      <c r="RAP184" s="541"/>
      <c r="RAQ184" s="541"/>
      <c r="RAR184" s="541"/>
      <c r="RAS184" s="541"/>
      <c r="RAT184" s="541"/>
      <c r="RAU184" s="541"/>
      <c r="RAV184" s="541"/>
      <c r="RAW184" s="541"/>
      <c r="RAX184" s="541"/>
      <c r="RAY184" s="541"/>
      <c r="RAZ184" s="541"/>
      <c r="RBA184" s="541"/>
      <c r="RBB184" s="541"/>
      <c r="RBC184" s="541"/>
      <c r="RBD184" s="541"/>
      <c r="RBE184" s="541"/>
      <c r="RBF184" s="541"/>
      <c r="RBG184" s="541"/>
      <c r="RBH184" s="541"/>
      <c r="RBI184" s="541"/>
      <c r="RBJ184" s="541"/>
      <c r="RBK184" s="541"/>
      <c r="RBL184" s="541"/>
      <c r="RBM184" s="541"/>
      <c r="RBN184" s="541"/>
      <c r="RBO184" s="541"/>
      <c r="RBP184" s="541"/>
      <c r="RBQ184" s="541"/>
      <c r="RBR184" s="541"/>
      <c r="RBS184" s="541"/>
      <c r="RBT184" s="541"/>
      <c r="RBU184" s="541"/>
      <c r="RBV184" s="541"/>
      <c r="RBW184" s="541"/>
      <c r="RBX184" s="541"/>
      <c r="RBY184" s="541"/>
      <c r="RBZ184" s="541"/>
      <c r="RCA184" s="541"/>
      <c r="RCB184" s="541"/>
      <c r="RCC184" s="541"/>
      <c r="RCD184" s="541"/>
      <c r="RCE184" s="541"/>
      <c r="RCF184" s="541"/>
      <c r="RCG184" s="541"/>
      <c r="RCH184" s="541"/>
      <c r="RCI184" s="541"/>
      <c r="RCJ184" s="541"/>
      <c r="RCK184" s="541"/>
      <c r="RCL184" s="541"/>
      <c r="RCM184" s="541"/>
      <c r="RCN184" s="541"/>
      <c r="RCO184" s="541"/>
      <c r="RCP184" s="541"/>
      <c r="RCQ184" s="541"/>
      <c r="RCR184" s="541"/>
      <c r="RCS184" s="541"/>
      <c r="RCT184" s="541"/>
      <c r="RCU184" s="541"/>
      <c r="RCV184" s="541"/>
      <c r="RCW184" s="541"/>
      <c r="RCX184" s="541"/>
      <c r="RCY184" s="541"/>
      <c r="RCZ184" s="541"/>
      <c r="RDA184" s="541"/>
      <c r="RDB184" s="541"/>
      <c r="RDC184" s="541"/>
      <c r="RDD184" s="541"/>
      <c r="RDE184" s="541"/>
      <c r="RDF184" s="541"/>
      <c r="RDG184" s="541"/>
      <c r="RDH184" s="541"/>
      <c r="RDI184" s="541"/>
      <c r="RDJ184" s="541"/>
      <c r="RDK184" s="541"/>
      <c r="RDL184" s="541"/>
      <c r="RDM184" s="541"/>
      <c r="RDN184" s="541"/>
      <c r="RDO184" s="541"/>
      <c r="RDP184" s="541"/>
      <c r="RDQ184" s="541"/>
      <c r="RDR184" s="541"/>
      <c r="RDS184" s="541"/>
      <c r="RDT184" s="541"/>
      <c r="RDU184" s="541"/>
      <c r="RDV184" s="541"/>
      <c r="RDW184" s="541"/>
      <c r="RDX184" s="541"/>
      <c r="RDY184" s="541"/>
      <c r="RDZ184" s="541"/>
      <c r="REA184" s="541"/>
      <c r="REB184" s="541"/>
      <c r="REC184" s="541"/>
      <c r="RED184" s="541"/>
      <c r="REE184" s="541"/>
      <c r="REF184" s="541"/>
      <c r="REG184" s="541"/>
      <c r="REH184" s="541"/>
      <c r="REI184" s="541"/>
      <c r="REJ184" s="541"/>
      <c r="REK184" s="541"/>
      <c r="REL184" s="541"/>
      <c r="REM184" s="541"/>
      <c r="REN184" s="541"/>
      <c r="REO184" s="541"/>
      <c r="REP184" s="541"/>
      <c r="REQ184" s="541"/>
      <c r="RER184" s="541"/>
      <c r="RES184" s="541"/>
      <c r="RET184" s="541"/>
      <c r="REU184" s="541"/>
      <c r="REV184" s="541"/>
      <c r="REW184" s="541"/>
      <c r="REX184" s="541"/>
      <c r="REY184" s="541"/>
      <c r="REZ184" s="541"/>
      <c r="RFA184" s="541"/>
      <c r="RFB184" s="541"/>
      <c r="RFC184" s="541"/>
      <c r="RFD184" s="541"/>
      <c r="RFE184" s="541"/>
      <c r="RFF184" s="541"/>
      <c r="RFG184" s="541"/>
      <c r="RFH184" s="541"/>
      <c r="RFI184" s="541"/>
      <c r="RFJ184" s="541"/>
      <c r="RFK184" s="541"/>
      <c r="RFL184" s="541"/>
      <c r="RFM184" s="541"/>
      <c r="RFN184" s="541"/>
      <c r="RFO184" s="541"/>
      <c r="RFP184" s="541"/>
      <c r="RFQ184" s="541"/>
      <c r="RFR184" s="541"/>
      <c r="RFS184" s="541"/>
      <c r="RFT184" s="541"/>
      <c r="RFU184" s="541"/>
      <c r="RFV184" s="541"/>
      <c r="RFW184" s="541"/>
      <c r="RFX184" s="541"/>
      <c r="RFY184" s="541"/>
      <c r="RFZ184" s="541"/>
      <c r="RGA184" s="541"/>
      <c r="RGB184" s="541"/>
      <c r="RGC184" s="541"/>
      <c r="RGD184" s="541"/>
      <c r="RGE184" s="541"/>
      <c r="RGF184" s="541"/>
      <c r="RGG184" s="541"/>
      <c r="RGH184" s="541"/>
      <c r="RGI184" s="541"/>
      <c r="RGJ184" s="541"/>
      <c r="RGK184" s="541"/>
      <c r="RGL184" s="541"/>
      <c r="RGM184" s="541"/>
      <c r="RGN184" s="541"/>
      <c r="RGO184" s="541"/>
      <c r="RGP184" s="541"/>
      <c r="RGQ184" s="541"/>
      <c r="RGR184" s="541"/>
      <c r="RGS184" s="541"/>
      <c r="RGT184" s="541"/>
      <c r="RGU184" s="541"/>
      <c r="RGV184" s="541"/>
      <c r="RGW184" s="541"/>
      <c r="RGX184" s="541"/>
      <c r="RGY184" s="541"/>
      <c r="RGZ184" s="541"/>
      <c r="RHA184" s="541"/>
      <c r="RHB184" s="541"/>
      <c r="RHC184" s="541"/>
      <c r="RHD184" s="541"/>
      <c r="RHE184" s="541"/>
      <c r="RHF184" s="541"/>
      <c r="RHG184" s="541"/>
      <c r="RHH184" s="541"/>
      <c r="RHI184" s="541"/>
      <c r="RHJ184" s="541"/>
      <c r="RHK184" s="541"/>
      <c r="RHL184" s="541"/>
      <c r="RHM184" s="541"/>
      <c r="RHN184" s="541"/>
      <c r="RHO184" s="541"/>
      <c r="RHP184" s="541"/>
      <c r="RHQ184" s="541"/>
      <c r="RHR184" s="541"/>
      <c r="RHS184" s="541"/>
      <c r="RHT184" s="541"/>
      <c r="RHU184" s="541"/>
      <c r="RHV184" s="541"/>
      <c r="RHW184" s="541"/>
      <c r="RHX184" s="541"/>
      <c r="RHY184" s="541"/>
      <c r="RHZ184" s="541"/>
      <c r="RIA184" s="541"/>
      <c r="RIB184" s="541"/>
      <c r="RIC184" s="541"/>
      <c r="RID184" s="541"/>
      <c r="RIE184" s="541"/>
      <c r="RIF184" s="541"/>
      <c r="RIG184" s="541"/>
      <c r="RIH184" s="541"/>
      <c r="RII184" s="541"/>
      <c r="RIJ184" s="541"/>
      <c r="RIK184" s="541"/>
      <c r="RIL184" s="541"/>
      <c r="RIM184" s="541"/>
      <c r="RIN184" s="541"/>
      <c r="RIO184" s="541"/>
      <c r="RIP184" s="541"/>
      <c r="RIQ184" s="541"/>
      <c r="RIR184" s="541"/>
      <c r="RIS184" s="541"/>
      <c r="RIT184" s="541"/>
      <c r="RIU184" s="541"/>
      <c r="RIV184" s="541"/>
      <c r="RIW184" s="541"/>
      <c r="RIX184" s="541"/>
      <c r="RIY184" s="541"/>
      <c r="RIZ184" s="541"/>
      <c r="RJA184" s="541"/>
      <c r="RJB184" s="541"/>
      <c r="RJC184" s="541"/>
      <c r="RJD184" s="541"/>
      <c r="RJE184" s="541"/>
      <c r="RJF184" s="541"/>
      <c r="RJG184" s="541"/>
      <c r="RJH184" s="541"/>
      <c r="RJI184" s="541"/>
      <c r="RJJ184" s="541"/>
      <c r="RJK184" s="541"/>
      <c r="RJL184" s="541"/>
      <c r="RJM184" s="541"/>
      <c r="RJN184" s="541"/>
      <c r="RJO184" s="541"/>
      <c r="RJP184" s="541"/>
      <c r="RJQ184" s="541"/>
      <c r="RJR184" s="541"/>
      <c r="RJS184" s="541"/>
      <c r="RJT184" s="541"/>
      <c r="RJU184" s="541"/>
      <c r="RJV184" s="541"/>
      <c r="RJW184" s="541"/>
      <c r="RJX184" s="541"/>
      <c r="RJY184" s="541"/>
      <c r="RJZ184" s="541"/>
      <c r="RKA184" s="541"/>
      <c r="RKB184" s="541"/>
      <c r="RKC184" s="541"/>
      <c r="RKD184" s="541"/>
      <c r="RKE184" s="541"/>
      <c r="RKF184" s="541"/>
      <c r="RKG184" s="541"/>
      <c r="RKH184" s="541"/>
      <c r="RKI184" s="541"/>
      <c r="RKJ184" s="541"/>
      <c r="RKK184" s="541"/>
      <c r="RKL184" s="541"/>
      <c r="RKM184" s="541"/>
      <c r="RKN184" s="541"/>
      <c r="RKO184" s="541"/>
      <c r="RKP184" s="541"/>
      <c r="RKQ184" s="541"/>
      <c r="RKR184" s="541"/>
      <c r="RKS184" s="541"/>
      <c r="RKT184" s="541"/>
      <c r="RKU184" s="541"/>
      <c r="RKV184" s="541"/>
      <c r="RKW184" s="541"/>
      <c r="RKX184" s="541"/>
      <c r="RKY184" s="541"/>
      <c r="RKZ184" s="541"/>
      <c r="RLA184" s="541"/>
      <c r="RLB184" s="541"/>
      <c r="RLC184" s="541"/>
      <c r="RLD184" s="541"/>
      <c r="RLE184" s="541"/>
      <c r="RLF184" s="541"/>
      <c r="RLG184" s="541"/>
      <c r="RLH184" s="541"/>
      <c r="RLI184" s="541"/>
      <c r="RLJ184" s="541"/>
      <c r="RLK184" s="541"/>
      <c r="RLL184" s="541"/>
      <c r="RLM184" s="541"/>
      <c r="RLN184" s="541"/>
      <c r="RLO184" s="541"/>
      <c r="RLP184" s="541"/>
      <c r="RLQ184" s="541"/>
      <c r="RLR184" s="541"/>
      <c r="RLS184" s="541"/>
      <c r="RLT184" s="541"/>
      <c r="RLU184" s="541"/>
      <c r="RLV184" s="541"/>
      <c r="RLW184" s="541"/>
      <c r="RLX184" s="541"/>
      <c r="RLY184" s="541"/>
      <c r="RLZ184" s="541"/>
      <c r="RMA184" s="541"/>
      <c r="RMB184" s="541"/>
      <c r="RMC184" s="541"/>
      <c r="RMD184" s="541"/>
      <c r="RME184" s="541"/>
      <c r="RMF184" s="541"/>
      <c r="RMG184" s="541"/>
      <c r="RMH184" s="541"/>
      <c r="RMI184" s="541"/>
      <c r="RMJ184" s="541"/>
      <c r="RMK184" s="541"/>
      <c r="RML184" s="541"/>
      <c r="RMM184" s="541"/>
      <c r="RMN184" s="541"/>
      <c r="RMO184" s="541"/>
      <c r="RMP184" s="541"/>
      <c r="RMQ184" s="541"/>
      <c r="RMR184" s="541"/>
      <c r="RMS184" s="541"/>
      <c r="RMT184" s="541"/>
      <c r="RMU184" s="541"/>
      <c r="RMV184" s="541"/>
      <c r="RMW184" s="541"/>
      <c r="RMX184" s="541"/>
      <c r="RMY184" s="541"/>
      <c r="RMZ184" s="541"/>
      <c r="RNA184" s="541"/>
      <c r="RNB184" s="541"/>
      <c r="RNC184" s="541"/>
      <c r="RND184" s="541"/>
      <c r="RNE184" s="541"/>
      <c r="RNF184" s="541"/>
      <c r="RNG184" s="541"/>
      <c r="RNH184" s="541"/>
      <c r="RNI184" s="541"/>
      <c r="RNJ184" s="541"/>
      <c r="RNK184" s="541"/>
      <c r="RNL184" s="541"/>
      <c r="RNM184" s="541"/>
      <c r="RNN184" s="541"/>
      <c r="RNO184" s="541"/>
      <c r="RNP184" s="541"/>
      <c r="RNQ184" s="541"/>
      <c r="RNR184" s="541"/>
      <c r="RNS184" s="541"/>
      <c r="RNT184" s="541"/>
      <c r="RNU184" s="541"/>
      <c r="RNV184" s="541"/>
      <c r="RNW184" s="541"/>
      <c r="RNX184" s="541"/>
      <c r="RNY184" s="541"/>
      <c r="RNZ184" s="541"/>
      <c r="ROA184" s="541"/>
      <c r="ROB184" s="541"/>
      <c r="ROC184" s="541"/>
      <c r="ROD184" s="541"/>
      <c r="ROE184" s="541"/>
      <c r="ROF184" s="541"/>
      <c r="ROG184" s="541"/>
      <c r="ROH184" s="541"/>
      <c r="ROI184" s="541"/>
      <c r="ROJ184" s="541"/>
      <c r="ROK184" s="541"/>
      <c r="ROL184" s="541"/>
      <c r="ROM184" s="541"/>
      <c r="RON184" s="541"/>
      <c r="ROO184" s="541"/>
      <c r="ROP184" s="541"/>
      <c r="ROQ184" s="541"/>
      <c r="ROR184" s="541"/>
      <c r="ROS184" s="541"/>
      <c r="ROT184" s="541"/>
      <c r="ROU184" s="541"/>
      <c r="ROV184" s="541"/>
      <c r="ROW184" s="541"/>
      <c r="ROX184" s="541"/>
      <c r="ROY184" s="541"/>
      <c r="ROZ184" s="541"/>
      <c r="RPA184" s="541"/>
      <c r="RPB184" s="541"/>
      <c r="RPC184" s="541"/>
      <c r="RPD184" s="541"/>
      <c r="RPE184" s="541"/>
      <c r="RPF184" s="541"/>
      <c r="RPG184" s="541"/>
      <c r="RPH184" s="541"/>
      <c r="RPI184" s="541"/>
      <c r="RPJ184" s="541"/>
      <c r="RPK184" s="541"/>
      <c r="RPL184" s="541"/>
      <c r="RPM184" s="541"/>
      <c r="RPN184" s="541"/>
      <c r="RPO184" s="541"/>
      <c r="RPP184" s="541"/>
      <c r="RPQ184" s="541"/>
      <c r="RPR184" s="541"/>
      <c r="RPS184" s="541"/>
      <c r="RPT184" s="541"/>
      <c r="RPU184" s="541"/>
      <c r="RPV184" s="541"/>
      <c r="RPW184" s="541"/>
      <c r="RPX184" s="541"/>
      <c r="RPY184" s="541"/>
      <c r="RPZ184" s="541"/>
      <c r="RQA184" s="541"/>
      <c r="RQB184" s="541"/>
      <c r="RQC184" s="541"/>
      <c r="RQD184" s="541"/>
      <c r="RQE184" s="541"/>
      <c r="RQF184" s="541"/>
      <c r="RQG184" s="541"/>
      <c r="RQH184" s="541"/>
      <c r="RQI184" s="541"/>
      <c r="RQJ184" s="541"/>
      <c r="RQK184" s="541"/>
      <c r="RQL184" s="541"/>
      <c r="RQM184" s="541"/>
      <c r="RQN184" s="541"/>
      <c r="RQO184" s="541"/>
      <c r="RQP184" s="541"/>
      <c r="RQQ184" s="541"/>
      <c r="RQR184" s="541"/>
      <c r="RQS184" s="541"/>
      <c r="RQT184" s="541"/>
      <c r="RQU184" s="541"/>
      <c r="RQV184" s="541"/>
      <c r="RQW184" s="541"/>
      <c r="RQX184" s="541"/>
      <c r="RQY184" s="541"/>
      <c r="RQZ184" s="541"/>
      <c r="RRA184" s="541"/>
      <c r="RRB184" s="541"/>
      <c r="RRC184" s="541"/>
      <c r="RRD184" s="541"/>
      <c r="RRE184" s="541"/>
      <c r="RRF184" s="541"/>
      <c r="RRG184" s="541"/>
      <c r="RRH184" s="541"/>
      <c r="RRI184" s="541"/>
      <c r="RRJ184" s="541"/>
      <c r="RRK184" s="541"/>
      <c r="RRL184" s="541"/>
      <c r="RRM184" s="541"/>
      <c r="RRN184" s="541"/>
      <c r="RRO184" s="541"/>
      <c r="RRP184" s="541"/>
      <c r="RRQ184" s="541"/>
      <c r="RRR184" s="541"/>
      <c r="RRS184" s="541"/>
      <c r="RRT184" s="541"/>
      <c r="RRU184" s="541"/>
      <c r="RRV184" s="541"/>
      <c r="RRW184" s="541"/>
      <c r="RRX184" s="541"/>
      <c r="RRY184" s="541"/>
      <c r="RRZ184" s="541"/>
      <c r="RSA184" s="541"/>
      <c r="RSB184" s="541"/>
      <c r="RSC184" s="541"/>
      <c r="RSD184" s="541"/>
      <c r="RSE184" s="541"/>
      <c r="RSF184" s="541"/>
      <c r="RSG184" s="541"/>
      <c r="RSH184" s="541"/>
      <c r="RSI184" s="541"/>
      <c r="RSJ184" s="541"/>
      <c r="RSK184" s="541"/>
      <c r="RSL184" s="541"/>
      <c r="RSM184" s="541"/>
      <c r="RSN184" s="541"/>
      <c r="RSO184" s="541"/>
      <c r="RSP184" s="541"/>
      <c r="RSQ184" s="541"/>
      <c r="RSR184" s="541"/>
      <c r="RSS184" s="541"/>
      <c r="RST184" s="541"/>
      <c r="RSU184" s="541"/>
      <c r="RSV184" s="541"/>
      <c r="RSW184" s="541"/>
      <c r="RSX184" s="541"/>
      <c r="RSY184" s="541"/>
      <c r="RSZ184" s="541"/>
      <c r="RTA184" s="541"/>
      <c r="RTB184" s="541"/>
      <c r="RTC184" s="541"/>
      <c r="RTD184" s="541"/>
      <c r="RTE184" s="541"/>
      <c r="RTF184" s="541"/>
      <c r="RTG184" s="541"/>
      <c r="RTH184" s="541"/>
      <c r="RTI184" s="541"/>
      <c r="RTJ184" s="541"/>
      <c r="RTK184" s="541"/>
      <c r="RTL184" s="541"/>
      <c r="RTM184" s="541"/>
      <c r="RTN184" s="541"/>
      <c r="RTO184" s="541"/>
      <c r="RTP184" s="541"/>
      <c r="RTQ184" s="541"/>
      <c r="RTR184" s="541"/>
      <c r="RTS184" s="541"/>
      <c r="RTT184" s="541"/>
      <c r="RTU184" s="541"/>
      <c r="RTV184" s="541"/>
      <c r="RTW184" s="541"/>
      <c r="RTX184" s="541"/>
      <c r="RTY184" s="541"/>
      <c r="RTZ184" s="541"/>
      <c r="RUA184" s="541"/>
      <c r="RUB184" s="541"/>
      <c r="RUC184" s="541"/>
      <c r="RUD184" s="541"/>
      <c r="RUE184" s="541"/>
      <c r="RUF184" s="541"/>
      <c r="RUG184" s="541"/>
      <c r="RUH184" s="541"/>
      <c r="RUI184" s="541"/>
      <c r="RUJ184" s="541"/>
      <c r="RUK184" s="541"/>
      <c r="RUL184" s="541"/>
      <c r="RUM184" s="541"/>
      <c r="RUN184" s="541"/>
      <c r="RUO184" s="541"/>
      <c r="RUP184" s="541"/>
      <c r="RUQ184" s="541"/>
      <c r="RUR184" s="541"/>
      <c r="RUS184" s="541"/>
      <c r="RUT184" s="541"/>
      <c r="RUU184" s="541"/>
      <c r="RUV184" s="541"/>
      <c r="RUW184" s="541"/>
      <c r="RUX184" s="541"/>
      <c r="RUY184" s="541"/>
      <c r="RUZ184" s="541"/>
      <c r="RVA184" s="541"/>
      <c r="RVB184" s="541"/>
      <c r="RVC184" s="541"/>
      <c r="RVD184" s="541"/>
      <c r="RVE184" s="541"/>
      <c r="RVF184" s="541"/>
      <c r="RVG184" s="541"/>
      <c r="RVH184" s="541"/>
      <c r="RVI184" s="541"/>
      <c r="RVJ184" s="541"/>
      <c r="RVK184" s="541"/>
      <c r="RVL184" s="541"/>
      <c r="RVM184" s="541"/>
      <c r="RVN184" s="541"/>
      <c r="RVO184" s="541"/>
      <c r="RVP184" s="541"/>
      <c r="RVQ184" s="541"/>
      <c r="RVR184" s="541"/>
      <c r="RVS184" s="541"/>
      <c r="RVT184" s="541"/>
      <c r="RVU184" s="541"/>
      <c r="RVV184" s="541"/>
      <c r="RVW184" s="541"/>
      <c r="RVX184" s="541"/>
      <c r="RVY184" s="541"/>
      <c r="RVZ184" s="541"/>
      <c r="RWA184" s="541"/>
      <c r="RWB184" s="541"/>
      <c r="RWC184" s="541"/>
      <c r="RWD184" s="541"/>
      <c r="RWE184" s="541"/>
      <c r="RWF184" s="541"/>
      <c r="RWG184" s="541"/>
      <c r="RWH184" s="541"/>
      <c r="RWI184" s="541"/>
      <c r="RWJ184" s="541"/>
      <c r="RWK184" s="541"/>
      <c r="RWL184" s="541"/>
      <c r="RWM184" s="541"/>
      <c r="RWN184" s="541"/>
      <c r="RWO184" s="541"/>
      <c r="RWP184" s="541"/>
      <c r="RWQ184" s="541"/>
      <c r="RWR184" s="541"/>
      <c r="RWS184" s="541"/>
      <c r="RWT184" s="541"/>
      <c r="RWU184" s="541"/>
      <c r="RWV184" s="541"/>
      <c r="RWW184" s="541"/>
      <c r="RWX184" s="541"/>
      <c r="RWY184" s="541"/>
      <c r="RWZ184" s="541"/>
      <c r="RXA184" s="541"/>
      <c r="RXB184" s="541"/>
      <c r="RXC184" s="541"/>
      <c r="RXD184" s="541"/>
      <c r="RXE184" s="541"/>
      <c r="RXF184" s="541"/>
      <c r="RXG184" s="541"/>
      <c r="RXH184" s="541"/>
      <c r="RXI184" s="541"/>
      <c r="RXJ184" s="541"/>
      <c r="RXK184" s="541"/>
      <c r="RXL184" s="541"/>
      <c r="RXM184" s="541"/>
      <c r="RXN184" s="541"/>
      <c r="RXO184" s="541"/>
      <c r="RXP184" s="541"/>
      <c r="RXQ184" s="541"/>
      <c r="RXR184" s="541"/>
      <c r="RXS184" s="541"/>
      <c r="RXT184" s="541"/>
      <c r="RXU184" s="541"/>
      <c r="RXV184" s="541"/>
      <c r="RXW184" s="541"/>
      <c r="RXX184" s="541"/>
      <c r="RXY184" s="541"/>
      <c r="RXZ184" s="541"/>
      <c r="RYA184" s="541"/>
      <c r="RYB184" s="541"/>
      <c r="RYC184" s="541"/>
      <c r="RYD184" s="541"/>
      <c r="RYE184" s="541"/>
      <c r="RYF184" s="541"/>
      <c r="RYG184" s="541"/>
      <c r="RYH184" s="541"/>
      <c r="RYI184" s="541"/>
      <c r="RYJ184" s="541"/>
      <c r="RYK184" s="541"/>
      <c r="RYL184" s="541"/>
      <c r="RYM184" s="541"/>
      <c r="RYN184" s="541"/>
      <c r="RYO184" s="541"/>
      <c r="RYP184" s="541"/>
      <c r="RYQ184" s="541"/>
      <c r="RYR184" s="541"/>
      <c r="RYS184" s="541"/>
      <c r="RYT184" s="541"/>
      <c r="RYU184" s="541"/>
      <c r="RYV184" s="541"/>
      <c r="RYW184" s="541"/>
      <c r="RYX184" s="541"/>
      <c r="RYY184" s="541"/>
      <c r="RYZ184" s="541"/>
      <c r="RZA184" s="541"/>
      <c r="RZB184" s="541"/>
      <c r="RZC184" s="541"/>
      <c r="RZD184" s="541"/>
      <c r="RZE184" s="541"/>
      <c r="RZF184" s="541"/>
      <c r="RZG184" s="541"/>
      <c r="RZH184" s="541"/>
      <c r="RZI184" s="541"/>
      <c r="RZJ184" s="541"/>
      <c r="RZK184" s="541"/>
      <c r="RZL184" s="541"/>
      <c r="RZM184" s="541"/>
      <c r="RZN184" s="541"/>
      <c r="RZO184" s="541"/>
      <c r="RZP184" s="541"/>
      <c r="RZQ184" s="541"/>
      <c r="RZR184" s="541"/>
      <c r="RZS184" s="541"/>
      <c r="RZT184" s="541"/>
      <c r="RZU184" s="541"/>
      <c r="RZV184" s="541"/>
      <c r="RZW184" s="541"/>
      <c r="RZX184" s="541"/>
      <c r="RZY184" s="541"/>
      <c r="RZZ184" s="541"/>
      <c r="SAA184" s="541"/>
      <c r="SAB184" s="541"/>
      <c r="SAC184" s="541"/>
      <c r="SAD184" s="541"/>
      <c r="SAE184" s="541"/>
      <c r="SAF184" s="541"/>
      <c r="SAG184" s="541"/>
      <c r="SAH184" s="541"/>
      <c r="SAI184" s="541"/>
      <c r="SAJ184" s="541"/>
      <c r="SAK184" s="541"/>
      <c r="SAL184" s="541"/>
      <c r="SAM184" s="541"/>
      <c r="SAN184" s="541"/>
      <c r="SAO184" s="541"/>
      <c r="SAP184" s="541"/>
      <c r="SAQ184" s="541"/>
      <c r="SAR184" s="541"/>
      <c r="SAS184" s="541"/>
      <c r="SAT184" s="541"/>
      <c r="SAU184" s="541"/>
      <c r="SAV184" s="541"/>
      <c r="SAW184" s="541"/>
      <c r="SAX184" s="541"/>
      <c r="SAY184" s="541"/>
      <c r="SAZ184" s="541"/>
      <c r="SBA184" s="541"/>
      <c r="SBB184" s="541"/>
      <c r="SBC184" s="541"/>
      <c r="SBD184" s="541"/>
      <c r="SBE184" s="541"/>
      <c r="SBF184" s="541"/>
      <c r="SBG184" s="541"/>
      <c r="SBH184" s="541"/>
      <c r="SBI184" s="541"/>
      <c r="SBJ184" s="541"/>
      <c r="SBK184" s="541"/>
      <c r="SBL184" s="541"/>
      <c r="SBM184" s="541"/>
      <c r="SBN184" s="541"/>
      <c r="SBO184" s="541"/>
      <c r="SBP184" s="541"/>
      <c r="SBQ184" s="541"/>
      <c r="SBR184" s="541"/>
      <c r="SBS184" s="541"/>
      <c r="SBT184" s="541"/>
      <c r="SBU184" s="541"/>
      <c r="SBV184" s="541"/>
      <c r="SBW184" s="541"/>
      <c r="SBX184" s="541"/>
      <c r="SBY184" s="541"/>
      <c r="SBZ184" s="541"/>
      <c r="SCA184" s="541"/>
      <c r="SCB184" s="541"/>
      <c r="SCC184" s="541"/>
      <c r="SCD184" s="541"/>
      <c r="SCE184" s="541"/>
      <c r="SCF184" s="541"/>
      <c r="SCG184" s="541"/>
      <c r="SCH184" s="541"/>
      <c r="SCI184" s="541"/>
      <c r="SCJ184" s="541"/>
      <c r="SCK184" s="541"/>
      <c r="SCL184" s="541"/>
      <c r="SCM184" s="541"/>
      <c r="SCN184" s="541"/>
      <c r="SCO184" s="541"/>
      <c r="SCP184" s="541"/>
      <c r="SCQ184" s="541"/>
      <c r="SCR184" s="541"/>
      <c r="SCS184" s="541"/>
      <c r="SCT184" s="541"/>
      <c r="SCU184" s="541"/>
      <c r="SCV184" s="541"/>
      <c r="SCW184" s="541"/>
      <c r="SCX184" s="541"/>
      <c r="SCY184" s="541"/>
      <c r="SCZ184" s="541"/>
      <c r="SDA184" s="541"/>
      <c r="SDB184" s="541"/>
      <c r="SDC184" s="541"/>
      <c r="SDD184" s="541"/>
      <c r="SDE184" s="541"/>
      <c r="SDF184" s="541"/>
      <c r="SDG184" s="541"/>
      <c r="SDH184" s="541"/>
      <c r="SDI184" s="541"/>
      <c r="SDJ184" s="541"/>
      <c r="SDK184" s="541"/>
      <c r="SDL184" s="541"/>
      <c r="SDM184" s="541"/>
      <c r="SDN184" s="541"/>
      <c r="SDO184" s="541"/>
      <c r="SDP184" s="541"/>
      <c r="SDQ184" s="541"/>
      <c r="SDR184" s="541"/>
      <c r="SDS184" s="541"/>
      <c r="SDT184" s="541"/>
      <c r="SDU184" s="541"/>
      <c r="SDV184" s="541"/>
      <c r="SDW184" s="541"/>
      <c r="SDX184" s="541"/>
      <c r="SDY184" s="541"/>
      <c r="SDZ184" s="541"/>
      <c r="SEA184" s="541"/>
      <c r="SEB184" s="541"/>
      <c r="SEC184" s="541"/>
      <c r="SED184" s="541"/>
      <c r="SEE184" s="541"/>
      <c r="SEF184" s="541"/>
      <c r="SEG184" s="541"/>
      <c r="SEH184" s="541"/>
      <c r="SEI184" s="541"/>
      <c r="SEJ184" s="541"/>
      <c r="SEK184" s="541"/>
      <c r="SEL184" s="541"/>
      <c r="SEM184" s="541"/>
      <c r="SEN184" s="541"/>
      <c r="SEO184" s="541"/>
      <c r="SEP184" s="541"/>
      <c r="SEQ184" s="541"/>
      <c r="SER184" s="541"/>
      <c r="SES184" s="541"/>
      <c r="SET184" s="541"/>
      <c r="SEU184" s="541"/>
      <c r="SEV184" s="541"/>
      <c r="SEW184" s="541"/>
      <c r="SEX184" s="541"/>
      <c r="SEY184" s="541"/>
      <c r="SEZ184" s="541"/>
      <c r="SFA184" s="541"/>
      <c r="SFB184" s="541"/>
      <c r="SFC184" s="541"/>
      <c r="SFD184" s="541"/>
      <c r="SFE184" s="541"/>
      <c r="SFF184" s="541"/>
      <c r="SFG184" s="541"/>
      <c r="SFH184" s="541"/>
      <c r="SFI184" s="541"/>
      <c r="SFJ184" s="541"/>
      <c r="SFK184" s="541"/>
      <c r="SFL184" s="541"/>
      <c r="SFM184" s="541"/>
      <c r="SFN184" s="541"/>
      <c r="SFO184" s="541"/>
      <c r="SFP184" s="541"/>
      <c r="SFQ184" s="541"/>
      <c r="SFR184" s="541"/>
      <c r="SFS184" s="541"/>
      <c r="SFT184" s="541"/>
      <c r="SFU184" s="541"/>
      <c r="SFV184" s="541"/>
      <c r="SFW184" s="541"/>
      <c r="SFX184" s="541"/>
      <c r="SFY184" s="541"/>
      <c r="SFZ184" s="541"/>
      <c r="SGA184" s="541"/>
      <c r="SGB184" s="541"/>
      <c r="SGC184" s="541"/>
      <c r="SGD184" s="541"/>
      <c r="SGE184" s="541"/>
      <c r="SGF184" s="541"/>
      <c r="SGG184" s="541"/>
      <c r="SGH184" s="541"/>
      <c r="SGI184" s="541"/>
      <c r="SGJ184" s="541"/>
      <c r="SGK184" s="541"/>
      <c r="SGL184" s="541"/>
      <c r="SGM184" s="541"/>
      <c r="SGN184" s="541"/>
      <c r="SGO184" s="541"/>
      <c r="SGP184" s="541"/>
      <c r="SGQ184" s="541"/>
      <c r="SGR184" s="541"/>
      <c r="SGS184" s="541"/>
      <c r="SGT184" s="541"/>
      <c r="SGU184" s="541"/>
      <c r="SGV184" s="541"/>
      <c r="SGW184" s="541"/>
      <c r="SGX184" s="541"/>
      <c r="SGY184" s="541"/>
      <c r="SGZ184" s="541"/>
      <c r="SHA184" s="541"/>
      <c r="SHB184" s="541"/>
      <c r="SHC184" s="541"/>
      <c r="SHD184" s="541"/>
      <c r="SHE184" s="541"/>
      <c r="SHF184" s="541"/>
      <c r="SHG184" s="541"/>
      <c r="SHH184" s="541"/>
      <c r="SHI184" s="541"/>
      <c r="SHJ184" s="541"/>
      <c r="SHK184" s="541"/>
      <c r="SHL184" s="541"/>
      <c r="SHM184" s="541"/>
      <c r="SHN184" s="541"/>
      <c r="SHO184" s="541"/>
      <c r="SHP184" s="541"/>
      <c r="SHQ184" s="541"/>
      <c r="SHR184" s="541"/>
      <c r="SHS184" s="541"/>
      <c r="SHT184" s="541"/>
      <c r="SHU184" s="541"/>
      <c r="SHV184" s="541"/>
      <c r="SHW184" s="541"/>
      <c r="SHX184" s="541"/>
      <c r="SHY184" s="541"/>
      <c r="SHZ184" s="541"/>
      <c r="SIA184" s="541"/>
      <c r="SIB184" s="541"/>
      <c r="SIC184" s="541"/>
      <c r="SID184" s="541"/>
      <c r="SIE184" s="541"/>
      <c r="SIF184" s="541"/>
      <c r="SIG184" s="541"/>
      <c r="SIH184" s="541"/>
      <c r="SII184" s="541"/>
      <c r="SIJ184" s="541"/>
      <c r="SIK184" s="541"/>
      <c r="SIL184" s="541"/>
      <c r="SIM184" s="541"/>
      <c r="SIN184" s="541"/>
      <c r="SIO184" s="541"/>
      <c r="SIP184" s="541"/>
      <c r="SIQ184" s="541"/>
      <c r="SIR184" s="541"/>
      <c r="SIS184" s="541"/>
      <c r="SIT184" s="541"/>
      <c r="SIU184" s="541"/>
      <c r="SIV184" s="541"/>
      <c r="SIW184" s="541"/>
      <c r="SIX184" s="541"/>
      <c r="SIY184" s="541"/>
      <c r="SIZ184" s="541"/>
      <c r="SJA184" s="541"/>
      <c r="SJB184" s="541"/>
      <c r="SJC184" s="541"/>
      <c r="SJD184" s="541"/>
      <c r="SJE184" s="541"/>
      <c r="SJF184" s="541"/>
      <c r="SJG184" s="541"/>
      <c r="SJH184" s="541"/>
      <c r="SJI184" s="541"/>
      <c r="SJJ184" s="541"/>
      <c r="SJK184" s="541"/>
      <c r="SJL184" s="541"/>
      <c r="SJM184" s="541"/>
      <c r="SJN184" s="541"/>
      <c r="SJO184" s="541"/>
      <c r="SJP184" s="541"/>
      <c r="SJQ184" s="541"/>
      <c r="SJR184" s="541"/>
      <c r="SJS184" s="541"/>
      <c r="SJT184" s="541"/>
      <c r="SJU184" s="541"/>
      <c r="SJV184" s="541"/>
      <c r="SJW184" s="541"/>
      <c r="SJX184" s="541"/>
      <c r="SJY184" s="541"/>
      <c r="SJZ184" s="541"/>
      <c r="SKA184" s="541"/>
      <c r="SKB184" s="541"/>
      <c r="SKC184" s="541"/>
      <c r="SKD184" s="541"/>
      <c r="SKE184" s="541"/>
      <c r="SKF184" s="541"/>
      <c r="SKG184" s="541"/>
      <c r="SKH184" s="541"/>
      <c r="SKI184" s="541"/>
      <c r="SKJ184" s="541"/>
      <c r="SKK184" s="541"/>
      <c r="SKL184" s="541"/>
      <c r="SKM184" s="541"/>
      <c r="SKN184" s="541"/>
      <c r="SKO184" s="541"/>
      <c r="SKP184" s="541"/>
      <c r="SKQ184" s="541"/>
      <c r="SKR184" s="541"/>
      <c r="SKS184" s="541"/>
      <c r="SKT184" s="541"/>
      <c r="SKU184" s="541"/>
      <c r="SKV184" s="541"/>
      <c r="SKW184" s="541"/>
      <c r="SKX184" s="541"/>
      <c r="SKY184" s="541"/>
      <c r="SKZ184" s="541"/>
      <c r="SLA184" s="541"/>
      <c r="SLB184" s="541"/>
      <c r="SLC184" s="541"/>
      <c r="SLD184" s="541"/>
      <c r="SLE184" s="541"/>
      <c r="SLF184" s="541"/>
      <c r="SLG184" s="541"/>
      <c r="SLH184" s="541"/>
      <c r="SLI184" s="541"/>
      <c r="SLJ184" s="541"/>
      <c r="SLK184" s="541"/>
      <c r="SLL184" s="541"/>
      <c r="SLM184" s="541"/>
      <c r="SLN184" s="541"/>
      <c r="SLO184" s="541"/>
      <c r="SLP184" s="541"/>
      <c r="SLQ184" s="541"/>
      <c r="SLR184" s="541"/>
      <c r="SLS184" s="541"/>
      <c r="SLT184" s="541"/>
      <c r="SLU184" s="541"/>
      <c r="SLV184" s="541"/>
      <c r="SLW184" s="541"/>
      <c r="SLX184" s="541"/>
      <c r="SLY184" s="541"/>
      <c r="SLZ184" s="541"/>
      <c r="SMA184" s="541"/>
      <c r="SMB184" s="541"/>
      <c r="SMC184" s="541"/>
      <c r="SMD184" s="541"/>
      <c r="SME184" s="541"/>
      <c r="SMF184" s="541"/>
      <c r="SMG184" s="541"/>
      <c r="SMH184" s="541"/>
      <c r="SMI184" s="541"/>
      <c r="SMJ184" s="541"/>
      <c r="SMK184" s="541"/>
      <c r="SML184" s="541"/>
      <c r="SMM184" s="541"/>
      <c r="SMN184" s="541"/>
      <c r="SMO184" s="541"/>
      <c r="SMP184" s="541"/>
      <c r="SMQ184" s="541"/>
      <c r="SMR184" s="541"/>
      <c r="SMS184" s="541"/>
      <c r="SMT184" s="541"/>
      <c r="SMU184" s="541"/>
      <c r="SMV184" s="541"/>
      <c r="SMW184" s="541"/>
      <c r="SMX184" s="541"/>
      <c r="SMY184" s="541"/>
      <c r="SMZ184" s="541"/>
      <c r="SNA184" s="541"/>
      <c r="SNB184" s="541"/>
      <c r="SNC184" s="541"/>
      <c r="SND184" s="541"/>
      <c r="SNE184" s="541"/>
      <c r="SNF184" s="541"/>
      <c r="SNG184" s="541"/>
      <c r="SNH184" s="541"/>
      <c r="SNI184" s="541"/>
      <c r="SNJ184" s="541"/>
      <c r="SNK184" s="541"/>
      <c r="SNL184" s="541"/>
      <c r="SNM184" s="541"/>
      <c r="SNN184" s="541"/>
      <c r="SNO184" s="541"/>
      <c r="SNP184" s="541"/>
      <c r="SNQ184" s="541"/>
      <c r="SNR184" s="541"/>
      <c r="SNS184" s="541"/>
      <c r="SNT184" s="541"/>
      <c r="SNU184" s="541"/>
      <c r="SNV184" s="541"/>
      <c r="SNW184" s="541"/>
      <c r="SNX184" s="541"/>
      <c r="SNY184" s="541"/>
      <c r="SNZ184" s="541"/>
      <c r="SOA184" s="541"/>
      <c r="SOB184" s="541"/>
      <c r="SOC184" s="541"/>
      <c r="SOD184" s="541"/>
      <c r="SOE184" s="541"/>
      <c r="SOF184" s="541"/>
      <c r="SOG184" s="541"/>
      <c r="SOH184" s="541"/>
      <c r="SOI184" s="541"/>
      <c r="SOJ184" s="541"/>
      <c r="SOK184" s="541"/>
      <c r="SOL184" s="541"/>
      <c r="SOM184" s="541"/>
      <c r="SON184" s="541"/>
      <c r="SOO184" s="541"/>
      <c r="SOP184" s="541"/>
      <c r="SOQ184" s="541"/>
      <c r="SOR184" s="541"/>
      <c r="SOS184" s="541"/>
      <c r="SOT184" s="541"/>
      <c r="SOU184" s="541"/>
      <c r="SOV184" s="541"/>
      <c r="SOW184" s="541"/>
      <c r="SOX184" s="541"/>
      <c r="SOY184" s="541"/>
      <c r="SOZ184" s="541"/>
      <c r="SPA184" s="541"/>
      <c r="SPB184" s="541"/>
      <c r="SPC184" s="541"/>
      <c r="SPD184" s="541"/>
      <c r="SPE184" s="541"/>
      <c r="SPF184" s="541"/>
      <c r="SPG184" s="541"/>
      <c r="SPH184" s="541"/>
      <c r="SPI184" s="541"/>
      <c r="SPJ184" s="541"/>
      <c r="SPK184" s="541"/>
      <c r="SPL184" s="541"/>
      <c r="SPM184" s="541"/>
      <c r="SPN184" s="541"/>
      <c r="SPO184" s="541"/>
      <c r="SPP184" s="541"/>
      <c r="SPQ184" s="541"/>
      <c r="SPR184" s="541"/>
      <c r="SPS184" s="541"/>
      <c r="SPT184" s="541"/>
      <c r="SPU184" s="541"/>
      <c r="SPV184" s="541"/>
      <c r="SPW184" s="541"/>
      <c r="SPX184" s="541"/>
      <c r="SPY184" s="541"/>
      <c r="SPZ184" s="541"/>
      <c r="SQA184" s="541"/>
      <c r="SQB184" s="541"/>
      <c r="SQC184" s="541"/>
      <c r="SQD184" s="541"/>
      <c r="SQE184" s="541"/>
      <c r="SQF184" s="541"/>
      <c r="SQG184" s="541"/>
      <c r="SQH184" s="541"/>
      <c r="SQI184" s="541"/>
      <c r="SQJ184" s="541"/>
      <c r="SQK184" s="541"/>
      <c r="SQL184" s="541"/>
      <c r="SQM184" s="541"/>
      <c r="SQN184" s="541"/>
      <c r="SQO184" s="541"/>
      <c r="SQP184" s="541"/>
      <c r="SQQ184" s="541"/>
      <c r="SQR184" s="541"/>
      <c r="SQS184" s="541"/>
      <c r="SQT184" s="541"/>
      <c r="SQU184" s="541"/>
      <c r="SQV184" s="541"/>
      <c r="SQW184" s="541"/>
      <c r="SQX184" s="541"/>
      <c r="SQY184" s="541"/>
      <c r="SQZ184" s="541"/>
      <c r="SRA184" s="541"/>
      <c r="SRB184" s="541"/>
      <c r="SRC184" s="541"/>
      <c r="SRD184" s="541"/>
      <c r="SRE184" s="541"/>
      <c r="SRF184" s="541"/>
      <c r="SRG184" s="541"/>
      <c r="SRH184" s="541"/>
      <c r="SRI184" s="541"/>
      <c r="SRJ184" s="541"/>
      <c r="SRK184" s="541"/>
      <c r="SRL184" s="541"/>
      <c r="SRM184" s="541"/>
      <c r="SRN184" s="541"/>
      <c r="SRO184" s="541"/>
      <c r="SRP184" s="541"/>
      <c r="SRQ184" s="541"/>
      <c r="SRR184" s="541"/>
      <c r="SRS184" s="541"/>
      <c r="SRT184" s="541"/>
      <c r="SRU184" s="541"/>
      <c r="SRV184" s="541"/>
      <c r="SRW184" s="541"/>
      <c r="SRX184" s="541"/>
      <c r="SRY184" s="541"/>
      <c r="SRZ184" s="541"/>
      <c r="SSA184" s="541"/>
      <c r="SSB184" s="541"/>
      <c r="SSC184" s="541"/>
      <c r="SSD184" s="541"/>
      <c r="SSE184" s="541"/>
      <c r="SSF184" s="541"/>
      <c r="SSG184" s="541"/>
      <c r="SSH184" s="541"/>
      <c r="SSI184" s="541"/>
      <c r="SSJ184" s="541"/>
      <c r="SSK184" s="541"/>
      <c r="SSL184" s="541"/>
      <c r="SSM184" s="541"/>
      <c r="SSN184" s="541"/>
      <c r="SSO184" s="541"/>
      <c r="SSP184" s="541"/>
      <c r="SSQ184" s="541"/>
      <c r="SSR184" s="541"/>
      <c r="SSS184" s="541"/>
      <c r="SST184" s="541"/>
      <c r="SSU184" s="541"/>
      <c r="SSV184" s="541"/>
      <c r="SSW184" s="541"/>
      <c r="SSX184" s="541"/>
      <c r="SSY184" s="541"/>
      <c r="SSZ184" s="541"/>
      <c r="STA184" s="541"/>
      <c r="STB184" s="541"/>
      <c r="STC184" s="541"/>
      <c r="STD184" s="541"/>
      <c r="STE184" s="541"/>
      <c r="STF184" s="541"/>
      <c r="STG184" s="541"/>
      <c r="STH184" s="541"/>
      <c r="STI184" s="541"/>
      <c r="STJ184" s="541"/>
      <c r="STK184" s="541"/>
      <c r="STL184" s="541"/>
      <c r="STM184" s="541"/>
      <c r="STN184" s="541"/>
      <c r="STO184" s="541"/>
      <c r="STP184" s="541"/>
      <c r="STQ184" s="541"/>
      <c r="STR184" s="541"/>
      <c r="STS184" s="541"/>
      <c r="STT184" s="541"/>
      <c r="STU184" s="541"/>
      <c r="STV184" s="541"/>
      <c r="STW184" s="541"/>
      <c r="STX184" s="541"/>
      <c r="STY184" s="541"/>
      <c r="STZ184" s="541"/>
      <c r="SUA184" s="541"/>
      <c r="SUB184" s="541"/>
      <c r="SUC184" s="541"/>
      <c r="SUD184" s="541"/>
      <c r="SUE184" s="541"/>
      <c r="SUF184" s="541"/>
      <c r="SUG184" s="541"/>
      <c r="SUH184" s="541"/>
      <c r="SUI184" s="541"/>
      <c r="SUJ184" s="541"/>
      <c r="SUK184" s="541"/>
      <c r="SUL184" s="541"/>
      <c r="SUM184" s="541"/>
      <c r="SUN184" s="541"/>
      <c r="SUO184" s="541"/>
      <c r="SUP184" s="541"/>
      <c r="SUQ184" s="541"/>
      <c r="SUR184" s="541"/>
      <c r="SUS184" s="541"/>
      <c r="SUT184" s="541"/>
      <c r="SUU184" s="541"/>
      <c r="SUV184" s="541"/>
      <c r="SUW184" s="541"/>
      <c r="SUX184" s="541"/>
      <c r="SUY184" s="541"/>
      <c r="SUZ184" s="541"/>
      <c r="SVA184" s="541"/>
      <c r="SVB184" s="541"/>
      <c r="SVC184" s="541"/>
      <c r="SVD184" s="541"/>
      <c r="SVE184" s="541"/>
      <c r="SVF184" s="541"/>
      <c r="SVG184" s="541"/>
      <c r="SVH184" s="541"/>
      <c r="SVI184" s="541"/>
      <c r="SVJ184" s="541"/>
      <c r="SVK184" s="541"/>
      <c r="SVL184" s="541"/>
      <c r="SVM184" s="541"/>
      <c r="SVN184" s="541"/>
      <c r="SVO184" s="541"/>
      <c r="SVP184" s="541"/>
      <c r="SVQ184" s="541"/>
      <c r="SVR184" s="541"/>
      <c r="SVS184" s="541"/>
      <c r="SVT184" s="541"/>
      <c r="SVU184" s="541"/>
      <c r="SVV184" s="541"/>
      <c r="SVW184" s="541"/>
      <c r="SVX184" s="541"/>
      <c r="SVY184" s="541"/>
      <c r="SVZ184" s="541"/>
      <c r="SWA184" s="541"/>
      <c r="SWB184" s="541"/>
      <c r="SWC184" s="541"/>
      <c r="SWD184" s="541"/>
      <c r="SWE184" s="541"/>
      <c r="SWF184" s="541"/>
      <c r="SWG184" s="541"/>
      <c r="SWH184" s="541"/>
      <c r="SWI184" s="541"/>
      <c r="SWJ184" s="541"/>
      <c r="SWK184" s="541"/>
      <c r="SWL184" s="541"/>
      <c r="SWM184" s="541"/>
      <c r="SWN184" s="541"/>
      <c r="SWO184" s="541"/>
      <c r="SWP184" s="541"/>
      <c r="SWQ184" s="541"/>
      <c r="SWR184" s="541"/>
      <c r="SWS184" s="541"/>
      <c r="SWT184" s="541"/>
      <c r="SWU184" s="541"/>
      <c r="SWV184" s="541"/>
      <c r="SWW184" s="541"/>
      <c r="SWX184" s="541"/>
      <c r="SWY184" s="541"/>
      <c r="SWZ184" s="541"/>
      <c r="SXA184" s="541"/>
      <c r="SXB184" s="541"/>
      <c r="SXC184" s="541"/>
      <c r="SXD184" s="541"/>
      <c r="SXE184" s="541"/>
      <c r="SXF184" s="541"/>
      <c r="SXG184" s="541"/>
      <c r="SXH184" s="541"/>
      <c r="SXI184" s="541"/>
      <c r="SXJ184" s="541"/>
      <c r="SXK184" s="541"/>
      <c r="SXL184" s="541"/>
      <c r="SXM184" s="541"/>
      <c r="SXN184" s="541"/>
      <c r="SXO184" s="541"/>
      <c r="SXP184" s="541"/>
      <c r="SXQ184" s="541"/>
      <c r="SXR184" s="541"/>
      <c r="SXS184" s="541"/>
      <c r="SXT184" s="541"/>
      <c r="SXU184" s="541"/>
      <c r="SXV184" s="541"/>
      <c r="SXW184" s="541"/>
      <c r="SXX184" s="541"/>
      <c r="SXY184" s="541"/>
      <c r="SXZ184" s="541"/>
      <c r="SYA184" s="541"/>
      <c r="SYB184" s="541"/>
      <c r="SYC184" s="541"/>
      <c r="SYD184" s="541"/>
      <c r="SYE184" s="541"/>
      <c r="SYF184" s="541"/>
      <c r="SYG184" s="541"/>
      <c r="SYH184" s="541"/>
      <c r="SYI184" s="541"/>
      <c r="SYJ184" s="541"/>
      <c r="SYK184" s="541"/>
      <c r="SYL184" s="541"/>
      <c r="SYM184" s="541"/>
      <c r="SYN184" s="541"/>
      <c r="SYO184" s="541"/>
      <c r="SYP184" s="541"/>
      <c r="SYQ184" s="541"/>
      <c r="SYR184" s="541"/>
      <c r="SYS184" s="541"/>
      <c r="SYT184" s="541"/>
      <c r="SYU184" s="541"/>
      <c r="SYV184" s="541"/>
      <c r="SYW184" s="541"/>
      <c r="SYX184" s="541"/>
      <c r="SYY184" s="541"/>
      <c r="SYZ184" s="541"/>
      <c r="SZA184" s="541"/>
      <c r="SZB184" s="541"/>
      <c r="SZC184" s="541"/>
      <c r="SZD184" s="541"/>
      <c r="SZE184" s="541"/>
      <c r="SZF184" s="541"/>
      <c r="SZG184" s="541"/>
      <c r="SZH184" s="541"/>
      <c r="SZI184" s="541"/>
      <c r="SZJ184" s="541"/>
      <c r="SZK184" s="541"/>
      <c r="SZL184" s="541"/>
      <c r="SZM184" s="541"/>
      <c r="SZN184" s="541"/>
      <c r="SZO184" s="541"/>
      <c r="SZP184" s="541"/>
      <c r="SZQ184" s="541"/>
      <c r="SZR184" s="541"/>
      <c r="SZS184" s="541"/>
      <c r="SZT184" s="541"/>
      <c r="SZU184" s="541"/>
      <c r="SZV184" s="541"/>
      <c r="SZW184" s="541"/>
      <c r="SZX184" s="541"/>
      <c r="SZY184" s="541"/>
      <c r="SZZ184" s="541"/>
      <c r="TAA184" s="541"/>
      <c r="TAB184" s="541"/>
      <c r="TAC184" s="541"/>
      <c r="TAD184" s="541"/>
      <c r="TAE184" s="541"/>
      <c r="TAF184" s="541"/>
      <c r="TAG184" s="541"/>
      <c r="TAH184" s="541"/>
      <c r="TAI184" s="541"/>
      <c r="TAJ184" s="541"/>
      <c r="TAK184" s="541"/>
      <c r="TAL184" s="541"/>
      <c r="TAM184" s="541"/>
      <c r="TAN184" s="541"/>
      <c r="TAO184" s="541"/>
      <c r="TAP184" s="541"/>
      <c r="TAQ184" s="541"/>
      <c r="TAR184" s="541"/>
      <c r="TAS184" s="541"/>
      <c r="TAT184" s="541"/>
      <c r="TAU184" s="541"/>
      <c r="TAV184" s="541"/>
      <c r="TAW184" s="541"/>
      <c r="TAX184" s="541"/>
      <c r="TAY184" s="541"/>
      <c r="TAZ184" s="541"/>
      <c r="TBA184" s="541"/>
      <c r="TBB184" s="541"/>
      <c r="TBC184" s="541"/>
      <c r="TBD184" s="541"/>
      <c r="TBE184" s="541"/>
      <c r="TBF184" s="541"/>
      <c r="TBG184" s="541"/>
      <c r="TBH184" s="541"/>
      <c r="TBI184" s="541"/>
      <c r="TBJ184" s="541"/>
      <c r="TBK184" s="541"/>
      <c r="TBL184" s="541"/>
      <c r="TBM184" s="541"/>
      <c r="TBN184" s="541"/>
      <c r="TBO184" s="541"/>
      <c r="TBP184" s="541"/>
      <c r="TBQ184" s="541"/>
      <c r="TBR184" s="541"/>
      <c r="TBS184" s="541"/>
      <c r="TBT184" s="541"/>
      <c r="TBU184" s="541"/>
      <c r="TBV184" s="541"/>
      <c r="TBW184" s="541"/>
      <c r="TBX184" s="541"/>
      <c r="TBY184" s="541"/>
      <c r="TBZ184" s="541"/>
      <c r="TCA184" s="541"/>
      <c r="TCB184" s="541"/>
      <c r="TCC184" s="541"/>
      <c r="TCD184" s="541"/>
      <c r="TCE184" s="541"/>
      <c r="TCF184" s="541"/>
      <c r="TCG184" s="541"/>
      <c r="TCH184" s="541"/>
      <c r="TCI184" s="541"/>
      <c r="TCJ184" s="541"/>
      <c r="TCK184" s="541"/>
      <c r="TCL184" s="541"/>
      <c r="TCM184" s="541"/>
      <c r="TCN184" s="541"/>
      <c r="TCO184" s="541"/>
      <c r="TCP184" s="541"/>
      <c r="TCQ184" s="541"/>
      <c r="TCR184" s="541"/>
      <c r="TCS184" s="541"/>
      <c r="TCT184" s="541"/>
      <c r="TCU184" s="541"/>
      <c r="TCV184" s="541"/>
      <c r="TCW184" s="541"/>
      <c r="TCX184" s="541"/>
      <c r="TCY184" s="541"/>
      <c r="TCZ184" s="541"/>
      <c r="TDA184" s="541"/>
      <c r="TDB184" s="541"/>
      <c r="TDC184" s="541"/>
      <c r="TDD184" s="541"/>
      <c r="TDE184" s="541"/>
      <c r="TDF184" s="541"/>
      <c r="TDG184" s="541"/>
      <c r="TDH184" s="541"/>
      <c r="TDI184" s="541"/>
      <c r="TDJ184" s="541"/>
      <c r="TDK184" s="541"/>
      <c r="TDL184" s="541"/>
      <c r="TDM184" s="541"/>
      <c r="TDN184" s="541"/>
      <c r="TDO184" s="541"/>
      <c r="TDP184" s="541"/>
      <c r="TDQ184" s="541"/>
      <c r="TDR184" s="541"/>
      <c r="TDS184" s="541"/>
      <c r="TDT184" s="541"/>
      <c r="TDU184" s="541"/>
      <c r="TDV184" s="541"/>
      <c r="TDW184" s="541"/>
      <c r="TDX184" s="541"/>
      <c r="TDY184" s="541"/>
      <c r="TDZ184" s="541"/>
      <c r="TEA184" s="541"/>
      <c r="TEB184" s="541"/>
      <c r="TEC184" s="541"/>
      <c r="TED184" s="541"/>
      <c r="TEE184" s="541"/>
      <c r="TEF184" s="541"/>
      <c r="TEG184" s="541"/>
      <c r="TEH184" s="541"/>
      <c r="TEI184" s="541"/>
      <c r="TEJ184" s="541"/>
      <c r="TEK184" s="541"/>
      <c r="TEL184" s="541"/>
      <c r="TEM184" s="541"/>
      <c r="TEN184" s="541"/>
      <c r="TEO184" s="541"/>
      <c r="TEP184" s="541"/>
      <c r="TEQ184" s="541"/>
      <c r="TER184" s="541"/>
      <c r="TES184" s="541"/>
      <c r="TET184" s="541"/>
      <c r="TEU184" s="541"/>
      <c r="TEV184" s="541"/>
      <c r="TEW184" s="541"/>
      <c r="TEX184" s="541"/>
      <c r="TEY184" s="541"/>
      <c r="TEZ184" s="541"/>
      <c r="TFA184" s="541"/>
      <c r="TFB184" s="541"/>
      <c r="TFC184" s="541"/>
      <c r="TFD184" s="541"/>
      <c r="TFE184" s="541"/>
      <c r="TFF184" s="541"/>
      <c r="TFG184" s="541"/>
      <c r="TFH184" s="541"/>
      <c r="TFI184" s="541"/>
      <c r="TFJ184" s="541"/>
      <c r="TFK184" s="541"/>
      <c r="TFL184" s="541"/>
      <c r="TFM184" s="541"/>
      <c r="TFN184" s="541"/>
      <c r="TFO184" s="541"/>
      <c r="TFP184" s="541"/>
      <c r="TFQ184" s="541"/>
      <c r="TFR184" s="541"/>
      <c r="TFS184" s="541"/>
      <c r="TFT184" s="541"/>
      <c r="TFU184" s="541"/>
      <c r="TFV184" s="541"/>
      <c r="TFW184" s="541"/>
      <c r="TFX184" s="541"/>
      <c r="TFY184" s="541"/>
      <c r="TFZ184" s="541"/>
      <c r="TGA184" s="541"/>
      <c r="TGB184" s="541"/>
      <c r="TGC184" s="541"/>
      <c r="TGD184" s="541"/>
      <c r="TGE184" s="541"/>
      <c r="TGF184" s="541"/>
      <c r="TGG184" s="541"/>
      <c r="TGH184" s="541"/>
      <c r="TGI184" s="541"/>
      <c r="TGJ184" s="541"/>
      <c r="TGK184" s="541"/>
      <c r="TGL184" s="541"/>
      <c r="TGM184" s="541"/>
      <c r="TGN184" s="541"/>
      <c r="TGO184" s="541"/>
      <c r="TGP184" s="541"/>
      <c r="TGQ184" s="541"/>
      <c r="TGR184" s="541"/>
      <c r="TGS184" s="541"/>
      <c r="TGT184" s="541"/>
      <c r="TGU184" s="541"/>
      <c r="TGV184" s="541"/>
      <c r="TGW184" s="541"/>
      <c r="TGX184" s="541"/>
      <c r="TGY184" s="541"/>
      <c r="TGZ184" s="541"/>
      <c r="THA184" s="541"/>
      <c r="THB184" s="541"/>
      <c r="THC184" s="541"/>
      <c r="THD184" s="541"/>
      <c r="THE184" s="541"/>
      <c r="THF184" s="541"/>
      <c r="THG184" s="541"/>
      <c r="THH184" s="541"/>
      <c r="THI184" s="541"/>
      <c r="THJ184" s="541"/>
      <c r="THK184" s="541"/>
      <c r="THL184" s="541"/>
      <c r="THM184" s="541"/>
      <c r="THN184" s="541"/>
      <c r="THO184" s="541"/>
      <c r="THP184" s="541"/>
      <c r="THQ184" s="541"/>
      <c r="THR184" s="541"/>
      <c r="THS184" s="541"/>
      <c r="THT184" s="541"/>
      <c r="THU184" s="541"/>
      <c r="THV184" s="541"/>
      <c r="THW184" s="541"/>
      <c r="THX184" s="541"/>
      <c r="THY184" s="541"/>
      <c r="THZ184" s="541"/>
      <c r="TIA184" s="541"/>
      <c r="TIB184" s="541"/>
      <c r="TIC184" s="541"/>
      <c r="TID184" s="541"/>
      <c r="TIE184" s="541"/>
      <c r="TIF184" s="541"/>
      <c r="TIG184" s="541"/>
      <c r="TIH184" s="541"/>
      <c r="TII184" s="541"/>
      <c r="TIJ184" s="541"/>
      <c r="TIK184" s="541"/>
      <c r="TIL184" s="541"/>
      <c r="TIM184" s="541"/>
      <c r="TIN184" s="541"/>
      <c r="TIO184" s="541"/>
      <c r="TIP184" s="541"/>
      <c r="TIQ184" s="541"/>
      <c r="TIR184" s="541"/>
      <c r="TIS184" s="541"/>
      <c r="TIT184" s="541"/>
      <c r="TIU184" s="541"/>
      <c r="TIV184" s="541"/>
      <c r="TIW184" s="541"/>
      <c r="TIX184" s="541"/>
      <c r="TIY184" s="541"/>
      <c r="TIZ184" s="541"/>
      <c r="TJA184" s="541"/>
      <c r="TJB184" s="541"/>
      <c r="TJC184" s="541"/>
      <c r="TJD184" s="541"/>
      <c r="TJE184" s="541"/>
      <c r="TJF184" s="541"/>
      <c r="TJG184" s="541"/>
      <c r="TJH184" s="541"/>
      <c r="TJI184" s="541"/>
      <c r="TJJ184" s="541"/>
      <c r="TJK184" s="541"/>
      <c r="TJL184" s="541"/>
      <c r="TJM184" s="541"/>
      <c r="TJN184" s="541"/>
      <c r="TJO184" s="541"/>
      <c r="TJP184" s="541"/>
      <c r="TJQ184" s="541"/>
      <c r="TJR184" s="541"/>
      <c r="TJS184" s="541"/>
      <c r="TJT184" s="541"/>
      <c r="TJU184" s="541"/>
      <c r="TJV184" s="541"/>
      <c r="TJW184" s="541"/>
      <c r="TJX184" s="541"/>
      <c r="TJY184" s="541"/>
      <c r="TJZ184" s="541"/>
      <c r="TKA184" s="541"/>
      <c r="TKB184" s="541"/>
      <c r="TKC184" s="541"/>
      <c r="TKD184" s="541"/>
      <c r="TKE184" s="541"/>
      <c r="TKF184" s="541"/>
      <c r="TKG184" s="541"/>
      <c r="TKH184" s="541"/>
      <c r="TKI184" s="541"/>
      <c r="TKJ184" s="541"/>
      <c r="TKK184" s="541"/>
      <c r="TKL184" s="541"/>
      <c r="TKM184" s="541"/>
      <c r="TKN184" s="541"/>
      <c r="TKO184" s="541"/>
      <c r="TKP184" s="541"/>
      <c r="TKQ184" s="541"/>
      <c r="TKR184" s="541"/>
      <c r="TKS184" s="541"/>
      <c r="TKT184" s="541"/>
      <c r="TKU184" s="541"/>
      <c r="TKV184" s="541"/>
      <c r="TKW184" s="541"/>
      <c r="TKX184" s="541"/>
      <c r="TKY184" s="541"/>
      <c r="TKZ184" s="541"/>
      <c r="TLA184" s="541"/>
      <c r="TLB184" s="541"/>
      <c r="TLC184" s="541"/>
      <c r="TLD184" s="541"/>
      <c r="TLE184" s="541"/>
      <c r="TLF184" s="541"/>
      <c r="TLG184" s="541"/>
      <c r="TLH184" s="541"/>
      <c r="TLI184" s="541"/>
      <c r="TLJ184" s="541"/>
      <c r="TLK184" s="541"/>
      <c r="TLL184" s="541"/>
      <c r="TLM184" s="541"/>
      <c r="TLN184" s="541"/>
      <c r="TLO184" s="541"/>
      <c r="TLP184" s="541"/>
      <c r="TLQ184" s="541"/>
      <c r="TLR184" s="541"/>
      <c r="TLS184" s="541"/>
      <c r="TLT184" s="541"/>
      <c r="TLU184" s="541"/>
      <c r="TLV184" s="541"/>
      <c r="TLW184" s="541"/>
      <c r="TLX184" s="541"/>
      <c r="TLY184" s="541"/>
      <c r="TLZ184" s="541"/>
      <c r="TMA184" s="541"/>
      <c r="TMB184" s="541"/>
      <c r="TMC184" s="541"/>
      <c r="TMD184" s="541"/>
      <c r="TME184" s="541"/>
      <c r="TMF184" s="541"/>
      <c r="TMG184" s="541"/>
      <c r="TMH184" s="541"/>
      <c r="TMI184" s="541"/>
      <c r="TMJ184" s="541"/>
      <c r="TMK184" s="541"/>
      <c r="TML184" s="541"/>
      <c r="TMM184" s="541"/>
      <c r="TMN184" s="541"/>
      <c r="TMO184" s="541"/>
      <c r="TMP184" s="541"/>
      <c r="TMQ184" s="541"/>
      <c r="TMR184" s="541"/>
      <c r="TMS184" s="541"/>
      <c r="TMT184" s="541"/>
      <c r="TMU184" s="541"/>
      <c r="TMV184" s="541"/>
      <c r="TMW184" s="541"/>
      <c r="TMX184" s="541"/>
      <c r="TMY184" s="541"/>
      <c r="TMZ184" s="541"/>
      <c r="TNA184" s="541"/>
      <c r="TNB184" s="541"/>
      <c r="TNC184" s="541"/>
      <c r="TND184" s="541"/>
      <c r="TNE184" s="541"/>
      <c r="TNF184" s="541"/>
      <c r="TNG184" s="541"/>
      <c r="TNH184" s="541"/>
      <c r="TNI184" s="541"/>
      <c r="TNJ184" s="541"/>
      <c r="TNK184" s="541"/>
      <c r="TNL184" s="541"/>
      <c r="TNM184" s="541"/>
      <c r="TNN184" s="541"/>
      <c r="TNO184" s="541"/>
      <c r="TNP184" s="541"/>
      <c r="TNQ184" s="541"/>
      <c r="TNR184" s="541"/>
      <c r="TNS184" s="541"/>
      <c r="TNT184" s="541"/>
      <c r="TNU184" s="541"/>
      <c r="TNV184" s="541"/>
      <c r="TNW184" s="541"/>
      <c r="TNX184" s="541"/>
      <c r="TNY184" s="541"/>
      <c r="TNZ184" s="541"/>
      <c r="TOA184" s="541"/>
      <c r="TOB184" s="541"/>
      <c r="TOC184" s="541"/>
      <c r="TOD184" s="541"/>
      <c r="TOE184" s="541"/>
      <c r="TOF184" s="541"/>
      <c r="TOG184" s="541"/>
      <c r="TOH184" s="541"/>
      <c r="TOI184" s="541"/>
      <c r="TOJ184" s="541"/>
      <c r="TOK184" s="541"/>
      <c r="TOL184" s="541"/>
      <c r="TOM184" s="541"/>
      <c r="TON184" s="541"/>
      <c r="TOO184" s="541"/>
      <c r="TOP184" s="541"/>
      <c r="TOQ184" s="541"/>
      <c r="TOR184" s="541"/>
      <c r="TOS184" s="541"/>
      <c r="TOT184" s="541"/>
      <c r="TOU184" s="541"/>
      <c r="TOV184" s="541"/>
      <c r="TOW184" s="541"/>
      <c r="TOX184" s="541"/>
      <c r="TOY184" s="541"/>
      <c r="TOZ184" s="541"/>
      <c r="TPA184" s="541"/>
      <c r="TPB184" s="541"/>
      <c r="TPC184" s="541"/>
      <c r="TPD184" s="541"/>
      <c r="TPE184" s="541"/>
      <c r="TPF184" s="541"/>
      <c r="TPG184" s="541"/>
      <c r="TPH184" s="541"/>
      <c r="TPI184" s="541"/>
      <c r="TPJ184" s="541"/>
      <c r="TPK184" s="541"/>
      <c r="TPL184" s="541"/>
      <c r="TPM184" s="541"/>
      <c r="TPN184" s="541"/>
      <c r="TPO184" s="541"/>
      <c r="TPP184" s="541"/>
      <c r="TPQ184" s="541"/>
      <c r="TPR184" s="541"/>
      <c r="TPS184" s="541"/>
      <c r="TPT184" s="541"/>
      <c r="TPU184" s="541"/>
      <c r="TPV184" s="541"/>
      <c r="TPW184" s="541"/>
      <c r="TPX184" s="541"/>
      <c r="TPY184" s="541"/>
      <c r="TPZ184" s="541"/>
      <c r="TQA184" s="541"/>
      <c r="TQB184" s="541"/>
      <c r="TQC184" s="541"/>
      <c r="TQD184" s="541"/>
      <c r="TQE184" s="541"/>
      <c r="TQF184" s="541"/>
      <c r="TQG184" s="541"/>
      <c r="TQH184" s="541"/>
      <c r="TQI184" s="541"/>
      <c r="TQJ184" s="541"/>
      <c r="TQK184" s="541"/>
      <c r="TQL184" s="541"/>
      <c r="TQM184" s="541"/>
      <c r="TQN184" s="541"/>
      <c r="TQO184" s="541"/>
      <c r="TQP184" s="541"/>
      <c r="TQQ184" s="541"/>
      <c r="TQR184" s="541"/>
      <c r="TQS184" s="541"/>
      <c r="TQT184" s="541"/>
      <c r="TQU184" s="541"/>
      <c r="TQV184" s="541"/>
      <c r="TQW184" s="541"/>
      <c r="TQX184" s="541"/>
      <c r="TQY184" s="541"/>
      <c r="TQZ184" s="541"/>
      <c r="TRA184" s="541"/>
      <c r="TRB184" s="541"/>
      <c r="TRC184" s="541"/>
      <c r="TRD184" s="541"/>
      <c r="TRE184" s="541"/>
      <c r="TRF184" s="541"/>
      <c r="TRG184" s="541"/>
      <c r="TRH184" s="541"/>
      <c r="TRI184" s="541"/>
      <c r="TRJ184" s="541"/>
      <c r="TRK184" s="541"/>
      <c r="TRL184" s="541"/>
      <c r="TRM184" s="541"/>
      <c r="TRN184" s="541"/>
      <c r="TRO184" s="541"/>
      <c r="TRP184" s="541"/>
      <c r="TRQ184" s="541"/>
      <c r="TRR184" s="541"/>
      <c r="TRS184" s="541"/>
      <c r="TRT184" s="541"/>
      <c r="TRU184" s="541"/>
      <c r="TRV184" s="541"/>
      <c r="TRW184" s="541"/>
      <c r="TRX184" s="541"/>
      <c r="TRY184" s="541"/>
      <c r="TRZ184" s="541"/>
      <c r="TSA184" s="541"/>
      <c r="TSB184" s="541"/>
      <c r="TSC184" s="541"/>
      <c r="TSD184" s="541"/>
      <c r="TSE184" s="541"/>
      <c r="TSF184" s="541"/>
      <c r="TSG184" s="541"/>
      <c r="TSH184" s="541"/>
      <c r="TSI184" s="541"/>
      <c r="TSJ184" s="541"/>
      <c r="TSK184" s="541"/>
      <c r="TSL184" s="541"/>
      <c r="TSM184" s="541"/>
      <c r="TSN184" s="541"/>
      <c r="TSO184" s="541"/>
      <c r="TSP184" s="541"/>
      <c r="TSQ184" s="541"/>
      <c r="TSR184" s="541"/>
      <c r="TSS184" s="541"/>
      <c r="TST184" s="541"/>
      <c r="TSU184" s="541"/>
      <c r="TSV184" s="541"/>
      <c r="TSW184" s="541"/>
      <c r="TSX184" s="541"/>
      <c r="TSY184" s="541"/>
      <c r="TSZ184" s="541"/>
      <c r="TTA184" s="541"/>
      <c r="TTB184" s="541"/>
      <c r="TTC184" s="541"/>
      <c r="TTD184" s="541"/>
      <c r="TTE184" s="541"/>
      <c r="TTF184" s="541"/>
      <c r="TTG184" s="541"/>
      <c r="TTH184" s="541"/>
      <c r="TTI184" s="541"/>
      <c r="TTJ184" s="541"/>
      <c r="TTK184" s="541"/>
      <c r="TTL184" s="541"/>
      <c r="TTM184" s="541"/>
      <c r="TTN184" s="541"/>
      <c r="TTO184" s="541"/>
      <c r="TTP184" s="541"/>
      <c r="TTQ184" s="541"/>
      <c r="TTR184" s="541"/>
      <c r="TTS184" s="541"/>
      <c r="TTT184" s="541"/>
      <c r="TTU184" s="541"/>
      <c r="TTV184" s="541"/>
      <c r="TTW184" s="541"/>
      <c r="TTX184" s="541"/>
      <c r="TTY184" s="541"/>
      <c r="TTZ184" s="541"/>
      <c r="TUA184" s="541"/>
      <c r="TUB184" s="541"/>
      <c r="TUC184" s="541"/>
      <c r="TUD184" s="541"/>
      <c r="TUE184" s="541"/>
      <c r="TUF184" s="541"/>
      <c r="TUG184" s="541"/>
      <c r="TUH184" s="541"/>
      <c r="TUI184" s="541"/>
      <c r="TUJ184" s="541"/>
      <c r="TUK184" s="541"/>
      <c r="TUL184" s="541"/>
      <c r="TUM184" s="541"/>
      <c r="TUN184" s="541"/>
      <c r="TUO184" s="541"/>
      <c r="TUP184" s="541"/>
      <c r="TUQ184" s="541"/>
      <c r="TUR184" s="541"/>
      <c r="TUS184" s="541"/>
      <c r="TUT184" s="541"/>
      <c r="TUU184" s="541"/>
      <c r="TUV184" s="541"/>
      <c r="TUW184" s="541"/>
      <c r="TUX184" s="541"/>
      <c r="TUY184" s="541"/>
      <c r="TUZ184" s="541"/>
      <c r="TVA184" s="541"/>
      <c r="TVB184" s="541"/>
      <c r="TVC184" s="541"/>
      <c r="TVD184" s="541"/>
      <c r="TVE184" s="541"/>
      <c r="TVF184" s="541"/>
      <c r="TVG184" s="541"/>
      <c r="TVH184" s="541"/>
      <c r="TVI184" s="541"/>
      <c r="TVJ184" s="541"/>
      <c r="TVK184" s="541"/>
      <c r="TVL184" s="541"/>
      <c r="TVM184" s="541"/>
      <c r="TVN184" s="541"/>
      <c r="TVO184" s="541"/>
      <c r="TVP184" s="541"/>
      <c r="TVQ184" s="541"/>
      <c r="TVR184" s="541"/>
      <c r="TVS184" s="541"/>
      <c r="TVT184" s="541"/>
      <c r="TVU184" s="541"/>
      <c r="TVV184" s="541"/>
      <c r="TVW184" s="541"/>
      <c r="TVX184" s="541"/>
      <c r="TVY184" s="541"/>
      <c r="TVZ184" s="541"/>
      <c r="TWA184" s="541"/>
      <c r="TWB184" s="541"/>
      <c r="TWC184" s="541"/>
      <c r="TWD184" s="541"/>
      <c r="TWE184" s="541"/>
      <c r="TWF184" s="541"/>
      <c r="TWG184" s="541"/>
      <c r="TWH184" s="541"/>
      <c r="TWI184" s="541"/>
      <c r="TWJ184" s="541"/>
      <c r="TWK184" s="541"/>
      <c r="TWL184" s="541"/>
      <c r="TWM184" s="541"/>
      <c r="TWN184" s="541"/>
      <c r="TWO184" s="541"/>
      <c r="TWP184" s="541"/>
      <c r="TWQ184" s="541"/>
      <c r="TWR184" s="541"/>
      <c r="TWS184" s="541"/>
      <c r="TWT184" s="541"/>
      <c r="TWU184" s="541"/>
      <c r="TWV184" s="541"/>
      <c r="TWW184" s="541"/>
      <c r="TWX184" s="541"/>
      <c r="TWY184" s="541"/>
      <c r="TWZ184" s="541"/>
      <c r="TXA184" s="541"/>
      <c r="TXB184" s="541"/>
      <c r="TXC184" s="541"/>
      <c r="TXD184" s="541"/>
      <c r="TXE184" s="541"/>
      <c r="TXF184" s="541"/>
      <c r="TXG184" s="541"/>
      <c r="TXH184" s="541"/>
      <c r="TXI184" s="541"/>
      <c r="TXJ184" s="541"/>
      <c r="TXK184" s="541"/>
      <c r="TXL184" s="541"/>
      <c r="TXM184" s="541"/>
      <c r="TXN184" s="541"/>
      <c r="TXO184" s="541"/>
      <c r="TXP184" s="541"/>
      <c r="TXQ184" s="541"/>
      <c r="TXR184" s="541"/>
      <c r="TXS184" s="541"/>
      <c r="TXT184" s="541"/>
      <c r="TXU184" s="541"/>
      <c r="TXV184" s="541"/>
      <c r="TXW184" s="541"/>
      <c r="TXX184" s="541"/>
      <c r="TXY184" s="541"/>
      <c r="TXZ184" s="541"/>
      <c r="TYA184" s="541"/>
      <c r="TYB184" s="541"/>
      <c r="TYC184" s="541"/>
      <c r="TYD184" s="541"/>
      <c r="TYE184" s="541"/>
      <c r="TYF184" s="541"/>
      <c r="TYG184" s="541"/>
      <c r="TYH184" s="541"/>
      <c r="TYI184" s="541"/>
      <c r="TYJ184" s="541"/>
      <c r="TYK184" s="541"/>
      <c r="TYL184" s="541"/>
      <c r="TYM184" s="541"/>
      <c r="TYN184" s="541"/>
      <c r="TYO184" s="541"/>
      <c r="TYP184" s="541"/>
      <c r="TYQ184" s="541"/>
      <c r="TYR184" s="541"/>
      <c r="TYS184" s="541"/>
      <c r="TYT184" s="541"/>
      <c r="TYU184" s="541"/>
      <c r="TYV184" s="541"/>
      <c r="TYW184" s="541"/>
      <c r="TYX184" s="541"/>
      <c r="TYY184" s="541"/>
      <c r="TYZ184" s="541"/>
      <c r="TZA184" s="541"/>
      <c r="TZB184" s="541"/>
      <c r="TZC184" s="541"/>
      <c r="TZD184" s="541"/>
      <c r="TZE184" s="541"/>
      <c r="TZF184" s="541"/>
      <c r="TZG184" s="541"/>
      <c r="TZH184" s="541"/>
      <c r="TZI184" s="541"/>
      <c r="TZJ184" s="541"/>
      <c r="TZK184" s="541"/>
      <c r="TZL184" s="541"/>
      <c r="TZM184" s="541"/>
      <c r="TZN184" s="541"/>
      <c r="TZO184" s="541"/>
      <c r="TZP184" s="541"/>
      <c r="TZQ184" s="541"/>
      <c r="TZR184" s="541"/>
      <c r="TZS184" s="541"/>
      <c r="TZT184" s="541"/>
      <c r="TZU184" s="541"/>
      <c r="TZV184" s="541"/>
      <c r="TZW184" s="541"/>
      <c r="TZX184" s="541"/>
      <c r="TZY184" s="541"/>
      <c r="TZZ184" s="541"/>
      <c r="UAA184" s="541"/>
      <c r="UAB184" s="541"/>
      <c r="UAC184" s="541"/>
      <c r="UAD184" s="541"/>
      <c r="UAE184" s="541"/>
      <c r="UAF184" s="541"/>
      <c r="UAG184" s="541"/>
      <c r="UAH184" s="541"/>
      <c r="UAI184" s="541"/>
      <c r="UAJ184" s="541"/>
      <c r="UAK184" s="541"/>
      <c r="UAL184" s="541"/>
      <c r="UAM184" s="541"/>
      <c r="UAN184" s="541"/>
      <c r="UAO184" s="541"/>
      <c r="UAP184" s="541"/>
      <c r="UAQ184" s="541"/>
      <c r="UAR184" s="541"/>
      <c r="UAS184" s="541"/>
      <c r="UAT184" s="541"/>
      <c r="UAU184" s="541"/>
      <c r="UAV184" s="541"/>
      <c r="UAW184" s="541"/>
      <c r="UAX184" s="541"/>
      <c r="UAY184" s="541"/>
      <c r="UAZ184" s="541"/>
      <c r="UBA184" s="541"/>
      <c r="UBB184" s="541"/>
      <c r="UBC184" s="541"/>
      <c r="UBD184" s="541"/>
      <c r="UBE184" s="541"/>
      <c r="UBF184" s="541"/>
      <c r="UBG184" s="541"/>
      <c r="UBH184" s="541"/>
      <c r="UBI184" s="541"/>
      <c r="UBJ184" s="541"/>
      <c r="UBK184" s="541"/>
      <c r="UBL184" s="541"/>
      <c r="UBM184" s="541"/>
      <c r="UBN184" s="541"/>
      <c r="UBO184" s="541"/>
      <c r="UBP184" s="541"/>
      <c r="UBQ184" s="541"/>
      <c r="UBR184" s="541"/>
      <c r="UBS184" s="541"/>
      <c r="UBT184" s="541"/>
      <c r="UBU184" s="541"/>
      <c r="UBV184" s="541"/>
      <c r="UBW184" s="541"/>
      <c r="UBX184" s="541"/>
      <c r="UBY184" s="541"/>
      <c r="UBZ184" s="541"/>
      <c r="UCA184" s="541"/>
      <c r="UCB184" s="541"/>
      <c r="UCC184" s="541"/>
      <c r="UCD184" s="541"/>
      <c r="UCE184" s="541"/>
      <c r="UCF184" s="541"/>
      <c r="UCG184" s="541"/>
      <c r="UCH184" s="541"/>
      <c r="UCI184" s="541"/>
      <c r="UCJ184" s="541"/>
      <c r="UCK184" s="541"/>
      <c r="UCL184" s="541"/>
      <c r="UCM184" s="541"/>
      <c r="UCN184" s="541"/>
      <c r="UCO184" s="541"/>
      <c r="UCP184" s="541"/>
      <c r="UCQ184" s="541"/>
      <c r="UCR184" s="541"/>
      <c r="UCS184" s="541"/>
      <c r="UCT184" s="541"/>
      <c r="UCU184" s="541"/>
      <c r="UCV184" s="541"/>
      <c r="UCW184" s="541"/>
      <c r="UCX184" s="541"/>
      <c r="UCY184" s="541"/>
      <c r="UCZ184" s="541"/>
      <c r="UDA184" s="541"/>
      <c r="UDB184" s="541"/>
      <c r="UDC184" s="541"/>
      <c r="UDD184" s="541"/>
      <c r="UDE184" s="541"/>
      <c r="UDF184" s="541"/>
      <c r="UDG184" s="541"/>
      <c r="UDH184" s="541"/>
      <c r="UDI184" s="541"/>
      <c r="UDJ184" s="541"/>
      <c r="UDK184" s="541"/>
      <c r="UDL184" s="541"/>
      <c r="UDM184" s="541"/>
      <c r="UDN184" s="541"/>
      <c r="UDO184" s="541"/>
      <c r="UDP184" s="541"/>
      <c r="UDQ184" s="541"/>
      <c r="UDR184" s="541"/>
      <c r="UDS184" s="541"/>
      <c r="UDT184" s="541"/>
      <c r="UDU184" s="541"/>
      <c r="UDV184" s="541"/>
      <c r="UDW184" s="541"/>
      <c r="UDX184" s="541"/>
      <c r="UDY184" s="541"/>
      <c r="UDZ184" s="541"/>
      <c r="UEA184" s="541"/>
      <c r="UEB184" s="541"/>
      <c r="UEC184" s="541"/>
      <c r="UED184" s="541"/>
      <c r="UEE184" s="541"/>
      <c r="UEF184" s="541"/>
      <c r="UEG184" s="541"/>
      <c r="UEH184" s="541"/>
      <c r="UEI184" s="541"/>
      <c r="UEJ184" s="541"/>
      <c r="UEK184" s="541"/>
      <c r="UEL184" s="541"/>
      <c r="UEM184" s="541"/>
      <c r="UEN184" s="541"/>
      <c r="UEO184" s="541"/>
      <c r="UEP184" s="541"/>
      <c r="UEQ184" s="541"/>
      <c r="UER184" s="541"/>
      <c r="UES184" s="541"/>
      <c r="UET184" s="541"/>
      <c r="UEU184" s="541"/>
      <c r="UEV184" s="541"/>
      <c r="UEW184" s="541"/>
      <c r="UEX184" s="541"/>
      <c r="UEY184" s="541"/>
      <c r="UEZ184" s="541"/>
      <c r="UFA184" s="541"/>
      <c r="UFB184" s="541"/>
      <c r="UFC184" s="541"/>
      <c r="UFD184" s="541"/>
      <c r="UFE184" s="541"/>
      <c r="UFF184" s="541"/>
      <c r="UFG184" s="541"/>
      <c r="UFH184" s="541"/>
      <c r="UFI184" s="541"/>
      <c r="UFJ184" s="541"/>
      <c r="UFK184" s="541"/>
      <c r="UFL184" s="541"/>
      <c r="UFM184" s="541"/>
      <c r="UFN184" s="541"/>
      <c r="UFO184" s="541"/>
      <c r="UFP184" s="541"/>
      <c r="UFQ184" s="541"/>
      <c r="UFR184" s="541"/>
      <c r="UFS184" s="541"/>
      <c r="UFT184" s="541"/>
      <c r="UFU184" s="541"/>
      <c r="UFV184" s="541"/>
      <c r="UFW184" s="541"/>
      <c r="UFX184" s="541"/>
      <c r="UFY184" s="541"/>
      <c r="UFZ184" s="541"/>
      <c r="UGA184" s="541"/>
      <c r="UGB184" s="541"/>
      <c r="UGC184" s="541"/>
      <c r="UGD184" s="541"/>
      <c r="UGE184" s="541"/>
      <c r="UGF184" s="541"/>
      <c r="UGG184" s="541"/>
      <c r="UGH184" s="541"/>
      <c r="UGI184" s="541"/>
      <c r="UGJ184" s="541"/>
      <c r="UGK184" s="541"/>
      <c r="UGL184" s="541"/>
      <c r="UGM184" s="541"/>
      <c r="UGN184" s="541"/>
      <c r="UGO184" s="541"/>
      <c r="UGP184" s="541"/>
      <c r="UGQ184" s="541"/>
      <c r="UGR184" s="541"/>
      <c r="UGS184" s="541"/>
      <c r="UGT184" s="541"/>
      <c r="UGU184" s="541"/>
      <c r="UGV184" s="541"/>
      <c r="UGW184" s="541"/>
      <c r="UGX184" s="541"/>
      <c r="UGY184" s="541"/>
      <c r="UGZ184" s="541"/>
      <c r="UHA184" s="541"/>
      <c r="UHB184" s="541"/>
      <c r="UHC184" s="541"/>
      <c r="UHD184" s="541"/>
      <c r="UHE184" s="541"/>
      <c r="UHF184" s="541"/>
      <c r="UHG184" s="541"/>
      <c r="UHH184" s="541"/>
      <c r="UHI184" s="541"/>
      <c r="UHJ184" s="541"/>
      <c r="UHK184" s="541"/>
      <c r="UHL184" s="541"/>
      <c r="UHM184" s="541"/>
      <c r="UHN184" s="541"/>
      <c r="UHO184" s="541"/>
      <c r="UHP184" s="541"/>
      <c r="UHQ184" s="541"/>
      <c r="UHR184" s="541"/>
      <c r="UHS184" s="541"/>
      <c r="UHT184" s="541"/>
      <c r="UHU184" s="541"/>
      <c r="UHV184" s="541"/>
      <c r="UHW184" s="541"/>
      <c r="UHX184" s="541"/>
      <c r="UHY184" s="541"/>
      <c r="UHZ184" s="541"/>
      <c r="UIA184" s="541"/>
      <c r="UIB184" s="541"/>
      <c r="UIC184" s="541"/>
      <c r="UID184" s="541"/>
      <c r="UIE184" s="541"/>
      <c r="UIF184" s="541"/>
      <c r="UIG184" s="541"/>
      <c r="UIH184" s="541"/>
      <c r="UII184" s="541"/>
      <c r="UIJ184" s="541"/>
      <c r="UIK184" s="541"/>
      <c r="UIL184" s="541"/>
      <c r="UIM184" s="541"/>
      <c r="UIN184" s="541"/>
      <c r="UIO184" s="541"/>
      <c r="UIP184" s="541"/>
      <c r="UIQ184" s="541"/>
      <c r="UIR184" s="541"/>
      <c r="UIS184" s="541"/>
      <c r="UIT184" s="541"/>
      <c r="UIU184" s="541"/>
      <c r="UIV184" s="541"/>
      <c r="UIW184" s="541"/>
      <c r="UIX184" s="541"/>
      <c r="UIY184" s="541"/>
      <c r="UIZ184" s="541"/>
      <c r="UJA184" s="541"/>
      <c r="UJB184" s="541"/>
      <c r="UJC184" s="541"/>
      <c r="UJD184" s="541"/>
      <c r="UJE184" s="541"/>
      <c r="UJF184" s="541"/>
      <c r="UJG184" s="541"/>
      <c r="UJH184" s="541"/>
      <c r="UJI184" s="541"/>
      <c r="UJJ184" s="541"/>
      <c r="UJK184" s="541"/>
      <c r="UJL184" s="541"/>
      <c r="UJM184" s="541"/>
      <c r="UJN184" s="541"/>
      <c r="UJO184" s="541"/>
      <c r="UJP184" s="541"/>
      <c r="UJQ184" s="541"/>
      <c r="UJR184" s="541"/>
      <c r="UJS184" s="541"/>
      <c r="UJT184" s="541"/>
      <c r="UJU184" s="541"/>
      <c r="UJV184" s="541"/>
      <c r="UJW184" s="541"/>
      <c r="UJX184" s="541"/>
      <c r="UJY184" s="541"/>
      <c r="UJZ184" s="541"/>
      <c r="UKA184" s="541"/>
      <c r="UKB184" s="541"/>
      <c r="UKC184" s="541"/>
      <c r="UKD184" s="541"/>
      <c r="UKE184" s="541"/>
      <c r="UKF184" s="541"/>
      <c r="UKG184" s="541"/>
      <c r="UKH184" s="541"/>
      <c r="UKI184" s="541"/>
      <c r="UKJ184" s="541"/>
      <c r="UKK184" s="541"/>
      <c r="UKL184" s="541"/>
      <c r="UKM184" s="541"/>
      <c r="UKN184" s="541"/>
      <c r="UKO184" s="541"/>
      <c r="UKP184" s="541"/>
      <c r="UKQ184" s="541"/>
      <c r="UKR184" s="541"/>
      <c r="UKS184" s="541"/>
      <c r="UKT184" s="541"/>
      <c r="UKU184" s="541"/>
      <c r="UKV184" s="541"/>
      <c r="UKW184" s="541"/>
      <c r="UKX184" s="541"/>
      <c r="UKY184" s="541"/>
      <c r="UKZ184" s="541"/>
      <c r="ULA184" s="541"/>
      <c r="ULB184" s="541"/>
      <c r="ULC184" s="541"/>
      <c r="ULD184" s="541"/>
      <c r="ULE184" s="541"/>
      <c r="ULF184" s="541"/>
      <c r="ULG184" s="541"/>
      <c r="ULH184" s="541"/>
      <c r="ULI184" s="541"/>
      <c r="ULJ184" s="541"/>
      <c r="ULK184" s="541"/>
      <c r="ULL184" s="541"/>
      <c r="ULM184" s="541"/>
      <c r="ULN184" s="541"/>
      <c r="ULO184" s="541"/>
      <c r="ULP184" s="541"/>
      <c r="ULQ184" s="541"/>
      <c r="ULR184" s="541"/>
      <c r="ULS184" s="541"/>
      <c r="ULT184" s="541"/>
      <c r="ULU184" s="541"/>
      <c r="ULV184" s="541"/>
      <c r="ULW184" s="541"/>
      <c r="ULX184" s="541"/>
      <c r="ULY184" s="541"/>
      <c r="ULZ184" s="541"/>
      <c r="UMA184" s="541"/>
      <c r="UMB184" s="541"/>
      <c r="UMC184" s="541"/>
      <c r="UMD184" s="541"/>
      <c r="UME184" s="541"/>
      <c r="UMF184" s="541"/>
      <c r="UMG184" s="541"/>
      <c r="UMH184" s="541"/>
      <c r="UMI184" s="541"/>
      <c r="UMJ184" s="541"/>
      <c r="UMK184" s="541"/>
      <c r="UML184" s="541"/>
      <c r="UMM184" s="541"/>
      <c r="UMN184" s="541"/>
      <c r="UMO184" s="541"/>
      <c r="UMP184" s="541"/>
      <c r="UMQ184" s="541"/>
      <c r="UMR184" s="541"/>
      <c r="UMS184" s="541"/>
      <c r="UMT184" s="541"/>
      <c r="UMU184" s="541"/>
      <c r="UMV184" s="541"/>
      <c r="UMW184" s="541"/>
      <c r="UMX184" s="541"/>
      <c r="UMY184" s="541"/>
      <c r="UMZ184" s="541"/>
      <c r="UNA184" s="541"/>
      <c r="UNB184" s="541"/>
      <c r="UNC184" s="541"/>
      <c r="UND184" s="541"/>
      <c r="UNE184" s="541"/>
      <c r="UNF184" s="541"/>
      <c r="UNG184" s="541"/>
      <c r="UNH184" s="541"/>
      <c r="UNI184" s="541"/>
      <c r="UNJ184" s="541"/>
      <c r="UNK184" s="541"/>
      <c r="UNL184" s="541"/>
      <c r="UNM184" s="541"/>
      <c r="UNN184" s="541"/>
      <c r="UNO184" s="541"/>
      <c r="UNP184" s="541"/>
      <c r="UNQ184" s="541"/>
      <c r="UNR184" s="541"/>
      <c r="UNS184" s="541"/>
      <c r="UNT184" s="541"/>
      <c r="UNU184" s="541"/>
      <c r="UNV184" s="541"/>
      <c r="UNW184" s="541"/>
      <c r="UNX184" s="541"/>
      <c r="UNY184" s="541"/>
      <c r="UNZ184" s="541"/>
      <c r="UOA184" s="541"/>
      <c r="UOB184" s="541"/>
      <c r="UOC184" s="541"/>
      <c r="UOD184" s="541"/>
      <c r="UOE184" s="541"/>
      <c r="UOF184" s="541"/>
      <c r="UOG184" s="541"/>
      <c r="UOH184" s="541"/>
      <c r="UOI184" s="541"/>
      <c r="UOJ184" s="541"/>
      <c r="UOK184" s="541"/>
      <c r="UOL184" s="541"/>
      <c r="UOM184" s="541"/>
      <c r="UON184" s="541"/>
      <c r="UOO184" s="541"/>
      <c r="UOP184" s="541"/>
      <c r="UOQ184" s="541"/>
      <c r="UOR184" s="541"/>
      <c r="UOS184" s="541"/>
      <c r="UOT184" s="541"/>
      <c r="UOU184" s="541"/>
      <c r="UOV184" s="541"/>
      <c r="UOW184" s="541"/>
      <c r="UOX184" s="541"/>
      <c r="UOY184" s="541"/>
      <c r="UOZ184" s="541"/>
      <c r="UPA184" s="541"/>
      <c r="UPB184" s="541"/>
      <c r="UPC184" s="541"/>
      <c r="UPD184" s="541"/>
      <c r="UPE184" s="541"/>
      <c r="UPF184" s="541"/>
      <c r="UPG184" s="541"/>
      <c r="UPH184" s="541"/>
      <c r="UPI184" s="541"/>
      <c r="UPJ184" s="541"/>
      <c r="UPK184" s="541"/>
      <c r="UPL184" s="541"/>
      <c r="UPM184" s="541"/>
      <c r="UPN184" s="541"/>
      <c r="UPO184" s="541"/>
      <c r="UPP184" s="541"/>
      <c r="UPQ184" s="541"/>
      <c r="UPR184" s="541"/>
      <c r="UPS184" s="541"/>
      <c r="UPT184" s="541"/>
      <c r="UPU184" s="541"/>
      <c r="UPV184" s="541"/>
      <c r="UPW184" s="541"/>
      <c r="UPX184" s="541"/>
      <c r="UPY184" s="541"/>
      <c r="UPZ184" s="541"/>
      <c r="UQA184" s="541"/>
      <c r="UQB184" s="541"/>
      <c r="UQC184" s="541"/>
      <c r="UQD184" s="541"/>
      <c r="UQE184" s="541"/>
      <c r="UQF184" s="541"/>
      <c r="UQG184" s="541"/>
      <c r="UQH184" s="541"/>
      <c r="UQI184" s="541"/>
      <c r="UQJ184" s="541"/>
      <c r="UQK184" s="541"/>
      <c r="UQL184" s="541"/>
      <c r="UQM184" s="541"/>
      <c r="UQN184" s="541"/>
      <c r="UQO184" s="541"/>
      <c r="UQP184" s="541"/>
      <c r="UQQ184" s="541"/>
      <c r="UQR184" s="541"/>
      <c r="UQS184" s="541"/>
      <c r="UQT184" s="541"/>
      <c r="UQU184" s="541"/>
      <c r="UQV184" s="541"/>
      <c r="UQW184" s="541"/>
      <c r="UQX184" s="541"/>
      <c r="UQY184" s="541"/>
      <c r="UQZ184" s="541"/>
      <c r="URA184" s="541"/>
      <c r="URB184" s="541"/>
      <c r="URC184" s="541"/>
      <c r="URD184" s="541"/>
      <c r="URE184" s="541"/>
      <c r="URF184" s="541"/>
      <c r="URG184" s="541"/>
      <c r="URH184" s="541"/>
      <c r="URI184" s="541"/>
      <c r="URJ184" s="541"/>
      <c r="URK184" s="541"/>
      <c r="URL184" s="541"/>
      <c r="URM184" s="541"/>
      <c r="URN184" s="541"/>
      <c r="URO184" s="541"/>
      <c r="URP184" s="541"/>
      <c r="URQ184" s="541"/>
      <c r="URR184" s="541"/>
      <c r="URS184" s="541"/>
      <c r="URT184" s="541"/>
      <c r="URU184" s="541"/>
      <c r="URV184" s="541"/>
      <c r="URW184" s="541"/>
      <c r="URX184" s="541"/>
      <c r="URY184" s="541"/>
      <c r="URZ184" s="541"/>
      <c r="USA184" s="541"/>
      <c r="USB184" s="541"/>
      <c r="USC184" s="541"/>
      <c r="USD184" s="541"/>
      <c r="USE184" s="541"/>
      <c r="USF184" s="541"/>
      <c r="USG184" s="541"/>
      <c r="USH184" s="541"/>
      <c r="USI184" s="541"/>
      <c r="USJ184" s="541"/>
      <c r="USK184" s="541"/>
      <c r="USL184" s="541"/>
      <c r="USM184" s="541"/>
      <c r="USN184" s="541"/>
      <c r="USO184" s="541"/>
      <c r="USP184" s="541"/>
      <c r="USQ184" s="541"/>
      <c r="USR184" s="541"/>
      <c r="USS184" s="541"/>
      <c r="UST184" s="541"/>
      <c r="USU184" s="541"/>
      <c r="USV184" s="541"/>
      <c r="USW184" s="541"/>
      <c r="USX184" s="541"/>
      <c r="USY184" s="541"/>
      <c r="USZ184" s="541"/>
      <c r="UTA184" s="541"/>
      <c r="UTB184" s="541"/>
      <c r="UTC184" s="541"/>
      <c r="UTD184" s="541"/>
      <c r="UTE184" s="541"/>
      <c r="UTF184" s="541"/>
      <c r="UTG184" s="541"/>
      <c r="UTH184" s="541"/>
      <c r="UTI184" s="541"/>
      <c r="UTJ184" s="541"/>
      <c r="UTK184" s="541"/>
      <c r="UTL184" s="541"/>
      <c r="UTM184" s="541"/>
      <c r="UTN184" s="541"/>
      <c r="UTO184" s="541"/>
      <c r="UTP184" s="541"/>
      <c r="UTQ184" s="541"/>
      <c r="UTR184" s="541"/>
      <c r="UTS184" s="541"/>
      <c r="UTT184" s="541"/>
      <c r="UTU184" s="541"/>
      <c r="UTV184" s="541"/>
      <c r="UTW184" s="541"/>
      <c r="UTX184" s="541"/>
      <c r="UTY184" s="541"/>
      <c r="UTZ184" s="541"/>
      <c r="UUA184" s="541"/>
      <c r="UUB184" s="541"/>
      <c r="UUC184" s="541"/>
      <c r="UUD184" s="541"/>
      <c r="UUE184" s="541"/>
      <c r="UUF184" s="541"/>
      <c r="UUG184" s="541"/>
      <c r="UUH184" s="541"/>
      <c r="UUI184" s="541"/>
      <c r="UUJ184" s="541"/>
      <c r="UUK184" s="541"/>
      <c r="UUL184" s="541"/>
      <c r="UUM184" s="541"/>
      <c r="UUN184" s="541"/>
      <c r="UUO184" s="541"/>
      <c r="UUP184" s="541"/>
      <c r="UUQ184" s="541"/>
      <c r="UUR184" s="541"/>
      <c r="UUS184" s="541"/>
      <c r="UUT184" s="541"/>
      <c r="UUU184" s="541"/>
      <c r="UUV184" s="541"/>
      <c r="UUW184" s="541"/>
      <c r="UUX184" s="541"/>
      <c r="UUY184" s="541"/>
      <c r="UUZ184" s="541"/>
      <c r="UVA184" s="541"/>
      <c r="UVB184" s="541"/>
      <c r="UVC184" s="541"/>
      <c r="UVD184" s="541"/>
      <c r="UVE184" s="541"/>
      <c r="UVF184" s="541"/>
      <c r="UVG184" s="541"/>
      <c r="UVH184" s="541"/>
      <c r="UVI184" s="541"/>
      <c r="UVJ184" s="541"/>
      <c r="UVK184" s="541"/>
      <c r="UVL184" s="541"/>
      <c r="UVM184" s="541"/>
      <c r="UVN184" s="541"/>
      <c r="UVO184" s="541"/>
      <c r="UVP184" s="541"/>
      <c r="UVQ184" s="541"/>
      <c r="UVR184" s="541"/>
      <c r="UVS184" s="541"/>
      <c r="UVT184" s="541"/>
      <c r="UVU184" s="541"/>
      <c r="UVV184" s="541"/>
      <c r="UVW184" s="541"/>
      <c r="UVX184" s="541"/>
      <c r="UVY184" s="541"/>
      <c r="UVZ184" s="541"/>
      <c r="UWA184" s="541"/>
      <c r="UWB184" s="541"/>
      <c r="UWC184" s="541"/>
      <c r="UWD184" s="541"/>
      <c r="UWE184" s="541"/>
      <c r="UWF184" s="541"/>
      <c r="UWG184" s="541"/>
      <c r="UWH184" s="541"/>
      <c r="UWI184" s="541"/>
      <c r="UWJ184" s="541"/>
      <c r="UWK184" s="541"/>
      <c r="UWL184" s="541"/>
      <c r="UWM184" s="541"/>
      <c r="UWN184" s="541"/>
      <c r="UWO184" s="541"/>
      <c r="UWP184" s="541"/>
      <c r="UWQ184" s="541"/>
      <c r="UWR184" s="541"/>
      <c r="UWS184" s="541"/>
      <c r="UWT184" s="541"/>
      <c r="UWU184" s="541"/>
      <c r="UWV184" s="541"/>
      <c r="UWW184" s="541"/>
      <c r="UWX184" s="541"/>
      <c r="UWY184" s="541"/>
      <c r="UWZ184" s="541"/>
      <c r="UXA184" s="541"/>
      <c r="UXB184" s="541"/>
      <c r="UXC184" s="541"/>
      <c r="UXD184" s="541"/>
      <c r="UXE184" s="541"/>
      <c r="UXF184" s="541"/>
      <c r="UXG184" s="541"/>
      <c r="UXH184" s="541"/>
      <c r="UXI184" s="541"/>
      <c r="UXJ184" s="541"/>
      <c r="UXK184" s="541"/>
      <c r="UXL184" s="541"/>
      <c r="UXM184" s="541"/>
      <c r="UXN184" s="541"/>
      <c r="UXO184" s="541"/>
      <c r="UXP184" s="541"/>
      <c r="UXQ184" s="541"/>
      <c r="UXR184" s="541"/>
      <c r="UXS184" s="541"/>
      <c r="UXT184" s="541"/>
      <c r="UXU184" s="541"/>
      <c r="UXV184" s="541"/>
      <c r="UXW184" s="541"/>
      <c r="UXX184" s="541"/>
      <c r="UXY184" s="541"/>
      <c r="UXZ184" s="541"/>
      <c r="UYA184" s="541"/>
      <c r="UYB184" s="541"/>
      <c r="UYC184" s="541"/>
      <c r="UYD184" s="541"/>
      <c r="UYE184" s="541"/>
      <c r="UYF184" s="541"/>
      <c r="UYG184" s="541"/>
      <c r="UYH184" s="541"/>
      <c r="UYI184" s="541"/>
      <c r="UYJ184" s="541"/>
      <c r="UYK184" s="541"/>
      <c r="UYL184" s="541"/>
      <c r="UYM184" s="541"/>
      <c r="UYN184" s="541"/>
      <c r="UYO184" s="541"/>
      <c r="UYP184" s="541"/>
      <c r="UYQ184" s="541"/>
      <c r="UYR184" s="541"/>
      <c r="UYS184" s="541"/>
      <c r="UYT184" s="541"/>
      <c r="UYU184" s="541"/>
      <c r="UYV184" s="541"/>
      <c r="UYW184" s="541"/>
      <c r="UYX184" s="541"/>
      <c r="UYY184" s="541"/>
      <c r="UYZ184" s="541"/>
      <c r="UZA184" s="541"/>
      <c r="UZB184" s="541"/>
      <c r="UZC184" s="541"/>
      <c r="UZD184" s="541"/>
      <c r="UZE184" s="541"/>
      <c r="UZF184" s="541"/>
      <c r="UZG184" s="541"/>
      <c r="UZH184" s="541"/>
      <c r="UZI184" s="541"/>
      <c r="UZJ184" s="541"/>
      <c r="UZK184" s="541"/>
      <c r="UZL184" s="541"/>
      <c r="UZM184" s="541"/>
      <c r="UZN184" s="541"/>
      <c r="UZO184" s="541"/>
      <c r="UZP184" s="541"/>
      <c r="UZQ184" s="541"/>
      <c r="UZR184" s="541"/>
      <c r="UZS184" s="541"/>
      <c r="UZT184" s="541"/>
      <c r="UZU184" s="541"/>
      <c r="UZV184" s="541"/>
      <c r="UZW184" s="541"/>
      <c r="UZX184" s="541"/>
      <c r="UZY184" s="541"/>
      <c r="UZZ184" s="541"/>
      <c r="VAA184" s="541"/>
      <c r="VAB184" s="541"/>
      <c r="VAC184" s="541"/>
      <c r="VAD184" s="541"/>
      <c r="VAE184" s="541"/>
      <c r="VAF184" s="541"/>
      <c r="VAG184" s="541"/>
      <c r="VAH184" s="541"/>
      <c r="VAI184" s="541"/>
      <c r="VAJ184" s="541"/>
      <c r="VAK184" s="541"/>
      <c r="VAL184" s="541"/>
      <c r="VAM184" s="541"/>
      <c r="VAN184" s="541"/>
      <c r="VAO184" s="541"/>
      <c r="VAP184" s="541"/>
      <c r="VAQ184" s="541"/>
      <c r="VAR184" s="541"/>
      <c r="VAS184" s="541"/>
      <c r="VAT184" s="541"/>
      <c r="VAU184" s="541"/>
      <c r="VAV184" s="541"/>
      <c r="VAW184" s="541"/>
      <c r="VAX184" s="541"/>
      <c r="VAY184" s="541"/>
      <c r="VAZ184" s="541"/>
      <c r="VBA184" s="541"/>
      <c r="VBB184" s="541"/>
      <c r="VBC184" s="541"/>
      <c r="VBD184" s="541"/>
      <c r="VBE184" s="541"/>
      <c r="VBF184" s="541"/>
      <c r="VBG184" s="541"/>
      <c r="VBH184" s="541"/>
      <c r="VBI184" s="541"/>
      <c r="VBJ184" s="541"/>
      <c r="VBK184" s="541"/>
      <c r="VBL184" s="541"/>
      <c r="VBM184" s="541"/>
      <c r="VBN184" s="541"/>
      <c r="VBO184" s="541"/>
      <c r="VBP184" s="541"/>
      <c r="VBQ184" s="541"/>
      <c r="VBR184" s="541"/>
      <c r="VBS184" s="541"/>
      <c r="VBT184" s="541"/>
      <c r="VBU184" s="541"/>
      <c r="VBV184" s="541"/>
      <c r="VBW184" s="541"/>
      <c r="VBX184" s="541"/>
      <c r="VBY184" s="541"/>
      <c r="VBZ184" s="541"/>
      <c r="VCA184" s="541"/>
      <c r="VCB184" s="541"/>
      <c r="VCC184" s="541"/>
      <c r="VCD184" s="541"/>
      <c r="VCE184" s="541"/>
      <c r="VCF184" s="541"/>
      <c r="VCG184" s="541"/>
      <c r="VCH184" s="541"/>
      <c r="VCI184" s="541"/>
      <c r="VCJ184" s="541"/>
      <c r="VCK184" s="541"/>
      <c r="VCL184" s="541"/>
      <c r="VCM184" s="541"/>
      <c r="VCN184" s="541"/>
      <c r="VCO184" s="541"/>
      <c r="VCP184" s="541"/>
      <c r="VCQ184" s="541"/>
      <c r="VCR184" s="541"/>
      <c r="VCS184" s="541"/>
      <c r="VCT184" s="541"/>
      <c r="VCU184" s="541"/>
      <c r="VCV184" s="541"/>
      <c r="VCW184" s="541"/>
      <c r="VCX184" s="541"/>
      <c r="VCY184" s="541"/>
      <c r="VCZ184" s="541"/>
      <c r="VDA184" s="541"/>
      <c r="VDB184" s="541"/>
      <c r="VDC184" s="541"/>
      <c r="VDD184" s="541"/>
      <c r="VDE184" s="541"/>
      <c r="VDF184" s="541"/>
      <c r="VDG184" s="541"/>
      <c r="VDH184" s="541"/>
      <c r="VDI184" s="541"/>
      <c r="VDJ184" s="541"/>
      <c r="VDK184" s="541"/>
      <c r="VDL184" s="541"/>
      <c r="VDM184" s="541"/>
      <c r="VDN184" s="541"/>
      <c r="VDO184" s="541"/>
      <c r="VDP184" s="541"/>
      <c r="VDQ184" s="541"/>
      <c r="VDR184" s="541"/>
      <c r="VDS184" s="541"/>
      <c r="VDT184" s="541"/>
      <c r="VDU184" s="541"/>
      <c r="VDV184" s="541"/>
      <c r="VDW184" s="541"/>
      <c r="VDX184" s="541"/>
      <c r="VDY184" s="541"/>
      <c r="VDZ184" s="541"/>
      <c r="VEA184" s="541"/>
      <c r="VEB184" s="541"/>
      <c r="VEC184" s="541"/>
      <c r="VED184" s="541"/>
      <c r="VEE184" s="541"/>
      <c r="VEF184" s="541"/>
      <c r="VEG184" s="541"/>
      <c r="VEH184" s="541"/>
      <c r="VEI184" s="541"/>
      <c r="VEJ184" s="541"/>
      <c r="VEK184" s="541"/>
      <c r="VEL184" s="541"/>
      <c r="VEM184" s="541"/>
      <c r="VEN184" s="541"/>
      <c r="VEO184" s="541"/>
      <c r="VEP184" s="541"/>
      <c r="VEQ184" s="541"/>
      <c r="VER184" s="541"/>
      <c r="VES184" s="541"/>
      <c r="VET184" s="541"/>
      <c r="VEU184" s="541"/>
      <c r="VEV184" s="541"/>
      <c r="VEW184" s="541"/>
      <c r="VEX184" s="541"/>
      <c r="VEY184" s="541"/>
      <c r="VEZ184" s="541"/>
      <c r="VFA184" s="541"/>
      <c r="VFB184" s="541"/>
      <c r="VFC184" s="541"/>
      <c r="VFD184" s="541"/>
      <c r="VFE184" s="541"/>
      <c r="VFF184" s="541"/>
      <c r="VFG184" s="541"/>
      <c r="VFH184" s="541"/>
      <c r="VFI184" s="541"/>
      <c r="VFJ184" s="541"/>
      <c r="VFK184" s="541"/>
      <c r="VFL184" s="541"/>
      <c r="VFM184" s="541"/>
      <c r="VFN184" s="541"/>
      <c r="VFO184" s="541"/>
      <c r="VFP184" s="541"/>
      <c r="VFQ184" s="541"/>
      <c r="VFR184" s="541"/>
      <c r="VFS184" s="541"/>
      <c r="VFT184" s="541"/>
      <c r="VFU184" s="541"/>
      <c r="VFV184" s="541"/>
      <c r="VFW184" s="541"/>
      <c r="VFX184" s="541"/>
      <c r="VFY184" s="541"/>
      <c r="VFZ184" s="541"/>
      <c r="VGA184" s="541"/>
      <c r="VGB184" s="541"/>
      <c r="VGC184" s="541"/>
      <c r="VGD184" s="541"/>
      <c r="VGE184" s="541"/>
      <c r="VGF184" s="541"/>
      <c r="VGG184" s="541"/>
      <c r="VGH184" s="541"/>
      <c r="VGI184" s="541"/>
      <c r="VGJ184" s="541"/>
      <c r="VGK184" s="541"/>
      <c r="VGL184" s="541"/>
      <c r="VGM184" s="541"/>
      <c r="VGN184" s="541"/>
      <c r="VGO184" s="541"/>
      <c r="VGP184" s="541"/>
      <c r="VGQ184" s="541"/>
      <c r="VGR184" s="541"/>
      <c r="VGS184" s="541"/>
      <c r="VGT184" s="541"/>
      <c r="VGU184" s="541"/>
      <c r="VGV184" s="541"/>
      <c r="VGW184" s="541"/>
      <c r="VGX184" s="541"/>
      <c r="VGY184" s="541"/>
      <c r="VGZ184" s="541"/>
      <c r="VHA184" s="541"/>
      <c r="VHB184" s="541"/>
      <c r="VHC184" s="541"/>
      <c r="VHD184" s="541"/>
      <c r="VHE184" s="541"/>
      <c r="VHF184" s="541"/>
      <c r="VHG184" s="541"/>
      <c r="VHH184" s="541"/>
      <c r="VHI184" s="541"/>
      <c r="VHJ184" s="541"/>
      <c r="VHK184" s="541"/>
      <c r="VHL184" s="541"/>
      <c r="VHM184" s="541"/>
      <c r="VHN184" s="541"/>
      <c r="VHO184" s="541"/>
      <c r="VHP184" s="541"/>
      <c r="VHQ184" s="541"/>
      <c r="VHR184" s="541"/>
      <c r="VHS184" s="541"/>
      <c r="VHT184" s="541"/>
      <c r="VHU184" s="541"/>
      <c r="VHV184" s="541"/>
      <c r="VHW184" s="541"/>
      <c r="VHX184" s="541"/>
      <c r="VHY184" s="541"/>
      <c r="VHZ184" s="541"/>
      <c r="VIA184" s="541"/>
      <c r="VIB184" s="541"/>
      <c r="VIC184" s="541"/>
      <c r="VID184" s="541"/>
      <c r="VIE184" s="541"/>
      <c r="VIF184" s="541"/>
      <c r="VIG184" s="541"/>
      <c r="VIH184" s="541"/>
      <c r="VII184" s="541"/>
      <c r="VIJ184" s="541"/>
      <c r="VIK184" s="541"/>
      <c r="VIL184" s="541"/>
      <c r="VIM184" s="541"/>
      <c r="VIN184" s="541"/>
      <c r="VIO184" s="541"/>
      <c r="VIP184" s="541"/>
      <c r="VIQ184" s="541"/>
      <c r="VIR184" s="541"/>
      <c r="VIS184" s="541"/>
      <c r="VIT184" s="541"/>
      <c r="VIU184" s="541"/>
      <c r="VIV184" s="541"/>
      <c r="VIW184" s="541"/>
      <c r="VIX184" s="541"/>
      <c r="VIY184" s="541"/>
      <c r="VIZ184" s="541"/>
      <c r="VJA184" s="541"/>
      <c r="VJB184" s="541"/>
      <c r="VJC184" s="541"/>
      <c r="VJD184" s="541"/>
      <c r="VJE184" s="541"/>
      <c r="VJF184" s="541"/>
      <c r="VJG184" s="541"/>
      <c r="VJH184" s="541"/>
      <c r="VJI184" s="541"/>
      <c r="VJJ184" s="541"/>
      <c r="VJK184" s="541"/>
      <c r="VJL184" s="541"/>
      <c r="VJM184" s="541"/>
      <c r="VJN184" s="541"/>
      <c r="VJO184" s="541"/>
      <c r="VJP184" s="541"/>
      <c r="VJQ184" s="541"/>
      <c r="VJR184" s="541"/>
      <c r="VJS184" s="541"/>
      <c r="VJT184" s="541"/>
      <c r="VJU184" s="541"/>
      <c r="VJV184" s="541"/>
      <c r="VJW184" s="541"/>
      <c r="VJX184" s="541"/>
      <c r="VJY184" s="541"/>
      <c r="VJZ184" s="541"/>
      <c r="VKA184" s="541"/>
      <c r="VKB184" s="541"/>
      <c r="VKC184" s="541"/>
      <c r="VKD184" s="541"/>
      <c r="VKE184" s="541"/>
      <c r="VKF184" s="541"/>
      <c r="VKG184" s="541"/>
      <c r="VKH184" s="541"/>
      <c r="VKI184" s="541"/>
      <c r="VKJ184" s="541"/>
      <c r="VKK184" s="541"/>
      <c r="VKL184" s="541"/>
      <c r="VKM184" s="541"/>
      <c r="VKN184" s="541"/>
      <c r="VKO184" s="541"/>
      <c r="VKP184" s="541"/>
      <c r="VKQ184" s="541"/>
      <c r="VKR184" s="541"/>
      <c r="VKS184" s="541"/>
      <c r="VKT184" s="541"/>
      <c r="VKU184" s="541"/>
      <c r="VKV184" s="541"/>
      <c r="VKW184" s="541"/>
      <c r="VKX184" s="541"/>
      <c r="VKY184" s="541"/>
      <c r="VKZ184" s="541"/>
      <c r="VLA184" s="541"/>
      <c r="VLB184" s="541"/>
      <c r="VLC184" s="541"/>
      <c r="VLD184" s="541"/>
      <c r="VLE184" s="541"/>
      <c r="VLF184" s="541"/>
      <c r="VLG184" s="541"/>
      <c r="VLH184" s="541"/>
      <c r="VLI184" s="541"/>
      <c r="VLJ184" s="541"/>
      <c r="VLK184" s="541"/>
      <c r="VLL184" s="541"/>
      <c r="VLM184" s="541"/>
      <c r="VLN184" s="541"/>
      <c r="VLO184" s="541"/>
      <c r="VLP184" s="541"/>
      <c r="VLQ184" s="541"/>
      <c r="VLR184" s="541"/>
      <c r="VLS184" s="541"/>
      <c r="VLT184" s="541"/>
      <c r="VLU184" s="541"/>
      <c r="VLV184" s="541"/>
      <c r="VLW184" s="541"/>
      <c r="VLX184" s="541"/>
      <c r="VLY184" s="541"/>
      <c r="VLZ184" s="541"/>
      <c r="VMA184" s="541"/>
      <c r="VMB184" s="541"/>
      <c r="VMC184" s="541"/>
      <c r="VMD184" s="541"/>
      <c r="VME184" s="541"/>
      <c r="VMF184" s="541"/>
      <c r="VMG184" s="541"/>
      <c r="VMH184" s="541"/>
      <c r="VMI184" s="541"/>
      <c r="VMJ184" s="541"/>
      <c r="VMK184" s="541"/>
      <c r="VML184" s="541"/>
      <c r="VMM184" s="541"/>
      <c r="VMN184" s="541"/>
      <c r="VMO184" s="541"/>
      <c r="VMP184" s="541"/>
      <c r="VMQ184" s="541"/>
      <c r="VMR184" s="541"/>
      <c r="VMS184" s="541"/>
      <c r="VMT184" s="541"/>
      <c r="VMU184" s="541"/>
      <c r="VMV184" s="541"/>
      <c r="VMW184" s="541"/>
      <c r="VMX184" s="541"/>
      <c r="VMY184" s="541"/>
      <c r="VMZ184" s="541"/>
      <c r="VNA184" s="541"/>
      <c r="VNB184" s="541"/>
      <c r="VNC184" s="541"/>
      <c r="VND184" s="541"/>
      <c r="VNE184" s="541"/>
      <c r="VNF184" s="541"/>
      <c r="VNG184" s="541"/>
      <c r="VNH184" s="541"/>
      <c r="VNI184" s="541"/>
      <c r="VNJ184" s="541"/>
      <c r="VNK184" s="541"/>
      <c r="VNL184" s="541"/>
      <c r="VNM184" s="541"/>
      <c r="VNN184" s="541"/>
      <c r="VNO184" s="541"/>
      <c r="VNP184" s="541"/>
      <c r="VNQ184" s="541"/>
      <c r="VNR184" s="541"/>
      <c r="VNS184" s="541"/>
      <c r="VNT184" s="541"/>
      <c r="VNU184" s="541"/>
      <c r="VNV184" s="541"/>
      <c r="VNW184" s="541"/>
      <c r="VNX184" s="541"/>
      <c r="VNY184" s="541"/>
      <c r="VNZ184" s="541"/>
      <c r="VOA184" s="541"/>
      <c r="VOB184" s="541"/>
      <c r="VOC184" s="541"/>
      <c r="VOD184" s="541"/>
      <c r="VOE184" s="541"/>
      <c r="VOF184" s="541"/>
      <c r="VOG184" s="541"/>
      <c r="VOH184" s="541"/>
      <c r="VOI184" s="541"/>
      <c r="VOJ184" s="541"/>
      <c r="VOK184" s="541"/>
      <c r="VOL184" s="541"/>
      <c r="VOM184" s="541"/>
      <c r="VON184" s="541"/>
      <c r="VOO184" s="541"/>
      <c r="VOP184" s="541"/>
      <c r="VOQ184" s="541"/>
      <c r="VOR184" s="541"/>
      <c r="VOS184" s="541"/>
      <c r="VOT184" s="541"/>
      <c r="VOU184" s="541"/>
      <c r="VOV184" s="541"/>
      <c r="VOW184" s="541"/>
      <c r="VOX184" s="541"/>
      <c r="VOY184" s="541"/>
      <c r="VOZ184" s="541"/>
      <c r="VPA184" s="541"/>
      <c r="VPB184" s="541"/>
      <c r="VPC184" s="541"/>
      <c r="VPD184" s="541"/>
      <c r="VPE184" s="541"/>
      <c r="VPF184" s="541"/>
      <c r="VPG184" s="541"/>
      <c r="VPH184" s="541"/>
      <c r="VPI184" s="541"/>
      <c r="VPJ184" s="541"/>
      <c r="VPK184" s="541"/>
      <c r="VPL184" s="541"/>
      <c r="VPM184" s="541"/>
      <c r="VPN184" s="541"/>
      <c r="VPO184" s="541"/>
      <c r="VPP184" s="541"/>
      <c r="VPQ184" s="541"/>
      <c r="VPR184" s="541"/>
      <c r="VPS184" s="541"/>
      <c r="VPT184" s="541"/>
      <c r="VPU184" s="541"/>
      <c r="VPV184" s="541"/>
      <c r="VPW184" s="541"/>
      <c r="VPX184" s="541"/>
      <c r="VPY184" s="541"/>
      <c r="VPZ184" s="541"/>
      <c r="VQA184" s="541"/>
      <c r="VQB184" s="541"/>
      <c r="VQC184" s="541"/>
      <c r="VQD184" s="541"/>
      <c r="VQE184" s="541"/>
      <c r="VQF184" s="541"/>
      <c r="VQG184" s="541"/>
      <c r="VQH184" s="541"/>
      <c r="VQI184" s="541"/>
      <c r="VQJ184" s="541"/>
      <c r="VQK184" s="541"/>
      <c r="VQL184" s="541"/>
      <c r="VQM184" s="541"/>
      <c r="VQN184" s="541"/>
      <c r="VQO184" s="541"/>
      <c r="VQP184" s="541"/>
      <c r="VQQ184" s="541"/>
      <c r="VQR184" s="541"/>
      <c r="VQS184" s="541"/>
      <c r="VQT184" s="541"/>
      <c r="VQU184" s="541"/>
      <c r="VQV184" s="541"/>
      <c r="VQW184" s="541"/>
      <c r="VQX184" s="541"/>
      <c r="VQY184" s="541"/>
      <c r="VQZ184" s="541"/>
      <c r="VRA184" s="541"/>
      <c r="VRB184" s="541"/>
      <c r="VRC184" s="541"/>
      <c r="VRD184" s="541"/>
      <c r="VRE184" s="541"/>
      <c r="VRF184" s="541"/>
      <c r="VRG184" s="541"/>
      <c r="VRH184" s="541"/>
      <c r="VRI184" s="541"/>
      <c r="VRJ184" s="541"/>
      <c r="VRK184" s="541"/>
      <c r="VRL184" s="541"/>
      <c r="VRM184" s="541"/>
      <c r="VRN184" s="541"/>
      <c r="VRO184" s="541"/>
      <c r="VRP184" s="541"/>
      <c r="VRQ184" s="541"/>
      <c r="VRR184" s="541"/>
      <c r="VRS184" s="541"/>
      <c r="VRT184" s="541"/>
      <c r="VRU184" s="541"/>
      <c r="VRV184" s="541"/>
      <c r="VRW184" s="541"/>
      <c r="VRX184" s="541"/>
      <c r="VRY184" s="541"/>
      <c r="VRZ184" s="541"/>
      <c r="VSA184" s="541"/>
      <c r="VSB184" s="541"/>
      <c r="VSC184" s="541"/>
      <c r="VSD184" s="541"/>
      <c r="VSE184" s="541"/>
      <c r="VSF184" s="541"/>
      <c r="VSG184" s="541"/>
      <c r="VSH184" s="541"/>
      <c r="VSI184" s="541"/>
      <c r="VSJ184" s="541"/>
      <c r="VSK184" s="541"/>
      <c r="VSL184" s="541"/>
      <c r="VSM184" s="541"/>
      <c r="VSN184" s="541"/>
      <c r="VSO184" s="541"/>
      <c r="VSP184" s="541"/>
      <c r="VSQ184" s="541"/>
      <c r="VSR184" s="541"/>
      <c r="VSS184" s="541"/>
      <c r="VST184" s="541"/>
      <c r="VSU184" s="541"/>
      <c r="VSV184" s="541"/>
      <c r="VSW184" s="541"/>
      <c r="VSX184" s="541"/>
      <c r="VSY184" s="541"/>
      <c r="VSZ184" s="541"/>
      <c r="VTA184" s="541"/>
      <c r="VTB184" s="541"/>
      <c r="VTC184" s="541"/>
      <c r="VTD184" s="541"/>
      <c r="VTE184" s="541"/>
      <c r="VTF184" s="541"/>
      <c r="VTG184" s="541"/>
      <c r="VTH184" s="541"/>
      <c r="VTI184" s="541"/>
      <c r="VTJ184" s="541"/>
      <c r="VTK184" s="541"/>
      <c r="VTL184" s="541"/>
      <c r="VTM184" s="541"/>
      <c r="VTN184" s="541"/>
      <c r="VTO184" s="541"/>
      <c r="VTP184" s="541"/>
      <c r="VTQ184" s="541"/>
      <c r="VTR184" s="541"/>
      <c r="VTS184" s="541"/>
      <c r="VTT184" s="541"/>
      <c r="VTU184" s="541"/>
      <c r="VTV184" s="541"/>
      <c r="VTW184" s="541"/>
      <c r="VTX184" s="541"/>
      <c r="VTY184" s="541"/>
      <c r="VTZ184" s="541"/>
      <c r="VUA184" s="541"/>
      <c r="VUB184" s="541"/>
      <c r="VUC184" s="541"/>
      <c r="VUD184" s="541"/>
      <c r="VUE184" s="541"/>
      <c r="VUF184" s="541"/>
      <c r="VUG184" s="541"/>
      <c r="VUH184" s="541"/>
      <c r="VUI184" s="541"/>
      <c r="VUJ184" s="541"/>
      <c r="VUK184" s="541"/>
      <c r="VUL184" s="541"/>
      <c r="VUM184" s="541"/>
      <c r="VUN184" s="541"/>
      <c r="VUO184" s="541"/>
      <c r="VUP184" s="541"/>
      <c r="VUQ184" s="541"/>
      <c r="VUR184" s="541"/>
      <c r="VUS184" s="541"/>
      <c r="VUT184" s="541"/>
      <c r="VUU184" s="541"/>
      <c r="VUV184" s="541"/>
      <c r="VUW184" s="541"/>
      <c r="VUX184" s="541"/>
      <c r="VUY184" s="541"/>
      <c r="VUZ184" s="541"/>
      <c r="VVA184" s="541"/>
      <c r="VVB184" s="541"/>
      <c r="VVC184" s="541"/>
      <c r="VVD184" s="541"/>
      <c r="VVE184" s="541"/>
      <c r="VVF184" s="541"/>
      <c r="VVG184" s="541"/>
      <c r="VVH184" s="541"/>
      <c r="VVI184" s="541"/>
      <c r="VVJ184" s="541"/>
      <c r="VVK184" s="541"/>
      <c r="VVL184" s="541"/>
      <c r="VVM184" s="541"/>
      <c r="VVN184" s="541"/>
      <c r="VVO184" s="541"/>
      <c r="VVP184" s="541"/>
      <c r="VVQ184" s="541"/>
      <c r="VVR184" s="541"/>
      <c r="VVS184" s="541"/>
      <c r="VVT184" s="541"/>
      <c r="VVU184" s="541"/>
      <c r="VVV184" s="541"/>
      <c r="VVW184" s="541"/>
      <c r="VVX184" s="541"/>
      <c r="VVY184" s="541"/>
      <c r="VVZ184" s="541"/>
      <c r="VWA184" s="541"/>
      <c r="VWB184" s="541"/>
      <c r="VWC184" s="541"/>
      <c r="VWD184" s="541"/>
      <c r="VWE184" s="541"/>
      <c r="VWF184" s="541"/>
      <c r="VWG184" s="541"/>
      <c r="VWH184" s="541"/>
      <c r="VWI184" s="541"/>
      <c r="VWJ184" s="541"/>
      <c r="VWK184" s="541"/>
      <c r="VWL184" s="541"/>
      <c r="VWM184" s="541"/>
      <c r="VWN184" s="541"/>
      <c r="VWO184" s="541"/>
      <c r="VWP184" s="541"/>
      <c r="VWQ184" s="541"/>
      <c r="VWR184" s="541"/>
      <c r="VWS184" s="541"/>
      <c r="VWT184" s="541"/>
      <c r="VWU184" s="541"/>
      <c r="VWV184" s="541"/>
      <c r="VWW184" s="541"/>
      <c r="VWX184" s="541"/>
      <c r="VWY184" s="541"/>
      <c r="VWZ184" s="541"/>
      <c r="VXA184" s="541"/>
      <c r="VXB184" s="541"/>
      <c r="VXC184" s="541"/>
      <c r="VXD184" s="541"/>
      <c r="VXE184" s="541"/>
      <c r="VXF184" s="541"/>
      <c r="VXG184" s="541"/>
      <c r="VXH184" s="541"/>
      <c r="VXI184" s="541"/>
      <c r="VXJ184" s="541"/>
      <c r="VXK184" s="541"/>
      <c r="VXL184" s="541"/>
      <c r="VXM184" s="541"/>
      <c r="VXN184" s="541"/>
      <c r="VXO184" s="541"/>
      <c r="VXP184" s="541"/>
      <c r="VXQ184" s="541"/>
      <c r="VXR184" s="541"/>
      <c r="VXS184" s="541"/>
      <c r="VXT184" s="541"/>
      <c r="VXU184" s="541"/>
      <c r="VXV184" s="541"/>
      <c r="VXW184" s="541"/>
      <c r="VXX184" s="541"/>
      <c r="VXY184" s="541"/>
      <c r="VXZ184" s="541"/>
      <c r="VYA184" s="541"/>
      <c r="VYB184" s="541"/>
      <c r="VYC184" s="541"/>
      <c r="VYD184" s="541"/>
      <c r="VYE184" s="541"/>
      <c r="VYF184" s="541"/>
      <c r="VYG184" s="541"/>
      <c r="VYH184" s="541"/>
      <c r="VYI184" s="541"/>
      <c r="VYJ184" s="541"/>
      <c r="VYK184" s="541"/>
      <c r="VYL184" s="541"/>
      <c r="VYM184" s="541"/>
      <c r="VYN184" s="541"/>
      <c r="VYO184" s="541"/>
      <c r="VYP184" s="541"/>
      <c r="VYQ184" s="541"/>
      <c r="VYR184" s="541"/>
      <c r="VYS184" s="541"/>
      <c r="VYT184" s="541"/>
      <c r="VYU184" s="541"/>
      <c r="VYV184" s="541"/>
      <c r="VYW184" s="541"/>
      <c r="VYX184" s="541"/>
      <c r="VYY184" s="541"/>
      <c r="VYZ184" s="541"/>
      <c r="VZA184" s="541"/>
      <c r="VZB184" s="541"/>
      <c r="VZC184" s="541"/>
      <c r="VZD184" s="541"/>
      <c r="VZE184" s="541"/>
      <c r="VZF184" s="541"/>
      <c r="VZG184" s="541"/>
      <c r="VZH184" s="541"/>
      <c r="VZI184" s="541"/>
      <c r="VZJ184" s="541"/>
      <c r="VZK184" s="541"/>
      <c r="VZL184" s="541"/>
      <c r="VZM184" s="541"/>
      <c r="VZN184" s="541"/>
      <c r="VZO184" s="541"/>
      <c r="VZP184" s="541"/>
      <c r="VZQ184" s="541"/>
      <c r="VZR184" s="541"/>
      <c r="VZS184" s="541"/>
      <c r="VZT184" s="541"/>
      <c r="VZU184" s="541"/>
      <c r="VZV184" s="541"/>
      <c r="VZW184" s="541"/>
      <c r="VZX184" s="541"/>
      <c r="VZY184" s="541"/>
      <c r="VZZ184" s="541"/>
      <c r="WAA184" s="541"/>
      <c r="WAB184" s="541"/>
      <c r="WAC184" s="541"/>
      <c r="WAD184" s="541"/>
      <c r="WAE184" s="541"/>
      <c r="WAF184" s="541"/>
      <c r="WAG184" s="541"/>
      <c r="WAH184" s="541"/>
      <c r="WAI184" s="541"/>
      <c r="WAJ184" s="541"/>
      <c r="WAK184" s="541"/>
      <c r="WAL184" s="541"/>
      <c r="WAM184" s="541"/>
      <c r="WAN184" s="541"/>
      <c r="WAO184" s="541"/>
      <c r="WAP184" s="541"/>
      <c r="WAQ184" s="541"/>
      <c r="WAR184" s="541"/>
      <c r="WAS184" s="541"/>
      <c r="WAT184" s="541"/>
      <c r="WAU184" s="541"/>
      <c r="WAV184" s="541"/>
      <c r="WAW184" s="541"/>
      <c r="WAX184" s="541"/>
      <c r="WAY184" s="541"/>
      <c r="WAZ184" s="541"/>
      <c r="WBA184" s="541"/>
      <c r="WBB184" s="541"/>
      <c r="WBC184" s="541"/>
      <c r="WBD184" s="541"/>
      <c r="WBE184" s="541"/>
      <c r="WBF184" s="541"/>
      <c r="WBG184" s="541"/>
      <c r="WBH184" s="541"/>
      <c r="WBI184" s="541"/>
      <c r="WBJ184" s="541"/>
      <c r="WBK184" s="541"/>
      <c r="WBL184" s="541"/>
      <c r="WBM184" s="541"/>
      <c r="WBN184" s="541"/>
      <c r="WBO184" s="541"/>
      <c r="WBP184" s="541"/>
      <c r="WBQ184" s="541"/>
      <c r="WBR184" s="541"/>
      <c r="WBS184" s="541"/>
      <c r="WBT184" s="541"/>
      <c r="WBU184" s="541"/>
      <c r="WBV184" s="541"/>
      <c r="WBW184" s="541"/>
      <c r="WBX184" s="541"/>
      <c r="WBY184" s="541"/>
      <c r="WBZ184" s="541"/>
      <c r="WCA184" s="541"/>
      <c r="WCB184" s="541"/>
      <c r="WCC184" s="541"/>
      <c r="WCD184" s="541"/>
      <c r="WCE184" s="541"/>
      <c r="WCF184" s="541"/>
      <c r="WCG184" s="541"/>
      <c r="WCH184" s="541"/>
      <c r="WCI184" s="541"/>
      <c r="WCJ184" s="541"/>
      <c r="WCK184" s="541"/>
      <c r="WCL184" s="541"/>
      <c r="WCM184" s="541"/>
      <c r="WCN184" s="541"/>
      <c r="WCO184" s="541"/>
      <c r="WCP184" s="541"/>
      <c r="WCQ184" s="541"/>
      <c r="WCR184" s="541"/>
      <c r="WCS184" s="541"/>
      <c r="WCT184" s="541"/>
      <c r="WCU184" s="541"/>
      <c r="WCV184" s="541"/>
      <c r="WCW184" s="541"/>
      <c r="WCX184" s="541"/>
      <c r="WCY184" s="541"/>
      <c r="WCZ184" s="541"/>
      <c r="WDA184" s="541"/>
      <c r="WDB184" s="541"/>
      <c r="WDC184" s="541"/>
      <c r="WDD184" s="541"/>
      <c r="WDE184" s="541"/>
      <c r="WDF184" s="541"/>
      <c r="WDG184" s="541"/>
      <c r="WDH184" s="541"/>
      <c r="WDI184" s="541"/>
      <c r="WDJ184" s="541"/>
      <c r="WDK184" s="541"/>
      <c r="WDL184" s="541"/>
      <c r="WDM184" s="541"/>
      <c r="WDN184" s="541"/>
      <c r="WDO184" s="541"/>
      <c r="WDP184" s="541"/>
      <c r="WDQ184" s="541"/>
      <c r="WDR184" s="541"/>
      <c r="WDS184" s="541"/>
      <c r="WDT184" s="541"/>
      <c r="WDU184" s="541"/>
      <c r="WDV184" s="541"/>
      <c r="WDW184" s="541"/>
      <c r="WDX184" s="541"/>
      <c r="WDY184" s="541"/>
      <c r="WDZ184" s="541"/>
      <c r="WEA184" s="541"/>
      <c r="WEB184" s="541"/>
      <c r="WEC184" s="541"/>
      <c r="WED184" s="541"/>
      <c r="WEE184" s="541"/>
      <c r="WEF184" s="541"/>
      <c r="WEG184" s="541"/>
      <c r="WEH184" s="541"/>
      <c r="WEI184" s="541"/>
      <c r="WEJ184" s="541"/>
      <c r="WEK184" s="541"/>
      <c r="WEL184" s="541"/>
      <c r="WEM184" s="541"/>
      <c r="WEN184" s="541"/>
      <c r="WEO184" s="541"/>
      <c r="WEP184" s="541"/>
      <c r="WEQ184" s="541"/>
      <c r="WER184" s="541"/>
      <c r="WES184" s="541"/>
      <c r="WET184" s="541"/>
      <c r="WEU184" s="541"/>
      <c r="WEV184" s="541"/>
      <c r="WEW184" s="541"/>
      <c r="WEX184" s="541"/>
      <c r="WEY184" s="541"/>
      <c r="WEZ184" s="541"/>
      <c r="WFA184" s="541"/>
      <c r="WFB184" s="541"/>
      <c r="WFC184" s="541"/>
      <c r="WFD184" s="541"/>
      <c r="WFE184" s="541"/>
      <c r="WFF184" s="541"/>
      <c r="WFG184" s="541"/>
      <c r="WFH184" s="541"/>
      <c r="WFI184" s="541"/>
      <c r="WFJ184" s="541"/>
      <c r="WFK184" s="541"/>
      <c r="WFL184" s="541"/>
      <c r="WFM184" s="541"/>
      <c r="WFN184" s="541"/>
      <c r="WFO184" s="541"/>
      <c r="WFP184" s="541"/>
      <c r="WFQ184" s="541"/>
      <c r="WFR184" s="541"/>
      <c r="WFS184" s="541"/>
      <c r="WFT184" s="541"/>
      <c r="WFU184" s="541"/>
      <c r="WFV184" s="541"/>
      <c r="WFW184" s="541"/>
      <c r="WFX184" s="541"/>
      <c r="WFY184" s="541"/>
      <c r="WFZ184" s="541"/>
      <c r="WGA184" s="541"/>
      <c r="WGB184" s="541"/>
      <c r="WGC184" s="541"/>
      <c r="WGD184" s="541"/>
      <c r="WGE184" s="541"/>
      <c r="WGF184" s="541"/>
      <c r="WGG184" s="541"/>
      <c r="WGH184" s="541"/>
      <c r="WGI184" s="541"/>
      <c r="WGJ184" s="541"/>
      <c r="WGK184" s="541"/>
      <c r="WGL184" s="541"/>
      <c r="WGM184" s="541"/>
      <c r="WGN184" s="541"/>
      <c r="WGO184" s="541"/>
      <c r="WGP184" s="541"/>
      <c r="WGQ184" s="541"/>
      <c r="WGR184" s="541"/>
      <c r="WGS184" s="541"/>
      <c r="WGT184" s="541"/>
      <c r="WGU184" s="541"/>
      <c r="WGV184" s="541"/>
      <c r="WGW184" s="541"/>
      <c r="WGX184" s="541"/>
      <c r="WGY184" s="541"/>
      <c r="WGZ184" s="541"/>
      <c r="WHA184" s="541"/>
      <c r="WHB184" s="541"/>
      <c r="WHC184" s="541"/>
      <c r="WHD184" s="541"/>
      <c r="WHE184" s="541"/>
      <c r="WHF184" s="541"/>
      <c r="WHG184" s="541"/>
      <c r="WHH184" s="541"/>
      <c r="WHI184" s="541"/>
      <c r="WHJ184" s="541"/>
      <c r="WHK184" s="541"/>
      <c r="WHL184" s="541"/>
      <c r="WHM184" s="541"/>
      <c r="WHN184" s="541"/>
      <c r="WHO184" s="541"/>
      <c r="WHP184" s="541"/>
      <c r="WHQ184" s="541"/>
      <c r="WHR184" s="541"/>
      <c r="WHS184" s="541"/>
      <c r="WHT184" s="541"/>
      <c r="WHU184" s="541"/>
      <c r="WHV184" s="541"/>
      <c r="WHW184" s="541"/>
      <c r="WHX184" s="541"/>
      <c r="WHY184" s="541"/>
      <c r="WHZ184" s="541"/>
      <c r="WIA184" s="541"/>
      <c r="WIB184" s="541"/>
      <c r="WIC184" s="541"/>
      <c r="WID184" s="541"/>
      <c r="WIE184" s="541"/>
      <c r="WIF184" s="541"/>
      <c r="WIG184" s="541"/>
      <c r="WIH184" s="541"/>
      <c r="WII184" s="541"/>
      <c r="WIJ184" s="541"/>
      <c r="WIK184" s="541"/>
      <c r="WIL184" s="541"/>
      <c r="WIM184" s="541"/>
      <c r="WIN184" s="541"/>
      <c r="WIO184" s="541"/>
      <c r="WIP184" s="541"/>
      <c r="WIQ184" s="541"/>
      <c r="WIR184" s="541"/>
      <c r="WIS184" s="541"/>
      <c r="WIT184" s="541"/>
      <c r="WIU184" s="541"/>
      <c r="WIV184" s="541"/>
      <c r="WIW184" s="541"/>
      <c r="WIX184" s="541"/>
      <c r="WIY184" s="541"/>
      <c r="WIZ184" s="541"/>
      <c r="WJA184" s="541"/>
      <c r="WJB184" s="541"/>
      <c r="WJC184" s="541"/>
      <c r="WJD184" s="541"/>
      <c r="WJE184" s="541"/>
      <c r="WJF184" s="541"/>
      <c r="WJG184" s="541"/>
      <c r="WJH184" s="541"/>
      <c r="WJI184" s="541"/>
      <c r="WJJ184" s="541"/>
      <c r="WJK184" s="541"/>
      <c r="WJL184" s="541"/>
      <c r="WJM184" s="541"/>
      <c r="WJN184" s="541"/>
      <c r="WJO184" s="541"/>
      <c r="WJP184" s="541"/>
      <c r="WJQ184" s="541"/>
      <c r="WJR184" s="541"/>
      <c r="WJS184" s="541"/>
      <c r="WJT184" s="541"/>
      <c r="WJU184" s="541"/>
      <c r="WJV184" s="541"/>
      <c r="WJW184" s="541"/>
      <c r="WJX184" s="541"/>
      <c r="WJY184" s="541"/>
      <c r="WJZ184" s="541"/>
      <c r="WKA184" s="541"/>
      <c r="WKB184" s="541"/>
      <c r="WKC184" s="541"/>
      <c r="WKD184" s="541"/>
      <c r="WKE184" s="541"/>
      <c r="WKF184" s="541"/>
      <c r="WKG184" s="541"/>
      <c r="WKH184" s="541"/>
      <c r="WKI184" s="541"/>
      <c r="WKJ184" s="541"/>
      <c r="WKK184" s="541"/>
      <c r="WKL184" s="541"/>
      <c r="WKM184" s="541"/>
      <c r="WKN184" s="541"/>
      <c r="WKO184" s="541"/>
      <c r="WKP184" s="541"/>
      <c r="WKQ184" s="541"/>
      <c r="WKR184" s="541"/>
      <c r="WKS184" s="541"/>
      <c r="WKT184" s="541"/>
      <c r="WKU184" s="541"/>
      <c r="WKV184" s="541"/>
      <c r="WKW184" s="541"/>
      <c r="WKX184" s="541"/>
      <c r="WKY184" s="541"/>
      <c r="WKZ184" s="541"/>
      <c r="WLA184" s="541"/>
      <c r="WLB184" s="541"/>
      <c r="WLC184" s="541"/>
      <c r="WLD184" s="541"/>
      <c r="WLE184" s="541"/>
      <c r="WLF184" s="541"/>
      <c r="WLG184" s="541"/>
      <c r="WLH184" s="541"/>
      <c r="WLI184" s="541"/>
      <c r="WLJ184" s="541"/>
      <c r="WLK184" s="541"/>
      <c r="WLL184" s="541"/>
      <c r="WLM184" s="541"/>
      <c r="WLN184" s="541"/>
      <c r="WLO184" s="541"/>
      <c r="WLP184" s="541"/>
      <c r="WLQ184" s="541"/>
      <c r="WLR184" s="541"/>
      <c r="WLS184" s="541"/>
      <c r="WLT184" s="541"/>
      <c r="WLU184" s="541"/>
      <c r="WLV184" s="541"/>
      <c r="WLW184" s="541"/>
      <c r="WLX184" s="541"/>
      <c r="WLY184" s="541"/>
      <c r="WLZ184" s="541"/>
      <c r="WMA184" s="541"/>
      <c r="WMB184" s="541"/>
      <c r="WMC184" s="541"/>
      <c r="WMD184" s="541"/>
      <c r="WME184" s="541"/>
      <c r="WMF184" s="541"/>
      <c r="WMG184" s="541"/>
      <c r="WMH184" s="541"/>
      <c r="WMI184" s="541"/>
      <c r="WMJ184" s="541"/>
      <c r="WMK184" s="541"/>
      <c r="WML184" s="541"/>
      <c r="WMM184" s="541"/>
      <c r="WMN184" s="541"/>
      <c r="WMO184" s="541"/>
      <c r="WMP184" s="541"/>
      <c r="WMQ184" s="541"/>
      <c r="WMR184" s="541"/>
      <c r="WMS184" s="541"/>
      <c r="WMT184" s="541"/>
      <c r="WMU184" s="541"/>
      <c r="WMV184" s="541"/>
      <c r="WMW184" s="541"/>
      <c r="WMX184" s="541"/>
      <c r="WMY184" s="541"/>
      <c r="WMZ184" s="541"/>
      <c r="WNA184" s="541"/>
      <c r="WNB184" s="541"/>
      <c r="WNC184" s="541"/>
      <c r="WND184" s="541"/>
      <c r="WNE184" s="541"/>
      <c r="WNF184" s="541"/>
      <c r="WNG184" s="541"/>
      <c r="WNH184" s="541"/>
      <c r="WNI184" s="541"/>
      <c r="WNJ184" s="541"/>
      <c r="WNK184" s="541"/>
      <c r="WNL184" s="541"/>
      <c r="WNM184" s="541"/>
      <c r="WNN184" s="541"/>
      <c r="WNO184" s="541"/>
      <c r="WNP184" s="541"/>
      <c r="WNQ184" s="541"/>
      <c r="WNR184" s="541"/>
      <c r="WNS184" s="541"/>
      <c r="WNT184" s="541"/>
      <c r="WNU184" s="541"/>
      <c r="WNV184" s="541"/>
      <c r="WNW184" s="541"/>
      <c r="WNX184" s="541"/>
      <c r="WNY184" s="541"/>
      <c r="WNZ184" s="541"/>
      <c r="WOA184" s="541"/>
      <c r="WOB184" s="541"/>
      <c r="WOC184" s="541"/>
      <c r="WOD184" s="541"/>
      <c r="WOE184" s="541"/>
      <c r="WOF184" s="541"/>
      <c r="WOG184" s="541"/>
      <c r="WOH184" s="541"/>
      <c r="WOI184" s="541"/>
      <c r="WOJ184" s="541"/>
      <c r="WOK184" s="541"/>
      <c r="WOL184" s="541"/>
      <c r="WOM184" s="541"/>
      <c r="WON184" s="541"/>
      <c r="WOO184" s="541"/>
      <c r="WOP184" s="541"/>
      <c r="WOQ184" s="541"/>
      <c r="WOR184" s="541"/>
      <c r="WOS184" s="541"/>
      <c r="WOT184" s="541"/>
      <c r="WOU184" s="541"/>
      <c r="WOV184" s="541"/>
      <c r="WOW184" s="541"/>
      <c r="WOX184" s="541"/>
      <c r="WOY184" s="541"/>
      <c r="WOZ184" s="541"/>
      <c r="WPA184" s="541"/>
      <c r="WPB184" s="541"/>
      <c r="WPC184" s="541"/>
      <c r="WPD184" s="541"/>
      <c r="WPE184" s="541"/>
      <c r="WPF184" s="541"/>
      <c r="WPG184" s="541"/>
      <c r="WPH184" s="541"/>
      <c r="WPI184" s="541"/>
      <c r="WPJ184" s="541"/>
      <c r="WPK184" s="541"/>
      <c r="WPL184" s="541"/>
      <c r="WPM184" s="541"/>
      <c r="WPN184" s="541"/>
      <c r="WPO184" s="541"/>
      <c r="WPP184" s="541"/>
      <c r="WPQ184" s="541"/>
      <c r="WPR184" s="541"/>
      <c r="WPS184" s="541"/>
      <c r="WPT184" s="541"/>
      <c r="WPU184" s="541"/>
      <c r="WPV184" s="541"/>
      <c r="WPW184" s="541"/>
      <c r="WPX184" s="541"/>
      <c r="WPY184" s="541"/>
      <c r="WPZ184" s="541"/>
      <c r="WQA184" s="541"/>
      <c r="WQB184" s="541"/>
      <c r="WQC184" s="541"/>
      <c r="WQD184" s="541"/>
      <c r="WQE184" s="541"/>
      <c r="WQF184" s="541"/>
      <c r="WQG184" s="541"/>
      <c r="WQH184" s="541"/>
      <c r="WQI184" s="541"/>
      <c r="WQJ184" s="541"/>
      <c r="WQK184" s="541"/>
      <c r="WQL184" s="541"/>
      <c r="WQM184" s="541"/>
      <c r="WQN184" s="541"/>
      <c r="WQO184" s="541"/>
      <c r="WQP184" s="541"/>
      <c r="WQQ184" s="541"/>
      <c r="WQR184" s="541"/>
      <c r="WQS184" s="541"/>
      <c r="WQT184" s="541"/>
      <c r="WQU184" s="541"/>
      <c r="WQV184" s="541"/>
      <c r="WQW184" s="541"/>
      <c r="WQX184" s="541"/>
      <c r="WQY184" s="541"/>
      <c r="WQZ184" s="541"/>
      <c r="WRA184" s="541"/>
      <c r="WRB184" s="541"/>
      <c r="WRC184" s="541"/>
      <c r="WRD184" s="541"/>
      <c r="WRE184" s="541"/>
      <c r="WRF184" s="541"/>
      <c r="WRG184" s="541"/>
      <c r="WRH184" s="541"/>
      <c r="WRI184" s="541"/>
      <c r="WRJ184" s="541"/>
      <c r="WRK184" s="541"/>
      <c r="WRL184" s="541"/>
      <c r="WRM184" s="541"/>
      <c r="WRN184" s="541"/>
      <c r="WRO184" s="541"/>
      <c r="WRP184" s="541"/>
      <c r="WRQ184" s="541"/>
      <c r="WRR184" s="541"/>
      <c r="WRS184" s="541"/>
      <c r="WRT184" s="541"/>
      <c r="WRU184" s="541"/>
      <c r="WRV184" s="541"/>
      <c r="WRW184" s="541"/>
      <c r="WRX184" s="541"/>
      <c r="WRY184" s="541"/>
      <c r="WRZ184" s="541"/>
      <c r="WSA184" s="541"/>
      <c r="WSB184" s="541"/>
      <c r="WSC184" s="541"/>
      <c r="WSD184" s="541"/>
      <c r="WSE184" s="541"/>
      <c r="WSF184" s="541"/>
      <c r="WSG184" s="541"/>
      <c r="WSH184" s="541"/>
      <c r="WSI184" s="541"/>
      <c r="WSJ184" s="541"/>
      <c r="WSK184" s="541"/>
      <c r="WSL184" s="541"/>
      <c r="WSM184" s="541"/>
      <c r="WSN184" s="541"/>
      <c r="WSO184" s="541"/>
      <c r="WSP184" s="541"/>
      <c r="WSQ184" s="541"/>
      <c r="WSR184" s="541"/>
      <c r="WSS184" s="541"/>
      <c r="WST184" s="541"/>
      <c r="WSU184" s="541"/>
      <c r="WSV184" s="541"/>
      <c r="WSW184" s="541"/>
      <c r="WSX184" s="541"/>
      <c r="WSY184" s="541"/>
      <c r="WSZ184" s="541"/>
      <c r="WTA184" s="541"/>
      <c r="WTB184" s="541"/>
      <c r="WTC184" s="541"/>
      <c r="WTD184" s="541"/>
      <c r="WTE184" s="541"/>
      <c r="WTF184" s="541"/>
      <c r="WTG184" s="541"/>
      <c r="WTH184" s="541"/>
      <c r="WTI184" s="541"/>
      <c r="WTJ184" s="541"/>
      <c r="WTK184" s="541"/>
      <c r="WTL184" s="541"/>
      <c r="WTM184" s="541"/>
      <c r="WTN184" s="541"/>
      <c r="WTO184" s="541"/>
      <c r="WTP184" s="541"/>
      <c r="WTQ184" s="541"/>
      <c r="WTR184" s="541"/>
      <c r="WTS184" s="541"/>
      <c r="WTT184" s="541"/>
      <c r="WTU184" s="541"/>
      <c r="WTV184" s="541"/>
      <c r="WTW184" s="541"/>
      <c r="WTX184" s="541"/>
      <c r="WTY184" s="541"/>
      <c r="WTZ184" s="541"/>
      <c r="WUA184" s="541"/>
      <c r="WUB184" s="541"/>
      <c r="WUC184" s="541"/>
      <c r="WUD184" s="541"/>
      <c r="WUE184" s="541"/>
      <c r="WUF184" s="541"/>
      <c r="WUG184" s="541"/>
      <c r="WUH184" s="541"/>
      <c r="WUI184" s="541"/>
      <c r="WUJ184" s="541"/>
      <c r="WUK184" s="541"/>
      <c r="WUL184" s="541"/>
      <c r="WUM184" s="541"/>
      <c r="WUN184" s="541"/>
      <c r="WUO184" s="541"/>
      <c r="WUP184" s="541"/>
      <c r="WUQ184" s="541"/>
      <c r="WUR184" s="541"/>
      <c r="WUS184" s="541"/>
      <c r="WUT184" s="541"/>
      <c r="WUU184" s="541"/>
      <c r="WUV184" s="541"/>
      <c r="WUW184" s="541"/>
      <c r="WUX184" s="541"/>
      <c r="WUY184" s="541"/>
      <c r="WUZ184" s="541"/>
      <c r="WVA184" s="541"/>
      <c r="WVB184" s="541"/>
      <c r="WVC184" s="541"/>
      <c r="WVD184" s="541"/>
      <c r="WVE184" s="541"/>
      <c r="WVF184" s="541"/>
      <c r="WVG184" s="541"/>
      <c r="WVH184" s="541"/>
      <c r="WVI184" s="541"/>
      <c r="WVJ184" s="541"/>
      <c r="WVK184" s="541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Zał.Nr1!Obszar_wydruku</vt:lpstr>
      <vt:lpstr>Zał.Nr7!Obszar_wydruku</vt:lpstr>
      <vt:lpstr>Zał.Nr1!Tytuły_wydruku</vt:lpstr>
      <vt:lpstr>Zał.Nr2!Tytuły_wydruku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Zarządzenie Nr 269/2023 PREZYDENTA MIASTA WŁOCŁAWEK z dnia 30 czerwca 2023 r.</dc:title>
  <dc:creator>Beata Duszeńska</dc:creator>
  <cp:keywords>Załącznik do Zarządzenie PREZYDENTA MIASTA WŁOCŁAWEK</cp:keywords>
  <cp:lastModifiedBy>Karolina Budziszewska</cp:lastModifiedBy>
  <cp:lastPrinted>2023-07-05T06:47:55Z</cp:lastPrinted>
  <dcterms:created xsi:type="dcterms:W3CDTF">2023-06-19T06:39:13Z</dcterms:created>
  <dcterms:modified xsi:type="dcterms:W3CDTF">2023-07-07T09:27:19Z</dcterms:modified>
</cp:coreProperties>
</file>